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tw18\Dropbox\Stats\1Thesis\publishing\UK_third_sector_on_twitter\zReanalysis\GitHub\Big_bird\"/>
    </mc:Choice>
  </mc:AlternateContent>
  <bookViews>
    <workbookView xWindow="0" yWindow="0" windowWidth="11640" windowHeight="7050" activeTab="1"/>
  </bookViews>
  <sheets>
    <sheet name="Edges" sheetId="1" r:id="rId1"/>
    <sheet name="Vertices" sheetId="3" r:id="rId2"/>
    <sheet name="Do Not Delete" sheetId="4" state="hidden" r:id="rId3"/>
    <sheet name="Overall Metrics" sheetId="7" r:id="rId4"/>
    <sheet name="Misc" sheetId="2" state="hidden" r:id="rId5"/>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R3" i="3" l="1"/>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8" i="7"/>
  <c r="B127" i="7"/>
  <c r="N57" i="7"/>
  <c r="O57" i="7" s="1"/>
  <c r="N2" i="7"/>
  <c r="B125" i="7" s="1"/>
  <c r="B114" i="7"/>
  <c r="B113" i="7"/>
  <c r="L57" i="7"/>
  <c r="M57" i="7" s="1"/>
  <c r="L2" i="7"/>
  <c r="B111" i="7" s="1"/>
  <c r="B100" i="7"/>
  <c r="B99" i="7"/>
  <c r="J57" i="7"/>
  <c r="K57" i="7" s="1"/>
  <c r="J2" i="7"/>
  <c r="B97" i="7" s="1"/>
  <c r="B86" i="7"/>
  <c r="B85" i="7"/>
  <c r="H57" i="7"/>
  <c r="I57" i="7" s="1"/>
  <c r="H2" i="7"/>
  <c r="B83" i="7" s="1"/>
  <c r="B72" i="7"/>
  <c r="B71" i="7"/>
  <c r="F57" i="7"/>
  <c r="G57" i="7" s="1"/>
  <c r="F2" i="7"/>
  <c r="B69" i="7" s="1"/>
  <c r="B58" i="7"/>
  <c r="B57" i="7"/>
  <c r="T2" i="7"/>
  <c r="T57" i="7"/>
  <c r="B112" i="7" l="1"/>
  <c r="B126" i="7"/>
  <c r="B98" i="7"/>
  <c r="B84" i="7"/>
  <c r="B7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D2" i="7"/>
  <c r="B55" i="7" s="1"/>
  <c r="U57" i="7"/>
  <c r="E57" i="7" l="1"/>
  <c r="B56" i="7"/>
  <c r="P40" i="7"/>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D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<sst xmlns="http://schemas.openxmlformats.org/spreadsheetml/2006/main" count="724" uniqueCount="334">
  <si>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</si>
  <si>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</si>
  <si>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</si>
  <si>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</si>
  <si>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</si>
  <si>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</si>
  <si>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</si>
  <si>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</si>
  <si>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</si>
  <si>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</si>
  <si>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</si>
  <si>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</si>
  <si>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</si>
  <si>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</si>
  <si>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</si>
  <si>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</si>
  <si>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</si>
  <si>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</si>
  <si>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</si>
  <si>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</si>
  <si>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</si>
  <si>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</si>
  <si>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</si>
  <si>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</si>
  <si>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</si>
  <si>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</si>
  <si>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</si>
  <si>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</si>
  <si>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</si>
  <si>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</si>
  <si>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</si>
  <si>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</si>
  <si>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</si>
  <si>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</si>
  <si>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</si>
  <si>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</si>
  <si>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</si>
  <si>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</si>
  <si>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</si>
  <si>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</si>
  <si>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</si>
  <si>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</si>
  <si>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</si>
  <si>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</si>
  <si>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</si>
  <si>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</si>
  <si>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</si>
  <si>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</si>
  <si>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</si>
  <si>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</si>
  <si>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</si>
  <si>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</si>
  <si>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</si>
  <si>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</si>
  <si>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</si>
  <si>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</si>
  <si>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</si>
  <si>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</si>
  <si>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</si>
  <si>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</si>
  <si>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</si>
  <si>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</si>
  <si>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</si>
  <si>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</si>
  <si>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</si>
  <si>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</si>
  <si>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</si>
  <si>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</si>
  <si>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</si>
  <si>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</si>
  <si>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</si>
  <si>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</si>
  <si>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</si>
  <si>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</si>
  <si>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</si>
  <si>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</si>
  <si>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</si>
  <si>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</si>
  <si>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</si>
  <si>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</si>
  <si>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</si>
  <si>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</si>
  <si>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</si>
  <si>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</si>
  <si>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</si>
  <si>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</si>
  <si>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</si>
  <si>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</si>
  <si>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</si>
  <si>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</si>
  <si>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</si>
  <si>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</si>
  <si>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</si>
  <si>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</si>
  <si>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</si>
  <si>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</si>
  <si>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</si>
  <si>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</si>
  <si>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</si>
  <si>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</si>
  <si>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</si>
  <si>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</si>
  <si>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</si>
  <si>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</si>
  <si>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</si>
  <si>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</si>
  <si>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</si>
  <si>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</si>
  <si>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</si>
  <si>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</si>
  <si>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</si>
  <si>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</si>
  <si>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</si>
  <si>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</si>
  <si>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</si>
  <si>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</si>
  <si>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</si>
  <si>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</si>
  <si>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</si>
  <si>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</si>
  <si>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</si>
  <si>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</si>
  <si>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</si>
  <si>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</si>
  <si>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</si>
  <si>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</si>
  <si>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</si>
  <si>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</si>
  <si>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</si>
  <si>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</si>
  <si>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</si>
  <si>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</si>
  <si>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</si>
  <si>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</si>
  <si>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</si>
  <si>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</si>
  <si>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</si>
  <si>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</si>
  <si>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</si>
  <si>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</si>
  <si>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</si>
  <si>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</si>
  <si>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</si>
  <si>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Vertices</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</si>
  <si>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</si>
  <si>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</si>
  <si>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</si>
  <si>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</si>
  <si>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</si>
  <si>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</si>
  <si>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</si>
  <si>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</si>
  <si>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</si>
  <si>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</si>
  <si>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</si>
  <si>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</si>
  <si>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</si>
  <si>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</si>
  <si>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</si>
  <si>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</si>
  <si>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</si>
  <si>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</si>
  <si>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Valid Group Visibilities</t>
  </si>
  <si>
    <t>Reciprocated Vertex Pair Ratio</t>
  </si>
  <si>
    <t>Reciprocated Edge Ratio</t>
  </si>
  <si>
    <t>Workbook Settings 1</t>
  </si>
  <si>
    <t>Workbook Settings Cell Count</t>
  </si>
  <si>
    <t>Directed</t>
  </si>
  <si>
    <t>Autofill Workbook Results</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</si>
  <si>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</si>
  <si>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</si>
  <si>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</si>
  <si>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</si>
  <si>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</si>
  <si>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</si>
  <si>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</si>
  <si>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</si>
  <si>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</si>
  <si>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</si>
  <si>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</si>
  <si>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</si>
  <si>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</si>
  <si>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</si>
  <si>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</si>
  <si>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</si>
  <si>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</si>
  <si>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</si>
  <si>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</si>
  <si>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</si>
  <si>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</si>
  <si>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</si>
  <si>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</si>
  <si>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</si>
  <si>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</si>
  <si>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</si>
  <si>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</si>
  <si>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</si>
  <si>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</si>
  <si>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</si>
  <si>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</si>
  <si>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</si>
  <si>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</si>
  <si>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</si>
  <si>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</si>
  <si>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</si>
  <si>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</si>
  <si>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</si>
  <si>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</si>
  <si>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Follows</t>
  </si>
  <si>
    <t>Name</t>
  </si>
  <si>
    <t>Followed</t>
  </si>
  <si>
    <t>Followers</t>
  </si>
  <si>
    <t>Tweets</t>
  </si>
  <si>
    <t>Favorites</t>
  </si>
  <si>
    <t>Time Zone UTC Offset (Seconds)</t>
  </si>
  <si>
    <t>Description</t>
  </si>
  <si>
    <t>Location</t>
  </si>
  <si>
    <t>Web</t>
  </si>
  <si>
    <t>Time Zone</t>
  </si>
  <si>
    <t>Joined Twitter Date (UTC)</t>
  </si>
  <si>
    <t>User of Interest?</t>
  </si>
  <si>
    <t>Custom Menu Item Text</t>
  </si>
  <si>
    <t>Custom Menu Item Action</t>
  </si>
  <si>
    <t>Graph Type</t>
  </si>
  <si>
    <t>Modularity</t>
  </si>
  <si>
    <t>NodeXL Version</t>
  </si>
  <si>
    <t>3</t>
  </si>
  <si>
    <t>Connected</t>
  </si>
  <si>
    <t>4</t>
  </si>
  <si>
    <t>5</t>
  </si>
  <si>
    <t>2</t>
  </si>
  <si>
    <t>GraphSource░TwitterUsers▓GraphTerm░chinabirmingham,EdbertsHouse,SaveChinaTiger,MEDASSET,OperaAtBearwood,MinchYouthClub,harrogatescouts,124thnottmscout,SFAC_UK,corbridgeyouthy,ArtsForAll_UK,Worsteadfest,rambamuk,Caring4Cats,GOSGodalming,CN_PressRelief,KBFCinc,greenhumber,DimbolaMuseum,EmeryWalker_org,BTiggers,AgeConcernBud,more_Buckingham,Yeoford_Hall,CYMlondon,SotonChoralSoc,AppledoreBkFest,HERNEBAYPIER,SoanesCentreSLE,hope4kidzorg,EduLighthouse,BCUSG,RoundTableBI,bbsonline,1stsolihull,UNWomenUK,fibiswebmaster,MemorialScrolls,CliftonVCA,AicmUk,dseint,TCLondonUK,azafady,_ocva,thelaceguild,HospiceatHomeGA,gassafetytrust,a_mcomms,nottscommf,3choirs,offtherecordse,cbtransport,websciencetrust,riverside76,bradfordcharity,rbrsynagogue,MenterCGE,CardboardCitz,whywomen,rehab_cardiac,RicaUK,nazprojectldn,salters_inst,maddermarket,corllanelli,purgatorya,britishbloodts,SMTrust,FirstStep0015,ChawtonHouse,shstrspca,blackfriarssett,birthlinkuk,liveshq,RDEhospitals,northantscarers,rainforestconce,worldshapers,childflight,leicsanimalaid,learningcurve2,NPCthinks,RADA_London,mkymca,CAPuk,peta,WorcesterSU,thembauk,GsmithsCentre,YATNews,spearlondon,metanoia_inst,hcpt,thelpff,seafarers_trust,Porchlight1974,mco_london,thelandtrust,lutonculture,sogreatbritain,Kaleidoscope_PG,brightdome,hmwtbadger,eastend_cab,care4thecarers,coquettrust,covtm,swfccp,FCYMCA,BIDServices,armycadetsuk,FamilyRightsGp,ukcatest,sherburnhouse1,geffrye,V_and_A,HampshireAutism,Reprieve,thecyrenians,CarersFed,salvationarmyuk,LandmarkTrust,THTorguk,epilepsysociety,LSIS_Updates,brumhippodrome,HomelessLink,StepsToWork,jnfuk,asfarifound,poplarharca,elizfinncare,PoppyLegion,trinity_hospice,FairtradeUK,theDTgroup,sheffcityhall,ComIntCare,cipsnews,thecornwallcare,PracticalAction,avenuesgroup,RetailAnalysis,hctlearning,edenproject,oxfamgb,helenapartnersh,samaritans,RNIB,cacagedcare,shawtrust,HealthFdn,EnhamTrust,NEA_UKCharity,PACEYchildcare,TogetherMW,mh_concern,FieldStudiesC,wjec_cbac,Anchor_Trust▓LayoutAlgorithm░The graph was laid out using the Harel-Koren Fast Multiscale layout algorithm.▓GraphDirectedness░The graph is directed.▓GroupingDescription░The graph's vertices were grouped by group values.</t>
  </si>
  <si>
    <t>Workbook Settings 2</t>
  </si>
  <si>
    <t xml:space="preserve">&lt;?xml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name="EdgeWidthSourceColumnName" serializeAs="String"&gt;_x000D_
        &lt;value /&gt;_x000D_
      &lt;/setting&gt;_x000D_
      &lt;setting name="VertexLayoutOrderSourceColumnName" serializeAs="String"&gt;_x000D_
        &lt;value /&gt;_x000D_
      &lt;/setting&gt;_x000D_
      &lt;setting name="VertexLabelFillColorSourceColumnName" serializeAs="String"&gt;_x000D_
        &lt;value /&gt;_x000D_
      &lt;/setting&gt;_x000D_
      &lt;setting name="VertexPolarRSourceColumnName" serializeAs="String"&gt;_x000D_
        &lt;value /&gt;_x000D_
      &lt;/setting&gt;_x000D_
      &lt;setting name="EdgeStyleSourceColumnName" serializeAs="String"&gt;_x000D_
        &lt;value /&gt;_x000D_
      &lt;/setting&gt;_x000D_
      &lt;setting name="VertexToolTipSourceColumnName" serializeAs="String"&gt;_x000D_
        &lt;value /&gt;_x000D_
      &lt;/setting&gt;_x000D_
      &lt;setting name="GroupCollapsedSourceColumnName" serializeAs="String"&gt;_x000D_
        &lt;value /&gt;_x000D_
      &lt;/setting&gt;_x000D_
      &lt;setting name="VertexShapeSourceColumnName" serializeAs="String"&gt;_x000D_
        &lt;value /&gt;_x000D_
      &lt;/setting&gt;_x000D_
      &lt;setting name="VertexYSourceColumnName" serializeAs="String"&gt;_x000D_
        &lt;value /&gt;_x000D_
      &lt;/setting&gt;_x000D_
      &lt;setting name="VertexColorSourceColumnName" serializeAs="String"&gt;_x000D_
        &lt;value /&gt;_x000D_
      &lt;/setting&gt;_x000D_
      &lt;setting name="VertexLabelPositionSourceColumnName" serializeAs="String"&gt;_x000D_
        &lt;value /&gt;_x000D_
      &lt;/setting&gt;_x000D_
      &lt;setting name="EdgeVisibilitySourceColumnName" serializeAs="String"&gt;_x000D_
        &lt;value /&gt;_x000D_
      &lt;/setting&gt;_x000D_
      &lt;setting name="EdgeLabelSourceColumnName" serializeAs="String"&gt;_x000D_
        &lt;value /&gt;_x000D_
      &lt;/setting&gt;_x000D_
      &lt;setting name="VertexVisibilitySourceColumnName" serializeAs="String"&gt;_x000D_
        &lt;value /&gt;_x000D_
      &lt;/setting&gt;_x000D_
      &lt;setting name="GroupLabelSourceColumnName" serializeAs="String"&gt;_x000D_
        &lt;value /&gt;_x000D_
      &lt;/setting&gt;_x000D_
      &lt;setting name="VertexAlphaSourceColumnName" serializeAs="String"&gt;_x000D_
        &lt;value /&gt;_x000D_
      &lt;/setting&gt;_x000D_
      &lt;setting name="VertexRadiusSourceColumnName" serializeAs="String"&gt;_x000D_
        &lt;value&gt;Degree&lt;/value&gt;_x000D_
      &lt;/setting&gt;_x000D_
      &lt;setting name="EdgeColorSourceColumnName" serializeAs="String"&gt;_x000D_
        &lt;value /&gt;_x000D_
      &lt;/setting&gt;_x000D_
      &lt;setting name="VertexLabelSourceColumnName" serializeAs="String"&gt;_x000D_
        &lt;value /&gt;_x000D_
      &lt;/setting&gt;_x000D_
      &lt;setting name="VertexPolarAngleSourceColumnName" serializeAs="String"&gt;_x000D_
        &lt;value /&gt;_x000D_
      &lt;/setting&gt;_x000D_
      &lt;setting name="EdgeAlphaSourceColumnName" serializeAs="String"&gt;_x000D_
        &lt;value /&gt;_x000D_
      &lt;/setting&gt;_x000D_
      &lt;setting name="VertexXSourceColumnName" serializeAs="String"&gt;_x000D_
        &lt;value /&gt;_x000D_
      &lt;/setting&gt;_x000D_
      &lt;setting name="VertexColorDetails" serializeAs="String"&gt;_x000D_
        &lt;value&gt;False	False	0	10	241, 137, 4	46, 7, 195	False	False	True&lt;/value&gt;_x000D_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t>
  </si>
  <si>
    <t>▓0▓0▓0▓True▓Black▓Black▓▓▓0▓0▓0▓0▓0▓False▓▓0▓0▓0▓0▓0▓False▓▓0▓0▓0▓True▓Black▓Black▓▓Degree▓0▓25▓0▓1.3▓9▓False▓▓0▓0▓0▓0▓0▓False▓▓0▓0▓0▓0▓0▓False▓▓0▓0▓0▓0▓0▓False</t>
  </si>
  <si>
    <t>1</t>
  </si>
  <si>
    <t>6</t>
  </si>
  <si>
    <t>7</t>
  </si>
  <si>
    <t>8</t>
  </si>
  <si>
    <t>9</t>
  </si>
  <si>
    <t>10</t>
  </si>
  <si>
    <t>11</t>
  </si>
  <si>
    <t>16</t>
  </si>
  <si>
    <t>12</t>
  </si>
  <si>
    <t>13</t>
  </si>
  <si>
    <t>14</t>
  </si>
  <si>
    <t>15</t>
  </si>
  <si>
    <t>17</t>
  </si>
  <si>
    <t>18</t>
  </si>
  <si>
    <t>19</t>
  </si>
  <si>
    <t>20</t>
  </si>
  <si>
    <t>21</t>
  </si>
  <si>
    <t>36</t>
  </si>
  <si>
    <t>45</t>
  </si>
  <si>
    <t>92</t>
  </si>
  <si>
    <t>26</t>
  </si>
  <si>
    <t>93</t>
  </si>
  <si>
    <t>60</t>
  </si>
  <si>
    <t>28</t>
  </si>
  <si>
    <t>58</t>
  </si>
  <si>
    <t>23</t>
  </si>
  <si>
    <t>22</t>
  </si>
  <si>
    <t>24</t>
  </si>
  <si>
    <t>78</t>
  </si>
  <si>
    <t>32</t>
  </si>
  <si>
    <t>34</t>
  </si>
  <si>
    <t>44</t>
  </si>
  <si>
    <t>25</t>
  </si>
  <si>
    <t>27</t>
  </si>
  <si>
    <t>29</t>
  </si>
  <si>
    <t>30</t>
  </si>
  <si>
    <t>31</t>
  </si>
  <si>
    <t>33</t>
  </si>
  <si>
    <t>35</t>
  </si>
  <si>
    <t>37</t>
  </si>
  <si>
    <t>38</t>
  </si>
  <si>
    <t>39</t>
  </si>
  <si>
    <t>40</t>
  </si>
  <si>
    <t>41</t>
  </si>
  <si>
    <t>42</t>
  </si>
  <si>
    <t>43</t>
  </si>
  <si>
    <t>47</t>
  </si>
  <si>
    <t>46</t>
  </si>
  <si>
    <t>48</t>
  </si>
  <si>
    <t>49</t>
  </si>
  <si>
    <t>50</t>
  </si>
  <si>
    <t>51</t>
  </si>
  <si>
    <t>52</t>
  </si>
  <si>
    <t>53</t>
  </si>
  <si>
    <t>54</t>
  </si>
  <si>
    <t>55</t>
  </si>
  <si>
    <t>56</t>
  </si>
  <si>
    <t>57</t>
  </si>
  <si>
    <t>87</t>
  </si>
  <si>
    <t>79</t>
  </si>
  <si>
    <t>59</t>
  </si>
  <si>
    <t>94</t>
  </si>
  <si>
    <t>61</t>
  </si>
  <si>
    <t>62</t>
  </si>
  <si>
    <t>91</t>
  </si>
  <si>
    <t>63</t>
  </si>
  <si>
    <t>95</t>
  </si>
  <si>
    <t>64</t>
  </si>
  <si>
    <t>65</t>
  </si>
  <si>
    <t>66</t>
  </si>
  <si>
    <t>67</t>
  </si>
  <si>
    <t>68</t>
  </si>
  <si>
    <t>69</t>
  </si>
  <si>
    <t>70</t>
  </si>
  <si>
    <t>71</t>
  </si>
  <si>
    <t>96</t>
  </si>
  <si>
    <t>72</t>
  </si>
  <si>
    <t>74</t>
  </si>
  <si>
    <t>73</t>
  </si>
  <si>
    <t>75</t>
  </si>
  <si>
    <t>76</t>
  </si>
  <si>
    <t>77</t>
  </si>
  <si>
    <t>97</t>
  </si>
  <si>
    <t>80</t>
  </si>
  <si>
    <t>81</t>
  </si>
  <si>
    <t>82</t>
  </si>
  <si>
    <t>83</t>
  </si>
  <si>
    <t>84</t>
  </si>
  <si>
    <t>85</t>
  </si>
  <si>
    <t>86</t>
  </si>
  <si>
    <t>88</t>
  </si>
  <si>
    <t>98</t>
  </si>
  <si>
    <t>89</t>
  </si>
  <si>
    <t>90</t>
  </si>
  <si>
    <t>99</t>
  </si>
  <si>
    <t>100</t>
  </si>
  <si>
    <t>101</t>
  </si>
  <si>
    <t>1.0.1.401</t>
  </si>
  <si>
    <t xml:space="preserve">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name="VertexRadiusDetails" serializeAs="String"&gt;_x000D_
        &lt;value&gt;False	False	0	0	1.3	9	False	False&lt;/value&gt;_x000D_
      &lt;/setting&gt;_x000D_
      &lt;setting name="VertexXDetails" serializeAs="String"&gt;_x000D_
        &lt;value&gt;False	False	0	0	0	9999	False	False&lt;/value&gt;_x000D_
      &lt;/setting&gt;_x000D_
      &lt;setting name="EdgeAlphaDetails" serializeAs="String"&gt;_x000D_
        &lt;value&gt;False	False	0	100	10	100	False	False&lt;/value&gt;_x000D_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&lt;GraphImageUserSettings2&gt;_x000D_
      &lt;setting name="ImageSize" serializeAs="String"&gt;_x000D_
        &lt;value&gt;1500, 1210&lt;/value&gt;_x000D_
      &lt;/setting&gt;_x000D_
      &lt;setting name="UseControlSize" serializeAs="String"&gt;_x000D_
        &lt;value&gt;False&lt;/value&gt;_x000D_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&lt;value&gt;False&lt;/value&gt;_x000D_
      &lt;/setting&gt;_x000D_
      &lt;setting name="IncludeFooter" serializeAs="String"&gt;_x000D_
        &lt;value&gt;False&lt;/value&gt;_x000D_
      &lt;/setting&gt;_x000D_
      &lt;setting name="FooterText" serializeAs="String"&gt;_x000D_
        &lt;value&gt;Created with NodeXL Pro (http://nodexl.codeplex.com) from the Social Media Research Foundation (http://www.smrfoundation.org)&lt;/value&gt;_x000D_
      &lt;/setting&gt;_x000D_
    &lt;/GraphImageUserSettings2&gt;_x000D_
    &lt;GroupUserSettings&gt;_x000D_
      &lt;setting name="ReadGroups" serializeAs="String"&gt;_x000D_
        &lt;value&gt;True&lt;/value&gt;_x000D_
      &lt;/setting&gt;_x000D_
    &lt;/GroupUserSettings&gt;_x000D_
    &lt;LayoutUserSettings&gt;_x000D_
      &lt;setting name="Layout" serializeAs="String"&gt;_x000D_
        &lt;value&gt;HarelKorenFastMultiscale&lt;/value&gt;_x000D_
      &lt;/setting&gt;_x000D_
    &lt;/LayoutUserSettings&gt;_x000D_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BrandesFastCentralities, EigenvectorCentrality, OverallMetrics, GroupMetrics&lt;/value&gt;_x000D_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</si>
</sst>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charset val="1"/>
    </font>
    <font>
      <sz val="11"/>
      <color theme="1"/>
      <name val="Calibri"/>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6" fillId="6" borderId="1" xfId="6"/>
    <xf numFmtId="4" fontId="10" fillId="9" borderId="5" xfId="0" applyNumberFormat="1" applyFont="1" applyFill="1" applyBorder="1"/>
    <xf numFmtId="0" fontId="10" fillId="9" borderId="6" xfId="0" applyNumberFormat="1" applyFont="1" applyFill="1" applyBorder="1"/>
    <xf numFmtId="0" fontId="10" fillId="9" borderId="5" xfId="0" applyNumberFormat="1" applyFont="1" applyFill="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0" fillId="2" borderId="1" xfId="1" applyNumberFormat="1" applyFont="1" applyAlignment="1"/>
    <xf numFmtId="0" fontId="0" fillId="0" borderId="0" xfId="0" applyAlignment="1"/>
    <xf numFmtId="0" fontId="0" fillId="0" borderId="0" xfId="0" applyFill="1" applyAlignment="1"/>
    <xf numFmtId="49" fontId="0" fillId="0" borderId="0" xfId="3" applyNumberFormat="1" applyFont="1" applyBorder="1" applyAlignment="1"/>
    <xf numFmtId="0" fontId="5" fillId="5" borderId="1" xfId="8" applyNumberFormat="1" applyAlignment="1"/>
    <xf numFmtId="0" fontId="0" fillId="5" borderId="1" xfId="4" applyNumberFormat="1" applyFont="1" applyBorder="1" applyAlignment="1"/>
    <xf numFmtId="1" fontId="0" fillId="5" borderId="1" xfId="4" applyNumberFormat="1" applyFont="1" applyBorder="1" applyAlignment="1"/>
    <xf numFmtId="1" fontId="10" fillId="4" borderId="1" xfId="5" applyNumberFormat="1" applyFont="1" applyBorder="1" applyAlignment="1"/>
    <xf numFmtId="167" fontId="10" fillId="4" borderId="1" xfId="5" applyNumberFormat="1" applyFont="1" applyBorder="1" applyAlignment="1"/>
    <xf numFmtId="0" fontId="0" fillId="5" borderId="8" xfId="4" applyNumberFormat="1" applyFont="1" applyBorder="1" applyAlignment="1"/>
    <xf numFmtId="164" fontId="0" fillId="5" borderId="8" xfId="4" applyNumberFormat="1" applyFont="1" applyBorder="1" applyAlignment="1"/>
    <xf numFmtId="1" fontId="0" fillId="5" borderId="8" xfId="4" applyNumberFormat="1" applyFont="1" applyBorder="1" applyAlignment="1"/>
    <xf numFmtId="49" fontId="6" fillId="6" borderId="8" xfId="6" applyNumberFormat="1" applyBorder="1" applyAlignment="1"/>
    <xf numFmtId="0" fontId="6" fillId="6" borderId="8" xfId="6" applyNumberFormat="1" applyBorder="1" applyAlignment="1"/>
    <xf numFmtId="164" fontId="0" fillId="3" borderId="8" xfId="7" applyNumberFormat="1" applyFont="1" applyBorder="1" applyAlignment="1"/>
    <xf numFmtId="165" fontId="0" fillId="3" borderId="8" xfId="7" applyNumberFormat="1" applyFont="1" applyBorder="1" applyAlignment="1"/>
    <xf numFmtId="0" fontId="0" fillId="3" borderId="8" xfId="7" applyNumberFormat="1" applyFont="1" applyBorder="1" applyAlignment="1"/>
    <xf numFmtId="166" fontId="0" fillId="3" borderId="8" xfId="7" applyNumberFormat="1" applyFont="1" applyBorder="1" applyAlignment="1"/>
    <xf numFmtId="1" fontId="10" fillId="4" borderId="8" xfId="5" applyNumberFormat="1" applyFont="1" applyBorder="1" applyAlignment="1"/>
    <xf numFmtId="167" fontId="5" fillId="4" borderId="8" xfId="5" applyNumberFormat="1" applyBorder="1" applyAlignment="1"/>
    <xf numFmtId="167" fontId="10" fillId="4" borderId="8" xfId="5" applyNumberFormat="1" applyFont="1" applyBorder="1" applyAlignment="1"/>
    <xf numFmtId="0" fontId="0" fillId="2" borderId="8" xfId="1" applyNumberFormat="1" applyFont="1" applyBorder="1" applyAlignment="1"/>
    <xf numFmtId="0" fontId="10" fillId="2" borderId="8" xfId="1" applyNumberFormat="1" applyFont="1" applyBorder="1" applyAlignment="1"/>
    <xf numFmtId="0" fontId="0" fillId="0" borderId="0" xfId="2" applyNumberFormat="1" applyFont="1" applyBorder="1" applyAlignment="1"/>
    <xf numFmtId="0" fontId="0" fillId="0" borderId="0" xfId="0" applyFill="1" applyBorder="1" applyAlignment="1"/>
    <xf numFmtId="14" fontId="0" fillId="0" borderId="0" xfId="0" applyNumberFormat="1"/>
    <xf numFmtId="14" fontId="0" fillId="0" borderId="0" xfId="0" applyNumberFormat="1" applyAlignment="1">
      <alignment wrapText="1"/>
    </xf>
    <xf numFmtId="14" fontId="0" fillId="0" borderId="0" xfId="0" applyNumberFormat="1" applyAlignment="1"/>
    <xf numFmtId="14" fontId="0" fillId="0" borderId="0" xfId="0" applyNumberFormat="1" applyFill="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5">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4"/>
      <tableStyleElement type="headerRow" dxfId="123"/>
    </tableStyle>
    <tableStyle name="NodeXL Table" pivot="0" count="1">
      <tableStyleElement type="headerRow" dxfId="1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22</c:v>
                </c:pt>
              </c:strCache>
            </c:strRef>
          </c:tx>
          <c:spPr>
            <a:solidFill>
              <a:schemeClr val="accent1"/>
            </a:solidFill>
          </c:spPr>
          <c:invertIfNegative val="0"/>
          <c:cat>
            <c:numRef>
              <c:f>'Overall Metrics'!$D$2:$D$57</c:f>
              <c:numCache>
                <c:formatCode>#,##0.00</c:formatCode>
                <c:ptCount val="56"/>
                <c:pt idx="0">
                  <c:v>1</c:v>
                </c:pt>
                <c:pt idx="1">
                  <c:v>1.4363636363636363</c:v>
                </c:pt>
                <c:pt idx="2">
                  <c:v>1.8727272727272726</c:v>
                </c:pt>
                <c:pt idx="3">
                  <c:v>2.3090909090909091</c:v>
                </c:pt>
                <c:pt idx="4">
                  <c:v>2.7454545454545456</c:v>
                </c:pt>
                <c:pt idx="5">
                  <c:v>3.1818181818181821</c:v>
                </c:pt>
                <c:pt idx="6">
                  <c:v>3.6181818181818186</c:v>
                </c:pt>
                <c:pt idx="7">
                  <c:v>4.0545454545454547</c:v>
                </c:pt>
                <c:pt idx="8">
                  <c:v>4.4909090909090912</c:v>
                </c:pt>
                <c:pt idx="9">
                  <c:v>4.9272727272727277</c:v>
                </c:pt>
                <c:pt idx="10">
                  <c:v>5.3636363636363642</c:v>
                </c:pt>
                <c:pt idx="11">
                  <c:v>5.8000000000000007</c:v>
                </c:pt>
                <c:pt idx="12">
                  <c:v>6.2363636363636372</c:v>
                </c:pt>
                <c:pt idx="13">
                  <c:v>6.6727272727272737</c:v>
                </c:pt>
                <c:pt idx="14">
                  <c:v>7.1090909090909102</c:v>
                </c:pt>
                <c:pt idx="15">
                  <c:v>7.5454545454545467</c:v>
                </c:pt>
                <c:pt idx="16">
                  <c:v>7.9818181818181833</c:v>
                </c:pt>
                <c:pt idx="17">
                  <c:v>8.4181818181818198</c:v>
                </c:pt>
                <c:pt idx="18">
                  <c:v>8.8545454545454554</c:v>
                </c:pt>
                <c:pt idx="19">
                  <c:v>9.290909090909091</c:v>
                </c:pt>
                <c:pt idx="20">
                  <c:v>9.7272727272727266</c:v>
                </c:pt>
                <c:pt idx="21">
                  <c:v>10.163636363636362</c:v>
                </c:pt>
                <c:pt idx="22">
                  <c:v>10.599999999999998</c:v>
                </c:pt>
                <c:pt idx="23">
                  <c:v>11.036363636363633</c:v>
                </c:pt>
                <c:pt idx="24">
                  <c:v>11.472727272727269</c:v>
                </c:pt>
                <c:pt idx="26">
                  <c:v>11.909090909090905</c:v>
                </c:pt>
                <c:pt idx="38">
                  <c:v>12.34545454545454</c:v>
                </c:pt>
                <c:pt idx="39">
                  <c:v>12.781818181818176</c:v>
                </c:pt>
                <c:pt idx="40">
                  <c:v>13.218181818181812</c:v>
                </c:pt>
                <c:pt idx="41">
                  <c:v>13.654545454545447</c:v>
                </c:pt>
                <c:pt idx="42">
                  <c:v>14.090909090909083</c:v>
                </c:pt>
                <c:pt idx="43">
                  <c:v>14.527272727272718</c:v>
                </c:pt>
                <c:pt idx="44">
                  <c:v>14.963636363636354</c:v>
                </c:pt>
                <c:pt idx="45">
                  <c:v>15.39999999999999</c:v>
                </c:pt>
                <c:pt idx="46">
                  <c:v>15.836363636363625</c:v>
                </c:pt>
                <c:pt idx="47">
                  <c:v>16.272727272727263</c:v>
                </c:pt>
                <c:pt idx="48">
                  <c:v>16.7090909090909</c:v>
                </c:pt>
                <c:pt idx="49">
                  <c:v>17.145454545454538</c:v>
                </c:pt>
                <c:pt idx="50">
                  <c:v>17.581818181818175</c:v>
                </c:pt>
                <c:pt idx="51">
                  <c:v>18.018181818181812</c:v>
                </c:pt>
                <c:pt idx="52">
                  <c:v>18.45454545454545</c:v>
                </c:pt>
                <c:pt idx="53">
                  <c:v>18.890909090909087</c:v>
                </c:pt>
                <c:pt idx="54">
                  <c:v>19.327272727272724</c:v>
                </c:pt>
                <c:pt idx="55">
                  <c:v>25</c:v>
                </c:pt>
              </c:numCache>
            </c:numRef>
          </c:cat>
          <c:val>
            <c:numRef>
              <c:f>'Overall Metrics'!$E$2:$E$57</c:f>
              <c:numCache>
                <c:formatCode>General</c:formatCode>
                <c:ptCount val="56"/>
                <c:pt idx="0">
                  <c:v>22</c:v>
                </c:pt>
                <c:pt idx="1">
                  <c:v>0</c:v>
                </c:pt>
                <c:pt idx="2">
                  <c:v>14</c:v>
                </c:pt>
                <c:pt idx="3">
                  <c:v>0</c:v>
                </c:pt>
                <c:pt idx="4">
                  <c:v>9</c:v>
                </c:pt>
                <c:pt idx="5">
                  <c:v>0</c:v>
                </c:pt>
                <c:pt idx="6">
                  <c:v>6</c:v>
                </c:pt>
                <c:pt idx="7">
                  <c:v>0</c:v>
                </c:pt>
                <c:pt idx="8">
                  <c:v>0</c:v>
                </c:pt>
                <c:pt idx="9">
                  <c:v>7</c:v>
                </c:pt>
                <c:pt idx="10">
                  <c:v>0</c:v>
                </c:pt>
                <c:pt idx="11">
                  <c:v>6</c:v>
                </c:pt>
                <c:pt idx="12">
                  <c:v>0</c:v>
                </c:pt>
                <c:pt idx="13">
                  <c:v>6</c:v>
                </c:pt>
                <c:pt idx="14">
                  <c:v>0</c:v>
                </c:pt>
                <c:pt idx="15">
                  <c:v>0</c:v>
                </c:pt>
                <c:pt idx="16">
                  <c:v>5</c:v>
                </c:pt>
                <c:pt idx="17">
                  <c:v>0</c:v>
                </c:pt>
                <c:pt idx="18">
                  <c:v>3</c:v>
                </c:pt>
                <c:pt idx="19">
                  <c:v>0</c:v>
                </c:pt>
                <c:pt idx="20">
                  <c:v>5</c:v>
                </c:pt>
                <c:pt idx="21">
                  <c:v>0</c:v>
                </c:pt>
                <c:pt idx="22">
                  <c:v>2</c:v>
                </c:pt>
                <c:pt idx="23">
                  <c:v>0</c:v>
                </c:pt>
                <c:pt idx="24">
                  <c:v>0</c:v>
                </c:pt>
                <c:pt idx="25">
                  <c:v>-16</c:v>
                </c:pt>
                <c:pt idx="26">
                  <c:v>5</c:v>
                </c:pt>
                <c:pt idx="27">
                  <c:v>0</c:v>
                </c:pt>
                <c:pt idx="28">
                  <c:v>0</c:v>
                </c:pt>
                <c:pt idx="29">
                  <c:v>0</c:v>
                </c:pt>
                <c:pt idx="30">
                  <c:v>0</c:v>
                </c:pt>
                <c:pt idx="31">
                  <c:v>0</c:v>
                </c:pt>
                <c:pt idx="32">
                  <c:v>0</c:v>
                </c:pt>
                <c:pt idx="33">
                  <c:v>0</c:v>
                </c:pt>
                <c:pt idx="34">
                  <c:v>0</c:v>
                </c:pt>
                <c:pt idx="35">
                  <c:v>0</c:v>
                </c:pt>
                <c:pt idx="36">
                  <c:v>-11</c:v>
                </c:pt>
                <c:pt idx="37">
                  <c:v>-11</c:v>
                </c:pt>
                <c:pt idx="38">
                  <c:v>0</c:v>
                </c:pt>
                <c:pt idx="39">
                  <c:v>2</c:v>
                </c:pt>
                <c:pt idx="40">
                  <c:v>0</c:v>
                </c:pt>
                <c:pt idx="41">
                  <c:v>0</c:v>
                </c:pt>
                <c:pt idx="42">
                  <c:v>0</c:v>
                </c:pt>
                <c:pt idx="43">
                  <c:v>0</c:v>
                </c:pt>
                <c:pt idx="44">
                  <c:v>1</c:v>
                </c:pt>
                <c:pt idx="45">
                  <c:v>0</c:v>
                </c:pt>
                <c:pt idx="46">
                  <c:v>0</c:v>
                </c:pt>
                <c:pt idx="47">
                  <c:v>0</c:v>
                </c:pt>
                <c:pt idx="48">
                  <c:v>2</c:v>
                </c:pt>
                <c:pt idx="49">
                  <c:v>0</c:v>
                </c:pt>
                <c:pt idx="50">
                  <c:v>2</c:v>
                </c:pt>
                <c:pt idx="51">
                  <c:v>0</c:v>
                </c:pt>
                <c:pt idx="52">
                  <c:v>0</c:v>
                </c:pt>
                <c:pt idx="53">
                  <c:v>1</c:v>
                </c:pt>
                <c:pt idx="54">
                  <c:v>1</c:v>
                </c:pt>
                <c:pt idx="55">
                  <c:v>2</c:v>
                </c:pt>
              </c:numCache>
            </c:numRef>
          </c:val>
          <c:extLst>
            <c:ext xmlns:c16="http://schemas.microsoft.com/office/drawing/2014/chart" uri="{C3380CC4-5D6E-409C-BE32-E72D297353CC}">
              <c16:uniqueId val="{00000000-5A0F-483F-A820-6B20DADAB014}"/>
            </c:ext>
          </c:extLst>
        </c:ser>
        <c:dLbls>
          <c:showLegendKey val="0"/>
          <c:showVal val="0"/>
          <c:showCatName val="0"/>
          <c:showSerName val="0"/>
          <c:showPercent val="0"/>
          <c:showBubbleSize val="0"/>
        </c:dLbls>
        <c:gapWidth val="0"/>
        <c:axId val="186388992"/>
        <c:axId val="165930688"/>
      </c:barChart>
      <c:catAx>
        <c:axId val="18638899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65930688"/>
        <c:crosses val="autoZero"/>
        <c:auto val="1"/>
        <c:lblAlgn val="ctr"/>
        <c:lblOffset val="100"/>
        <c:noMultiLvlLbl val="0"/>
      </c:catAx>
      <c:valAx>
        <c:axId val="165930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63889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26</c:v>
                </c:pt>
              </c:strCache>
            </c:strRef>
          </c:tx>
          <c:spPr>
            <a:solidFill>
              <a:schemeClr val="accent1"/>
            </a:solidFill>
          </c:spPr>
          <c:invertIfNegative val="0"/>
          <c:cat>
            <c:numRef>
              <c:f>'Overall Metrics'!$F$2:$F$57</c:f>
              <c:numCache>
                <c:formatCode>#,##0.00</c:formatCode>
                <c:ptCount val="56"/>
                <c:pt idx="0">
                  <c:v>0</c:v>
                </c:pt>
                <c:pt idx="1">
                  <c:v>0.41818181818181815</c:v>
                </c:pt>
                <c:pt idx="2">
                  <c:v>0.83636363636363631</c:v>
                </c:pt>
                <c:pt idx="3">
                  <c:v>1.2545454545454544</c:v>
                </c:pt>
                <c:pt idx="4">
                  <c:v>1.6727272727272726</c:v>
                </c:pt>
                <c:pt idx="5">
                  <c:v>2.0909090909090908</c:v>
                </c:pt>
                <c:pt idx="6">
                  <c:v>2.5090909090909088</c:v>
                </c:pt>
                <c:pt idx="7">
                  <c:v>2.9272727272727268</c:v>
                </c:pt>
                <c:pt idx="8">
                  <c:v>3.3454545454545448</c:v>
                </c:pt>
                <c:pt idx="9">
                  <c:v>3.7636363636363628</c:v>
                </c:pt>
                <c:pt idx="10">
                  <c:v>4.1818181818181808</c:v>
                </c:pt>
                <c:pt idx="11">
                  <c:v>4.5999999999999988</c:v>
                </c:pt>
                <c:pt idx="12">
                  <c:v>5.0181818181818167</c:v>
                </c:pt>
                <c:pt idx="13">
                  <c:v>5.4363636363636347</c:v>
                </c:pt>
                <c:pt idx="14">
                  <c:v>5.8545454545454527</c:v>
                </c:pt>
                <c:pt idx="15">
                  <c:v>6.2727272727272707</c:v>
                </c:pt>
                <c:pt idx="16">
                  <c:v>6.6909090909090887</c:v>
                </c:pt>
                <c:pt idx="17">
                  <c:v>7.1090909090909067</c:v>
                </c:pt>
                <c:pt idx="18">
                  <c:v>7.5272727272727247</c:v>
                </c:pt>
                <c:pt idx="19">
                  <c:v>7.9454545454545427</c:v>
                </c:pt>
                <c:pt idx="20">
                  <c:v>8.3636363636363615</c:v>
                </c:pt>
                <c:pt idx="21">
                  <c:v>8.7818181818181795</c:v>
                </c:pt>
                <c:pt idx="22">
                  <c:v>9.1999999999999975</c:v>
                </c:pt>
                <c:pt idx="23">
                  <c:v>9.6181818181818155</c:v>
                </c:pt>
                <c:pt idx="24">
                  <c:v>10.036363636363633</c:v>
                </c:pt>
                <c:pt idx="26">
                  <c:v>10.454545454545451</c:v>
                </c:pt>
                <c:pt idx="38">
                  <c:v>10.872727272727269</c:v>
                </c:pt>
                <c:pt idx="39">
                  <c:v>11.290909090909087</c:v>
                </c:pt>
                <c:pt idx="40">
                  <c:v>11.709090909090905</c:v>
                </c:pt>
                <c:pt idx="41">
                  <c:v>12.127272727272723</c:v>
                </c:pt>
                <c:pt idx="42">
                  <c:v>12.545454545454541</c:v>
                </c:pt>
                <c:pt idx="43">
                  <c:v>12.963636363636359</c:v>
                </c:pt>
                <c:pt idx="44">
                  <c:v>13.381818181818177</c:v>
                </c:pt>
                <c:pt idx="45">
                  <c:v>13.799999999999995</c:v>
                </c:pt>
                <c:pt idx="46">
                  <c:v>14.218181818181813</c:v>
                </c:pt>
                <c:pt idx="47">
                  <c:v>14.636363636363631</c:v>
                </c:pt>
                <c:pt idx="48">
                  <c:v>15.054545454545449</c:v>
                </c:pt>
                <c:pt idx="49">
                  <c:v>15.472727272727267</c:v>
                </c:pt>
                <c:pt idx="50">
                  <c:v>15.890909090909085</c:v>
                </c:pt>
                <c:pt idx="51">
                  <c:v>16.309090909090905</c:v>
                </c:pt>
                <c:pt idx="52">
                  <c:v>16.727272727272723</c:v>
                </c:pt>
                <c:pt idx="53">
                  <c:v>17.145454545454541</c:v>
                </c:pt>
                <c:pt idx="54">
                  <c:v>17.563636363636359</c:v>
                </c:pt>
                <c:pt idx="55">
                  <c:v>23</c:v>
                </c:pt>
              </c:numCache>
            </c:numRef>
          </c:cat>
          <c:val>
            <c:numRef>
              <c:f>'Overall Metrics'!$G$2:$G$57</c:f>
              <c:numCache>
                <c:formatCode>General</c:formatCode>
                <c:ptCount val="56"/>
                <c:pt idx="0">
                  <c:v>26</c:v>
                </c:pt>
                <c:pt idx="1">
                  <c:v>0</c:v>
                </c:pt>
                <c:pt idx="2">
                  <c:v>29</c:v>
                </c:pt>
                <c:pt idx="3">
                  <c:v>0</c:v>
                </c:pt>
                <c:pt idx="4">
                  <c:v>14</c:v>
                </c:pt>
                <c:pt idx="5">
                  <c:v>0</c:v>
                </c:pt>
                <c:pt idx="6">
                  <c:v>0</c:v>
                </c:pt>
                <c:pt idx="7">
                  <c:v>7</c:v>
                </c:pt>
                <c:pt idx="8">
                  <c:v>0</c:v>
                </c:pt>
                <c:pt idx="9">
                  <c:v>5</c:v>
                </c:pt>
                <c:pt idx="10">
                  <c:v>0</c:v>
                </c:pt>
                <c:pt idx="11">
                  <c:v>2</c:v>
                </c:pt>
                <c:pt idx="12">
                  <c:v>0</c:v>
                </c:pt>
                <c:pt idx="13">
                  <c:v>0</c:v>
                </c:pt>
                <c:pt idx="14">
                  <c:v>2</c:v>
                </c:pt>
                <c:pt idx="15">
                  <c:v>0</c:v>
                </c:pt>
                <c:pt idx="16">
                  <c:v>2</c:v>
                </c:pt>
                <c:pt idx="17">
                  <c:v>0</c:v>
                </c:pt>
                <c:pt idx="18">
                  <c:v>0</c:v>
                </c:pt>
                <c:pt idx="19">
                  <c:v>4</c:v>
                </c:pt>
                <c:pt idx="20">
                  <c:v>0</c:v>
                </c:pt>
                <c:pt idx="21">
                  <c:v>0</c:v>
                </c:pt>
                <c:pt idx="22">
                  <c:v>0</c:v>
                </c:pt>
                <c:pt idx="23">
                  <c:v>1</c:v>
                </c:pt>
                <c:pt idx="24">
                  <c:v>0</c:v>
                </c:pt>
                <c:pt idx="25">
                  <c:v>-9</c:v>
                </c:pt>
                <c:pt idx="26">
                  <c:v>0</c:v>
                </c:pt>
                <c:pt idx="27">
                  <c:v>0</c:v>
                </c:pt>
                <c:pt idx="28">
                  <c:v>0</c:v>
                </c:pt>
                <c:pt idx="29">
                  <c:v>0</c:v>
                </c:pt>
                <c:pt idx="30">
                  <c:v>0</c:v>
                </c:pt>
                <c:pt idx="31">
                  <c:v>0</c:v>
                </c:pt>
                <c:pt idx="32">
                  <c:v>0</c:v>
                </c:pt>
                <c:pt idx="33">
                  <c:v>0</c:v>
                </c:pt>
                <c:pt idx="34">
                  <c:v>0</c:v>
                </c:pt>
                <c:pt idx="35">
                  <c:v>0</c:v>
                </c:pt>
                <c:pt idx="36">
                  <c:v>-9</c:v>
                </c:pt>
                <c:pt idx="37">
                  <c:v>-9</c:v>
                </c:pt>
                <c:pt idx="38">
                  <c:v>1</c:v>
                </c:pt>
                <c:pt idx="39">
                  <c:v>0</c:v>
                </c:pt>
                <c:pt idx="40">
                  <c:v>3</c:v>
                </c:pt>
                <c:pt idx="41">
                  <c:v>0</c:v>
                </c:pt>
                <c:pt idx="42">
                  <c:v>0</c:v>
                </c:pt>
                <c:pt idx="43">
                  <c:v>1</c:v>
                </c:pt>
                <c:pt idx="44">
                  <c:v>0</c:v>
                </c:pt>
                <c:pt idx="45">
                  <c:v>0</c:v>
                </c:pt>
                <c:pt idx="46">
                  <c:v>0</c:v>
                </c:pt>
                <c:pt idx="47">
                  <c:v>1</c:v>
                </c:pt>
                <c:pt idx="48">
                  <c:v>0</c:v>
                </c:pt>
                <c:pt idx="49">
                  <c:v>0</c:v>
                </c:pt>
                <c:pt idx="50">
                  <c:v>1</c:v>
                </c:pt>
                <c:pt idx="51">
                  <c:v>0</c:v>
                </c:pt>
                <c:pt idx="52">
                  <c:v>1</c:v>
                </c:pt>
                <c:pt idx="53">
                  <c:v>0</c:v>
                </c:pt>
                <c:pt idx="54">
                  <c:v>0</c:v>
                </c:pt>
                <c:pt idx="55">
                  <c:v>1</c:v>
                </c:pt>
              </c:numCache>
            </c:numRef>
          </c:val>
          <c:extLst>
            <c:ext xmlns:c16="http://schemas.microsoft.com/office/drawing/2014/chart" uri="{C3380CC4-5D6E-409C-BE32-E72D297353CC}">
              <c16:uniqueId val="{00000000-C386-4559-9F22-C48443E4780E}"/>
            </c:ext>
          </c:extLst>
        </c:ser>
        <c:dLbls>
          <c:showLegendKey val="0"/>
          <c:showVal val="0"/>
          <c:showCatName val="0"/>
          <c:showSerName val="0"/>
          <c:showPercent val="0"/>
          <c:showBubbleSize val="0"/>
        </c:dLbls>
        <c:gapWidth val="0"/>
        <c:axId val="186390016"/>
        <c:axId val="165932416"/>
      </c:barChart>
      <c:catAx>
        <c:axId val="18639001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65932416"/>
        <c:crosses val="autoZero"/>
        <c:auto val="1"/>
        <c:lblAlgn val="ctr"/>
        <c:lblOffset val="100"/>
        <c:noMultiLvlLbl val="0"/>
      </c:catAx>
      <c:valAx>
        <c:axId val="165932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63900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10</c:v>
                </c:pt>
              </c:strCache>
            </c:strRef>
          </c:tx>
          <c:spPr>
            <a:solidFill>
              <a:schemeClr val="accent1"/>
            </a:solidFill>
          </c:spPr>
          <c:invertIfNegative val="0"/>
          <c:cat>
            <c:numRef>
              <c:f>'Overall Metrics'!$H$2:$H$57</c:f>
              <c:numCache>
                <c:formatCode>#,##0.00</c:formatCode>
                <c:ptCount val="56"/>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6">
                  <c:v>5.0000000000000018</c:v>
                </c:pt>
                <c:pt idx="38">
                  <c:v>5.200000000000002</c:v>
                </c:pt>
                <c:pt idx="39">
                  <c:v>5.4000000000000021</c:v>
                </c:pt>
                <c:pt idx="40">
                  <c:v>5.6000000000000023</c:v>
                </c:pt>
                <c:pt idx="41">
                  <c:v>5.8000000000000025</c:v>
                </c:pt>
                <c:pt idx="42">
                  <c:v>6.0000000000000027</c:v>
                </c:pt>
                <c:pt idx="43">
                  <c:v>6.2000000000000028</c:v>
                </c:pt>
                <c:pt idx="44">
                  <c:v>6.400000000000003</c:v>
                </c:pt>
                <c:pt idx="45">
                  <c:v>6.6000000000000032</c:v>
                </c:pt>
                <c:pt idx="46">
                  <c:v>6.8000000000000034</c:v>
                </c:pt>
                <c:pt idx="47">
                  <c:v>7.0000000000000036</c:v>
                </c:pt>
                <c:pt idx="48">
                  <c:v>7.2000000000000037</c:v>
                </c:pt>
                <c:pt idx="49">
                  <c:v>7.4000000000000039</c:v>
                </c:pt>
                <c:pt idx="50">
                  <c:v>7.6000000000000041</c:v>
                </c:pt>
                <c:pt idx="51">
                  <c:v>7.8000000000000043</c:v>
                </c:pt>
                <c:pt idx="52">
                  <c:v>8.0000000000000036</c:v>
                </c:pt>
                <c:pt idx="53">
                  <c:v>8.2000000000000028</c:v>
                </c:pt>
                <c:pt idx="54">
                  <c:v>8.4000000000000021</c:v>
                </c:pt>
                <c:pt idx="55">
                  <c:v>11</c:v>
                </c:pt>
              </c:numCache>
            </c:numRef>
          </c:cat>
          <c:val>
            <c:numRef>
              <c:f>'Overall Metrics'!$I$2:$I$57</c:f>
              <c:numCache>
                <c:formatCode>General</c:formatCode>
                <c:ptCount val="56"/>
                <c:pt idx="0">
                  <c:v>10</c:v>
                </c:pt>
                <c:pt idx="1">
                  <c:v>0</c:v>
                </c:pt>
                <c:pt idx="2">
                  <c:v>0</c:v>
                </c:pt>
                <c:pt idx="3">
                  <c:v>0</c:v>
                </c:pt>
                <c:pt idx="4">
                  <c:v>0</c:v>
                </c:pt>
                <c:pt idx="5">
                  <c:v>23</c:v>
                </c:pt>
                <c:pt idx="6">
                  <c:v>0</c:v>
                </c:pt>
                <c:pt idx="7">
                  <c:v>0</c:v>
                </c:pt>
                <c:pt idx="8">
                  <c:v>0</c:v>
                </c:pt>
                <c:pt idx="9">
                  <c:v>0</c:v>
                </c:pt>
                <c:pt idx="10">
                  <c:v>20</c:v>
                </c:pt>
                <c:pt idx="11">
                  <c:v>0</c:v>
                </c:pt>
                <c:pt idx="12">
                  <c:v>0</c:v>
                </c:pt>
                <c:pt idx="13">
                  <c:v>0</c:v>
                </c:pt>
                <c:pt idx="14">
                  <c:v>0</c:v>
                </c:pt>
                <c:pt idx="15">
                  <c:v>15</c:v>
                </c:pt>
                <c:pt idx="16">
                  <c:v>0</c:v>
                </c:pt>
                <c:pt idx="17">
                  <c:v>0</c:v>
                </c:pt>
                <c:pt idx="18">
                  <c:v>0</c:v>
                </c:pt>
                <c:pt idx="19">
                  <c:v>0</c:v>
                </c:pt>
                <c:pt idx="20">
                  <c:v>8</c:v>
                </c:pt>
                <c:pt idx="21">
                  <c:v>0</c:v>
                </c:pt>
                <c:pt idx="22">
                  <c:v>0</c:v>
                </c:pt>
                <c:pt idx="23">
                  <c:v>0</c:v>
                </c:pt>
                <c:pt idx="24">
                  <c:v>0</c:v>
                </c:pt>
                <c:pt idx="25">
                  <c:v>-25</c:v>
                </c:pt>
                <c:pt idx="26">
                  <c:v>5</c:v>
                </c:pt>
                <c:pt idx="27">
                  <c:v>0</c:v>
                </c:pt>
                <c:pt idx="28">
                  <c:v>0</c:v>
                </c:pt>
                <c:pt idx="29">
                  <c:v>0</c:v>
                </c:pt>
                <c:pt idx="30">
                  <c:v>0</c:v>
                </c:pt>
                <c:pt idx="31">
                  <c:v>0</c:v>
                </c:pt>
                <c:pt idx="32">
                  <c:v>0</c:v>
                </c:pt>
                <c:pt idx="33">
                  <c:v>0</c:v>
                </c:pt>
                <c:pt idx="34">
                  <c:v>0</c:v>
                </c:pt>
                <c:pt idx="35">
                  <c:v>0</c:v>
                </c:pt>
                <c:pt idx="36">
                  <c:v>-20</c:v>
                </c:pt>
                <c:pt idx="37">
                  <c:v>-20</c:v>
                </c:pt>
                <c:pt idx="38">
                  <c:v>0</c:v>
                </c:pt>
                <c:pt idx="39">
                  <c:v>0</c:v>
                </c:pt>
                <c:pt idx="40">
                  <c:v>0</c:v>
                </c:pt>
                <c:pt idx="41">
                  <c:v>0</c:v>
                </c:pt>
                <c:pt idx="42">
                  <c:v>8</c:v>
                </c:pt>
                <c:pt idx="43">
                  <c:v>0</c:v>
                </c:pt>
                <c:pt idx="44">
                  <c:v>0</c:v>
                </c:pt>
                <c:pt idx="45">
                  <c:v>0</c:v>
                </c:pt>
                <c:pt idx="46">
                  <c:v>0</c:v>
                </c:pt>
                <c:pt idx="47">
                  <c:v>7</c:v>
                </c:pt>
                <c:pt idx="48">
                  <c:v>0</c:v>
                </c:pt>
                <c:pt idx="49">
                  <c:v>0</c:v>
                </c:pt>
                <c:pt idx="50">
                  <c:v>0</c:v>
                </c:pt>
                <c:pt idx="51">
                  <c:v>0</c:v>
                </c:pt>
                <c:pt idx="52">
                  <c:v>3</c:v>
                </c:pt>
                <c:pt idx="53">
                  <c:v>0</c:v>
                </c:pt>
                <c:pt idx="54">
                  <c:v>1</c:v>
                </c:pt>
                <c:pt idx="55">
                  <c:v>1</c:v>
                </c:pt>
              </c:numCache>
            </c:numRef>
          </c:val>
          <c:extLst>
            <c:ext xmlns:c16="http://schemas.microsoft.com/office/drawing/2014/chart" uri="{C3380CC4-5D6E-409C-BE32-E72D297353CC}">
              <c16:uniqueId val="{00000000-5069-4A66-A077-E7BFA74DA7D5}"/>
            </c:ext>
          </c:extLst>
        </c:ser>
        <c:dLbls>
          <c:showLegendKey val="0"/>
          <c:showVal val="0"/>
          <c:showCatName val="0"/>
          <c:showSerName val="0"/>
          <c:showPercent val="0"/>
          <c:showBubbleSize val="0"/>
        </c:dLbls>
        <c:gapWidth val="0"/>
        <c:axId val="186390528"/>
        <c:axId val="165934144"/>
      </c:barChart>
      <c:catAx>
        <c:axId val="18639052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65934144"/>
        <c:crosses val="autoZero"/>
        <c:auto val="1"/>
        <c:lblAlgn val="ctr"/>
        <c:lblOffset val="100"/>
        <c:noMultiLvlLbl val="0"/>
      </c:catAx>
      <c:valAx>
        <c:axId val="165934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63905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48</c:v>
                </c:pt>
              </c:strCache>
            </c:strRef>
          </c:tx>
          <c:spPr>
            <a:solidFill>
              <a:schemeClr val="accent1"/>
            </a:solidFill>
          </c:spPr>
          <c:invertIfNegative val="0"/>
          <c:cat>
            <c:numRef>
              <c:f>'Overall Metrics'!$J$2:$J$57</c:f>
              <c:numCache>
                <c:formatCode>#,##0.00</c:formatCode>
                <c:ptCount val="56"/>
                <c:pt idx="0">
                  <c:v>0</c:v>
                </c:pt>
                <c:pt idx="1">
                  <c:v>38.539018400000003</c:v>
                </c:pt>
                <c:pt idx="2">
                  <c:v>77.078036800000007</c:v>
                </c:pt>
                <c:pt idx="3">
                  <c:v>115.61705520000001</c:v>
                </c:pt>
                <c:pt idx="4">
                  <c:v>154.15607360000001</c:v>
                </c:pt>
                <c:pt idx="5">
                  <c:v>192.69509200000002</c:v>
                </c:pt>
                <c:pt idx="6">
                  <c:v>231.23411040000002</c:v>
                </c:pt>
                <c:pt idx="7">
                  <c:v>269.77312879999999</c:v>
                </c:pt>
                <c:pt idx="8">
                  <c:v>308.31214720000003</c:v>
                </c:pt>
                <c:pt idx="9">
                  <c:v>346.85116560000006</c:v>
                </c:pt>
                <c:pt idx="10">
                  <c:v>385.39018400000009</c:v>
                </c:pt>
                <c:pt idx="11">
                  <c:v>423.92920240000012</c:v>
                </c:pt>
                <c:pt idx="12">
                  <c:v>462.46822080000015</c:v>
                </c:pt>
                <c:pt idx="13">
                  <c:v>501.00723920000019</c:v>
                </c:pt>
                <c:pt idx="14">
                  <c:v>539.54625760000022</c:v>
                </c:pt>
                <c:pt idx="15">
                  <c:v>578.08527600000025</c:v>
                </c:pt>
                <c:pt idx="16">
                  <c:v>616.62429440000028</c:v>
                </c:pt>
                <c:pt idx="17">
                  <c:v>655.16331280000031</c:v>
                </c:pt>
                <c:pt idx="18">
                  <c:v>693.70233120000034</c:v>
                </c:pt>
                <c:pt idx="19">
                  <c:v>732.24134960000038</c:v>
                </c:pt>
                <c:pt idx="20">
                  <c:v>770.78036800000041</c:v>
                </c:pt>
                <c:pt idx="21">
                  <c:v>809.31938640000044</c:v>
                </c:pt>
                <c:pt idx="22">
                  <c:v>847.85840480000047</c:v>
                </c:pt>
                <c:pt idx="23">
                  <c:v>886.3974232000005</c:v>
                </c:pt>
                <c:pt idx="24">
                  <c:v>924.93644160000053</c:v>
                </c:pt>
                <c:pt idx="26">
                  <c:v>963.47546000000057</c:v>
                </c:pt>
                <c:pt idx="38">
                  <c:v>1002.0144784000006</c:v>
                </c:pt>
                <c:pt idx="39">
                  <c:v>1040.5534968000006</c:v>
                </c:pt>
                <c:pt idx="40">
                  <c:v>1079.0925152000007</c:v>
                </c:pt>
                <c:pt idx="41">
                  <c:v>1117.6315336000007</c:v>
                </c:pt>
                <c:pt idx="42">
                  <c:v>1156.1705520000007</c:v>
                </c:pt>
                <c:pt idx="43">
                  <c:v>1194.7095704000008</c:v>
                </c:pt>
                <c:pt idx="44">
                  <c:v>1233.2485888000008</c:v>
                </c:pt>
                <c:pt idx="45">
                  <c:v>1271.7876072000008</c:v>
                </c:pt>
                <c:pt idx="46">
                  <c:v>1310.3266256000009</c:v>
                </c:pt>
                <c:pt idx="47">
                  <c:v>1348.8656440000009</c:v>
                </c:pt>
                <c:pt idx="48">
                  <c:v>1387.4046624000009</c:v>
                </c:pt>
                <c:pt idx="49">
                  <c:v>1425.9436808000009</c:v>
                </c:pt>
                <c:pt idx="50">
                  <c:v>1464.482699200001</c:v>
                </c:pt>
                <c:pt idx="51">
                  <c:v>1503.021717600001</c:v>
                </c:pt>
                <c:pt idx="52">
                  <c:v>1541.560736000001</c:v>
                </c:pt>
                <c:pt idx="53">
                  <c:v>1580.0997544000011</c:v>
                </c:pt>
                <c:pt idx="54">
                  <c:v>1618.6387728000011</c:v>
                </c:pt>
                <c:pt idx="55">
                  <c:v>2119.6460120000002</c:v>
                </c:pt>
              </c:numCache>
            </c:numRef>
          </c:cat>
          <c:val>
            <c:numRef>
              <c:f>'Overall Metrics'!$K$2:$K$57</c:f>
              <c:numCache>
                <c:formatCode>General</c:formatCode>
                <c:ptCount val="56"/>
                <c:pt idx="0">
                  <c:v>48</c:v>
                </c:pt>
                <c:pt idx="1">
                  <c:v>6</c:v>
                </c:pt>
                <c:pt idx="2">
                  <c:v>6</c:v>
                </c:pt>
                <c:pt idx="3">
                  <c:v>2</c:v>
                </c:pt>
                <c:pt idx="4">
                  <c:v>2</c:v>
                </c:pt>
                <c:pt idx="5">
                  <c:v>10</c:v>
                </c:pt>
                <c:pt idx="6">
                  <c:v>4</c:v>
                </c:pt>
                <c:pt idx="7">
                  <c:v>3</c:v>
                </c:pt>
                <c:pt idx="8">
                  <c:v>1</c:v>
                </c:pt>
                <c:pt idx="9">
                  <c:v>1</c:v>
                </c:pt>
                <c:pt idx="10">
                  <c:v>2</c:v>
                </c:pt>
                <c:pt idx="11">
                  <c:v>2</c:v>
                </c:pt>
                <c:pt idx="12">
                  <c:v>0</c:v>
                </c:pt>
                <c:pt idx="13">
                  <c:v>0</c:v>
                </c:pt>
                <c:pt idx="14">
                  <c:v>2</c:v>
                </c:pt>
                <c:pt idx="15">
                  <c:v>0</c:v>
                </c:pt>
                <c:pt idx="16">
                  <c:v>3</c:v>
                </c:pt>
                <c:pt idx="17">
                  <c:v>2</c:v>
                </c:pt>
                <c:pt idx="18">
                  <c:v>1</c:v>
                </c:pt>
                <c:pt idx="19">
                  <c:v>0</c:v>
                </c:pt>
                <c:pt idx="20">
                  <c:v>0</c:v>
                </c:pt>
                <c:pt idx="21">
                  <c:v>0</c:v>
                </c:pt>
                <c:pt idx="22">
                  <c:v>0</c:v>
                </c:pt>
                <c:pt idx="23">
                  <c:v>0</c:v>
                </c:pt>
                <c:pt idx="24">
                  <c:v>0</c:v>
                </c:pt>
                <c:pt idx="25">
                  <c:v>-6</c:v>
                </c:pt>
                <c:pt idx="26">
                  <c:v>1</c:v>
                </c:pt>
                <c:pt idx="27">
                  <c:v>0</c:v>
                </c:pt>
                <c:pt idx="28">
                  <c:v>0</c:v>
                </c:pt>
                <c:pt idx="29">
                  <c:v>0</c:v>
                </c:pt>
                <c:pt idx="30">
                  <c:v>0</c:v>
                </c:pt>
                <c:pt idx="31">
                  <c:v>0</c:v>
                </c:pt>
                <c:pt idx="32">
                  <c:v>0</c:v>
                </c:pt>
                <c:pt idx="33">
                  <c:v>0</c:v>
                </c:pt>
                <c:pt idx="34">
                  <c:v>0</c:v>
                </c:pt>
                <c:pt idx="35">
                  <c:v>0</c:v>
                </c:pt>
                <c:pt idx="36">
                  <c:v>-5</c:v>
                </c:pt>
                <c:pt idx="37">
                  <c:v>-5</c:v>
                </c:pt>
                <c:pt idx="38">
                  <c:v>0</c:v>
                </c:pt>
                <c:pt idx="39">
                  <c:v>2</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1</c:v>
                </c:pt>
                <c:pt idx="55">
                  <c:v>1</c:v>
                </c:pt>
              </c:numCache>
            </c:numRef>
          </c:val>
          <c:extLst>
            <c:ext xmlns:c16="http://schemas.microsoft.com/office/drawing/2014/chart" uri="{C3380CC4-5D6E-409C-BE32-E72D297353CC}">
              <c16:uniqueId val="{00000000-7788-4F3D-AFF7-EF152E3791ED}"/>
            </c:ext>
          </c:extLst>
        </c:ser>
        <c:dLbls>
          <c:showLegendKey val="0"/>
          <c:showVal val="0"/>
          <c:showCatName val="0"/>
          <c:showSerName val="0"/>
          <c:showPercent val="0"/>
          <c:showBubbleSize val="0"/>
        </c:dLbls>
        <c:gapWidth val="0"/>
        <c:axId val="186391040"/>
        <c:axId val="165935872"/>
      </c:barChart>
      <c:catAx>
        <c:axId val="18639104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65935872"/>
        <c:crosses val="autoZero"/>
        <c:auto val="1"/>
        <c:lblAlgn val="ctr"/>
        <c:lblOffset val="100"/>
        <c:noMultiLvlLbl val="0"/>
      </c:catAx>
      <c:valAx>
        <c:axId val="165935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6391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c:v>
                </c:pt>
              </c:strCache>
            </c:strRef>
          </c:tx>
          <c:spPr>
            <a:solidFill>
              <a:schemeClr val="accent1"/>
            </a:solidFill>
          </c:spPr>
          <c:invertIfNegative val="0"/>
          <c:cat>
            <c:numRef>
              <c:f>'Overall Metrics'!$L$2:$L$57</c:f>
              <c:numCache>
                <c:formatCode>#,##0.00</c:formatCode>
                <c:ptCount val="56"/>
                <c:pt idx="0">
                  <c:v>1.916E-3</c:v>
                </c:pt>
                <c:pt idx="1">
                  <c:v>1.964181818181818E-3</c:v>
                </c:pt>
                <c:pt idx="2">
                  <c:v>2.0123636363636364E-3</c:v>
                </c:pt>
                <c:pt idx="3">
                  <c:v>2.0605454545454547E-3</c:v>
                </c:pt>
                <c:pt idx="4">
                  <c:v>2.108727272727273E-3</c:v>
                </c:pt>
                <c:pt idx="5">
                  <c:v>2.1569090909090913E-3</c:v>
                </c:pt>
                <c:pt idx="6">
                  <c:v>2.2050909090909096E-3</c:v>
                </c:pt>
                <c:pt idx="7">
                  <c:v>2.2532727272727279E-3</c:v>
                </c:pt>
                <c:pt idx="8">
                  <c:v>2.3014545454545462E-3</c:v>
                </c:pt>
                <c:pt idx="9">
                  <c:v>2.3496363636363645E-3</c:v>
                </c:pt>
                <c:pt idx="10">
                  <c:v>2.3978181818181828E-3</c:v>
                </c:pt>
                <c:pt idx="11">
                  <c:v>2.4460000000000011E-3</c:v>
                </c:pt>
                <c:pt idx="12">
                  <c:v>2.4941818181818194E-3</c:v>
                </c:pt>
                <c:pt idx="13">
                  <c:v>2.5423636363636377E-3</c:v>
                </c:pt>
                <c:pt idx="14">
                  <c:v>2.590545454545456E-3</c:v>
                </c:pt>
                <c:pt idx="15">
                  <c:v>2.6387272727272744E-3</c:v>
                </c:pt>
                <c:pt idx="16">
                  <c:v>2.6869090909090927E-3</c:v>
                </c:pt>
                <c:pt idx="17">
                  <c:v>2.735090909090911E-3</c:v>
                </c:pt>
                <c:pt idx="18">
                  <c:v>2.7832727272727293E-3</c:v>
                </c:pt>
                <c:pt idx="19">
                  <c:v>2.8314545454545476E-3</c:v>
                </c:pt>
                <c:pt idx="20">
                  <c:v>2.8796363636363659E-3</c:v>
                </c:pt>
                <c:pt idx="21">
                  <c:v>2.9278181818181842E-3</c:v>
                </c:pt>
                <c:pt idx="22">
                  <c:v>2.9760000000000025E-3</c:v>
                </c:pt>
                <c:pt idx="23">
                  <c:v>3.0241818181818208E-3</c:v>
                </c:pt>
                <c:pt idx="24">
                  <c:v>3.0723636363636391E-3</c:v>
                </c:pt>
                <c:pt idx="26">
                  <c:v>3.1205454545454574E-3</c:v>
                </c:pt>
                <c:pt idx="38">
                  <c:v>3.1687272727272757E-3</c:v>
                </c:pt>
                <c:pt idx="39">
                  <c:v>3.2169090909090941E-3</c:v>
                </c:pt>
                <c:pt idx="40">
                  <c:v>3.2650909090909124E-3</c:v>
                </c:pt>
                <c:pt idx="41">
                  <c:v>3.3132727272727307E-3</c:v>
                </c:pt>
                <c:pt idx="42">
                  <c:v>3.361454545454549E-3</c:v>
                </c:pt>
                <c:pt idx="43">
                  <c:v>3.4096363636363673E-3</c:v>
                </c:pt>
                <c:pt idx="44">
                  <c:v>3.4578181818181856E-3</c:v>
                </c:pt>
                <c:pt idx="45">
                  <c:v>3.5060000000000039E-3</c:v>
                </c:pt>
                <c:pt idx="46">
                  <c:v>3.5541818181818222E-3</c:v>
                </c:pt>
                <c:pt idx="47">
                  <c:v>3.6023636363636405E-3</c:v>
                </c:pt>
                <c:pt idx="48">
                  <c:v>3.6505454545454588E-3</c:v>
                </c:pt>
                <c:pt idx="49">
                  <c:v>3.6987272727272771E-3</c:v>
                </c:pt>
                <c:pt idx="50">
                  <c:v>3.7469090909090954E-3</c:v>
                </c:pt>
                <c:pt idx="51">
                  <c:v>3.7950909090909138E-3</c:v>
                </c:pt>
                <c:pt idx="52">
                  <c:v>3.8432727272727321E-3</c:v>
                </c:pt>
                <c:pt idx="53">
                  <c:v>3.8914545454545504E-3</c:v>
                </c:pt>
                <c:pt idx="54">
                  <c:v>3.9396363636363682E-3</c:v>
                </c:pt>
                <c:pt idx="55">
                  <c:v>4.5659999999999997E-3</c:v>
                </c:pt>
              </c:numCache>
            </c:numRef>
          </c:cat>
          <c:val>
            <c:numRef>
              <c:f>'Overall Metrics'!$M$2:$M$57</c:f>
              <c:numCache>
                <c:formatCode>General</c:formatCode>
                <c:ptCount val="56"/>
                <c:pt idx="0">
                  <c:v>1</c:v>
                </c:pt>
                <c:pt idx="1">
                  <c:v>0</c:v>
                </c:pt>
                <c:pt idx="2">
                  <c:v>1</c:v>
                </c:pt>
                <c:pt idx="3">
                  <c:v>0</c:v>
                </c:pt>
                <c:pt idx="4">
                  <c:v>0</c:v>
                </c:pt>
                <c:pt idx="5">
                  <c:v>1</c:v>
                </c:pt>
                <c:pt idx="6">
                  <c:v>3</c:v>
                </c:pt>
                <c:pt idx="7">
                  <c:v>0</c:v>
                </c:pt>
                <c:pt idx="8">
                  <c:v>1</c:v>
                </c:pt>
                <c:pt idx="9">
                  <c:v>1</c:v>
                </c:pt>
                <c:pt idx="10">
                  <c:v>2</c:v>
                </c:pt>
                <c:pt idx="11">
                  <c:v>0</c:v>
                </c:pt>
                <c:pt idx="12">
                  <c:v>0</c:v>
                </c:pt>
                <c:pt idx="13">
                  <c:v>2</c:v>
                </c:pt>
                <c:pt idx="14">
                  <c:v>1</c:v>
                </c:pt>
                <c:pt idx="15">
                  <c:v>0</c:v>
                </c:pt>
                <c:pt idx="16">
                  <c:v>0</c:v>
                </c:pt>
                <c:pt idx="17">
                  <c:v>2</c:v>
                </c:pt>
                <c:pt idx="18">
                  <c:v>0</c:v>
                </c:pt>
                <c:pt idx="19">
                  <c:v>8</c:v>
                </c:pt>
                <c:pt idx="20">
                  <c:v>7</c:v>
                </c:pt>
                <c:pt idx="21">
                  <c:v>1</c:v>
                </c:pt>
                <c:pt idx="22">
                  <c:v>3</c:v>
                </c:pt>
                <c:pt idx="23">
                  <c:v>2</c:v>
                </c:pt>
                <c:pt idx="24">
                  <c:v>2</c:v>
                </c:pt>
                <c:pt idx="25">
                  <c:v>-63</c:v>
                </c:pt>
                <c:pt idx="26">
                  <c:v>4</c:v>
                </c:pt>
                <c:pt idx="27">
                  <c:v>0</c:v>
                </c:pt>
                <c:pt idx="28">
                  <c:v>0</c:v>
                </c:pt>
                <c:pt idx="29">
                  <c:v>0</c:v>
                </c:pt>
                <c:pt idx="30">
                  <c:v>0</c:v>
                </c:pt>
                <c:pt idx="31">
                  <c:v>0</c:v>
                </c:pt>
                <c:pt idx="32">
                  <c:v>0</c:v>
                </c:pt>
                <c:pt idx="33">
                  <c:v>0</c:v>
                </c:pt>
                <c:pt idx="34">
                  <c:v>0</c:v>
                </c:pt>
                <c:pt idx="35">
                  <c:v>0</c:v>
                </c:pt>
                <c:pt idx="36">
                  <c:v>-59</c:v>
                </c:pt>
                <c:pt idx="37">
                  <c:v>-59</c:v>
                </c:pt>
                <c:pt idx="38">
                  <c:v>4</c:v>
                </c:pt>
                <c:pt idx="39">
                  <c:v>1</c:v>
                </c:pt>
                <c:pt idx="40">
                  <c:v>0</c:v>
                </c:pt>
                <c:pt idx="41">
                  <c:v>4</c:v>
                </c:pt>
                <c:pt idx="42">
                  <c:v>1</c:v>
                </c:pt>
                <c:pt idx="43">
                  <c:v>6</c:v>
                </c:pt>
                <c:pt idx="44">
                  <c:v>3</c:v>
                </c:pt>
                <c:pt idx="45">
                  <c:v>4</c:v>
                </c:pt>
                <c:pt idx="46">
                  <c:v>6</c:v>
                </c:pt>
                <c:pt idx="47">
                  <c:v>0</c:v>
                </c:pt>
                <c:pt idx="48">
                  <c:v>2</c:v>
                </c:pt>
                <c:pt idx="49">
                  <c:v>3</c:v>
                </c:pt>
                <c:pt idx="50">
                  <c:v>4</c:v>
                </c:pt>
                <c:pt idx="51">
                  <c:v>3</c:v>
                </c:pt>
                <c:pt idx="52">
                  <c:v>1</c:v>
                </c:pt>
                <c:pt idx="53">
                  <c:v>1</c:v>
                </c:pt>
                <c:pt idx="54">
                  <c:v>15</c:v>
                </c:pt>
                <c:pt idx="55">
                  <c:v>1</c:v>
                </c:pt>
              </c:numCache>
            </c:numRef>
          </c:val>
          <c:extLst>
            <c:ext xmlns:c16="http://schemas.microsoft.com/office/drawing/2014/chart" uri="{C3380CC4-5D6E-409C-BE32-E72D297353CC}">
              <c16:uniqueId val="{00000000-230D-432F-BACD-5E0E5AF9CB01}"/>
            </c:ext>
          </c:extLst>
        </c:ser>
        <c:dLbls>
          <c:showLegendKey val="0"/>
          <c:showVal val="0"/>
          <c:showCatName val="0"/>
          <c:showSerName val="0"/>
          <c:showPercent val="0"/>
          <c:showBubbleSize val="0"/>
        </c:dLbls>
        <c:gapWidth val="0"/>
        <c:axId val="186392064"/>
        <c:axId val="187785792"/>
      </c:barChart>
      <c:catAx>
        <c:axId val="18639206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87785792"/>
        <c:crosses val="autoZero"/>
        <c:auto val="1"/>
        <c:lblAlgn val="ctr"/>
        <c:lblOffset val="100"/>
        <c:noMultiLvlLbl val="0"/>
      </c:catAx>
      <c:valAx>
        <c:axId val="187785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6392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12</c:v>
                </c:pt>
              </c:strCache>
            </c:strRef>
          </c:tx>
          <c:spPr>
            <a:solidFill>
              <a:schemeClr val="accent1"/>
            </a:solidFill>
          </c:spPr>
          <c:invertIfNegative val="0"/>
          <c:cat>
            <c:numRef>
              <c:f>'Overall Metrics'!$N$2:$N$57</c:f>
              <c:numCache>
                <c:formatCode>#,##0.00</c:formatCode>
                <c:ptCount val="56"/>
                <c:pt idx="0">
                  <c:v>3.1999999999999999E-5</c:v>
                </c:pt>
                <c:pt idx="1">
                  <c:v>7.6787272727272735E-4</c:v>
                </c:pt>
                <c:pt idx="2">
                  <c:v>1.5037454545454546E-3</c:v>
                </c:pt>
                <c:pt idx="3">
                  <c:v>2.2396181818181817E-3</c:v>
                </c:pt>
                <c:pt idx="4">
                  <c:v>2.9754909090909092E-3</c:v>
                </c:pt>
                <c:pt idx="5">
                  <c:v>3.7113636363636368E-3</c:v>
                </c:pt>
                <c:pt idx="6">
                  <c:v>4.4472363636363643E-3</c:v>
                </c:pt>
                <c:pt idx="7">
                  <c:v>5.1831090909090919E-3</c:v>
                </c:pt>
                <c:pt idx="8">
                  <c:v>5.9189818181818194E-3</c:v>
                </c:pt>
                <c:pt idx="9">
                  <c:v>6.654854545454547E-3</c:v>
                </c:pt>
                <c:pt idx="10">
                  <c:v>7.3907272727272745E-3</c:v>
                </c:pt>
                <c:pt idx="11">
                  <c:v>8.1266000000000012E-3</c:v>
                </c:pt>
                <c:pt idx="12">
                  <c:v>8.8624727272727279E-3</c:v>
                </c:pt>
                <c:pt idx="13">
                  <c:v>9.5983454545454545E-3</c:v>
                </c:pt>
                <c:pt idx="14">
                  <c:v>1.0334218181818181E-2</c:v>
                </c:pt>
                <c:pt idx="15">
                  <c:v>1.1070090909090908E-2</c:v>
                </c:pt>
                <c:pt idx="16">
                  <c:v>1.1805963636363635E-2</c:v>
                </c:pt>
                <c:pt idx="17">
                  <c:v>1.2541836363636361E-2</c:v>
                </c:pt>
                <c:pt idx="18">
                  <c:v>1.3277709090909088E-2</c:v>
                </c:pt>
                <c:pt idx="19">
                  <c:v>1.4013581818181815E-2</c:v>
                </c:pt>
                <c:pt idx="20">
                  <c:v>1.4749454545454541E-2</c:v>
                </c:pt>
                <c:pt idx="21">
                  <c:v>1.5485327272727268E-2</c:v>
                </c:pt>
                <c:pt idx="22">
                  <c:v>1.6221199999999995E-2</c:v>
                </c:pt>
                <c:pt idx="23">
                  <c:v>1.6957072727272721E-2</c:v>
                </c:pt>
                <c:pt idx="24">
                  <c:v>1.7692945454545448E-2</c:v>
                </c:pt>
                <c:pt idx="26">
                  <c:v>1.8428818181818175E-2</c:v>
                </c:pt>
                <c:pt idx="38">
                  <c:v>1.9164690909090901E-2</c:v>
                </c:pt>
                <c:pt idx="39">
                  <c:v>1.9900563636363628E-2</c:v>
                </c:pt>
                <c:pt idx="40">
                  <c:v>2.0636436363636355E-2</c:v>
                </c:pt>
                <c:pt idx="41">
                  <c:v>2.1372309090909081E-2</c:v>
                </c:pt>
                <c:pt idx="42">
                  <c:v>2.2108181818181808E-2</c:v>
                </c:pt>
                <c:pt idx="43">
                  <c:v>2.2844054545454535E-2</c:v>
                </c:pt>
                <c:pt idx="44">
                  <c:v>2.3579927272727261E-2</c:v>
                </c:pt>
                <c:pt idx="45">
                  <c:v>2.4315799999999988E-2</c:v>
                </c:pt>
                <c:pt idx="46">
                  <c:v>2.5051672727272715E-2</c:v>
                </c:pt>
                <c:pt idx="47">
                  <c:v>2.5787545454545441E-2</c:v>
                </c:pt>
                <c:pt idx="48">
                  <c:v>2.6523418181818168E-2</c:v>
                </c:pt>
                <c:pt idx="49">
                  <c:v>2.7259290909090895E-2</c:v>
                </c:pt>
                <c:pt idx="50">
                  <c:v>2.7995163636363622E-2</c:v>
                </c:pt>
                <c:pt idx="51">
                  <c:v>2.8731036363636348E-2</c:v>
                </c:pt>
                <c:pt idx="52">
                  <c:v>2.9466909090909075E-2</c:v>
                </c:pt>
                <c:pt idx="53">
                  <c:v>3.0202781818181802E-2</c:v>
                </c:pt>
                <c:pt idx="54">
                  <c:v>3.0938654545454528E-2</c:v>
                </c:pt>
                <c:pt idx="55">
                  <c:v>4.0504999999999999E-2</c:v>
                </c:pt>
              </c:numCache>
            </c:numRef>
          </c:cat>
          <c:val>
            <c:numRef>
              <c:f>'Overall Metrics'!$O$2:$O$57</c:f>
              <c:numCache>
                <c:formatCode>General</c:formatCode>
                <c:ptCount val="56"/>
                <c:pt idx="0">
                  <c:v>12</c:v>
                </c:pt>
                <c:pt idx="1">
                  <c:v>6</c:v>
                </c:pt>
                <c:pt idx="2">
                  <c:v>8</c:v>
                </c:pt>
                <c:pt idx="3">
                  <c:v>8</c:v>
                </c:pt>
                <c:pt idx="4">
                  <c:v>9</c:v>
                </c:pt>
                <c:pt idx="5">
                  <c:v>1</c:v>
                </c:pt>
                <c:pt idx="6">
                  <c:v>3</c:v>
                </c:pt>
                <c:pt idx="7">
                  <c:v>2</c:v>
                </c:pt>
                <c:pt idx="8">
                  <c:v>2</c:v>
                </c:pt>
                <c:pt idx="9">
                  <c:v>3</c:v>
                </c:pt>
                <c:pt idx="10">
                  <c:v>2</c:v>
                </c:pt>
                <c:pt idx="11">
                  <c:v>1</c:v>
                </c:pt>
                <c:pt idx="12">
                  <c:v>2</c:v>
                </c:pt>
                <c:pt idx="13">
                  <c:v>2</c:v>
                </c:pt>
                <c:pt idx="14">
                  <c:v>3</c:v>
                </c:pt>
                <c:pt idx="15">
                  <c:v>2</c:v>
                </c:pt>
                <c:pt idx="16">
                  <c:v>3</c:v>
                </c:pt>
                <c:pt idx="17">
                  <c:v>1</c:v>
                </c:pt>
                <c:pt idx="18">
                  <c:v>1</c:v>
                </c:pt>
                <c:pt idx="19">
                  <c:v>1</c:v>
                </c:pt>
                <c:pt idx="20">
                  <c:v>2</c:v>
                </c:pt>
                <c:pt idx="21">
                  <c:v>3</c:v>
                </c:pt>
                <c:pt idx="22">
                  <c:v>2</c:v>
                </c:pt>
                <c:pt idx="23">
                  <c:v>2</c:v>
                </c:pt>
                <c:pt idx="24">
                  <c:v>2</c:v>
                </c:pt>
                <c:pt idx="25">
                  <c:v>-18</c:v>
                </c:pt>
                <c:pt idx="26">
                  <c:v>4</c:v>
                </c:pt>
                <c:pt idx="27">
                  <c:v>0</c:v>
                </c:pt>
                <c:pt idx="28">
                  <c:v>0</c:v>
                </c:pt>
                <c:pt idx="29">
                  <c:v>0</c:v>
                </c:pt>
                <c:pt idx="30">
                  <c:v>0</c:v>
                </c:pt>
                <c:pt idx="31">
                  <c:v>0</c:v>
                </c:pt>
                <c:pt idx="32">
                  <c:v>0</c:v>
                </c:pt>
                <c:pt idx="33">
                  <c:v>0</c:v>
                </c:pt>
                <c:pt idx="34">
                  <c:v>0</c:v>
                </c:pt>
                <c:pt idx="35">
                  <c:v>0</c:v>
                </c:pt>
                <c:pt idx="36">
                  <c:v>-14</c:v>
                </c:pt>
                <c:pt idx="37">
                  <c:v>-14</c:v>
                </c:pt>
                <c:pt idx="38">
                  <c:v>1</c:v>
                </c:pt>
                <c:pt idx="39">
                  <c:v>1</c:v>
                </c:pt>
                <c:pt idx="40">
                  <c:v>0</c:v>
                </c:pt>
                <c:pt idx="41">
                  <c:v>2</c:v>
                </c:pt>
                <c:pt idx="42">
                  <c:v>0</c:v>
                </c:pt>
                <c:pt idx="43">
                  <c:v>1</c:v>
                </c:pt>
                <c:pt idx="44">
                  <c:v>0</c:v>
                </c:pt>
                <c:pt idx="45">
                  <c:v>0</c:v>
                </c:pt>
                <c:pt idx="46">
                  <c:v>1</c:v>
                </c:pt>
                <c:pt idx="47">
                  <c:v>0</c:v>
                </c:pt>
                <c:pt idx="48">
                  <c:v>0</c:v>
                </c:pt>
                <c:pt idx="49">
                  <c:v>0</c:v>
                </c:pt>
                <c:pt idx="50">
                  <c:v>0</c:v>
                </c:pt>
                <c:pt idx="51">
                  <c:v>1</c:v>
                </c:pt>
                <c:pt idx="52">
                  <c:v>0</c:v>
                </c:pt>
                <c:pt idx="53">
                  <c:v>0</c:v>
                </c:pt>
                <c:pt idx="54">
                  <c:v>6</c:v>
                </c:pt>
                <c:pt idx="55">
                  <c:v>1</c:v>
                </c:pt>
              </c:numCache>
            </c:numRef>
          </c:val>
          <c:extLst>
            <c:ext xmlns:c16="http://schemas.microsoft.com/office/drawing/2014/chart" uri="{C3380CC4-5D6E-409C-BE32-E72D297353CC}">
              <c16:uniqueId val="{00000000-474D-41F0-96FB-2D504AD8F3A9}"/>
            </c:ext>
          </c:extLst>
        </c:ser>
        <c:dLbls>
          <c:showLegendKey val="0"/>
          <c:showVal val="0"/>
          <c:showCatName val="0"/>
          <c:showSerName val="0"/>
          <c:showPercent val="0"/>
          <c:showBubbleSize val="0"/>
        </c:dLbls>
        <c:gapWidth val="0"/>
        <c:axId val="189894656"/>
        <c:axId val="187787520"/>
      </c:barChart>
      <c:catAx>
        <c:axId val="18989465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87787520"/>
        <c:crosses val="autoZero"/>
        <c:auto val="1"/>
        <c:lblAlgn val="ctr"/>
        <c:lblOffset val="100"/>
        <c:noMultiLvlLbl val="0"/>
      </c:catAx>
      <c:valAx>
        <c:axId val="187787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8946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3D00-46CA-9E11-B1908832E938}"/>
            </c:ext>
          </c:extLst>
        </c:ser>
        <c:dLbls>
          <c:showLegendKey val="0"/>
          <c:showVal val="0"/>
          <c:showCatName val="0"/>
          <c:showSerName val="0"/>
          <c:showPercent val="0"/>
          <c:showBubbleSize val="0"/>
        </c:dLbls>
        <c:gapWidth val="0"/>
        <c:axId val="189895168"/>
        <c:axId val="187789248"/>
      </c:barChart>
      <c:catAx>
        <c:axId val="18989516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87789248"/>
        <c:crosses val="autoZero"/>
        <c:auto val="1"/>
        <c:lblAlgn val="ctr"/>
        <c:lblOffset val="100"/>
        <c:noMultiLvlLbl val="0"/>
      </c:catAx>
      <c:valAx>
        <c:axId val="18778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895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-101</c:v>
                </c:pt>
                <c:pt idx="26">
                  <c:v>0</c:v>
                </c:pt>
                <c:pt idx="27">
                  <c:v>0</c:v>
                </c:pt>
                <c:pt idx="28">
                  <c:v>0</c:v>
                </c:pt>
                <c:pt idx="29">
                  <c:v>0</c:v>
                </c:pt>
                <c:pt idx="30">
                  <c:v>0</c:v>
                </c:pt>
                <c:pt idx="31">
                  <c:v>0</c:v>
                </c:pt>
                <c:pt idx="32">
                  <c:v>0</c:v>
                </c:pt>
                <c:pt idx="33">
                  <c:v>0</c:v>
                </c:pt>
                <c:pt idx="34">
                  <c:v>0</c:v>
                </c:pt>
                <c:pt idx="35">
                  <c:v>0</c:v>
                </c:pt>
                <c:pt idx="36">
                  <c:v>-101</c:v>
                </c:pt>
                <c:pt idx="37">
                  <c:v>-101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C91A-4058-9FD9-D6FB480A5492}"/>
            </c:ext>
          </c:extLst>
        </c:ser>
        <c:dLbls>
          <c:showLegendKey val="0"/>
          <c:showVal val="0"/>
          <c:showCatName val="0"/>
          <c:showSerName val="0"/>
          <c:showPercent val="0"/>
          <c:showBubbleSize val="0"/>
        </c:dLbls>
        <c:gapWidth val="0"/>
        <c:axId val="189896192"/>
        <c:axId val="187790976"/>
      </c:barChart>
      <c:catAx>
        <c:axId val="18989619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87790976"/>
        <c:crosses val="autoZero"/>
        <c:auto val="1"/>
        <c:lblAlgn val="ctr"/>
        <c:lblOffset val="100"/>
        <c:noMultiLvlLbl val="0"/>
      </c:catAx>
      <c:valAx>
        <c:axId val="1877909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8961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C96-4BFD-B8E5-81B593E39F1B}"/>
            </c:ext>
          </c:extLst>
        </c:ser>
        <c:dLbls>
          <c:showLegendKey val="0"/>
          <c:showVal val="0"/>
          <c:showCatName val="0"/>
          <c:showSerName val="0"/>
          <c:showPercent val="0"/>
          <c:showBubbleSize val="0"/>
        </c:dLbls>
        <c:gapWidth val="0"/>
        <c:axId val="187305984"/>
        <c:axId val="189637184"/>
      </c:barChart>
      <c:catAx>
        <c:axId val="187305984"/>
        <c:scaling>
          <c:orientation val="minMax"/>
        </c:scaling>
        <c:delete val="1"/>
        <c:axPos val="b"/>
        <c:numFmt formatCode="#,##0.00" sourceLinked="1"/>
        <c:majorTickMark val="out"/>
        <c:minorTickMark val="none"/>
        <c:tickLblPos val="none"/>
        <c:crossAx val="189637184"/>
        <c:crosses val="autoZero"/>
        <c:auto val="1"/>
        <c:lblAlgn val="ctr"/>
        <c:lblOffset val="100"/>
        <c:noMultiLvlLbl val="0"/>
      </c:catAx>
      <c:valAx>
        <c:axId val="189637184"/>
        <c:scaling>
          <c:orientation val="minMax"/>
        </c:scaling>
        <c:delete val="1"/>
        <c:axPos val="l"/>
        <c:numFmt formatCode="General" sourceLinked="1"/>
        <c:majorTickMark val="out"/>
        <c:minorTickMark val="none"/>
        <c:tickLblPos val="none"/>
        <c:crossAx val="18730598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Z361" totalsRowShown="0" headerRowDxfId="121" dataDxfId="120">
  <autoFilter ref="A2:AZ361"/>
  <sortState ref="A3:AZ519">
    <sortCondition ref="O2:O519"/>
  </sortState>
  <tableColumns count="52">
    <tableColumn id="1" name="Vertex 1" dataDxfId="119" dataCellStyle="NodeXL Required"/>
    <tableColumn id="2" name="Vertex 2" dataDxfId="118" dataCellStyle="NodeXL Required"/>
    <tableColumn id="3" name="Color" dataDxfId="117" dataCellStyle="NodeXL Visual Property"/>
    <tableColumn id="4" name="Width" dataDxfId="116" dataCellStyle="NodeXL Visual Property"/>
    <tableColumn id="11" name="Style" dataDxfId="115" dataCellStyle="NodeXL Visual Property"/>
    <tableColumn id="5" name="Opacity" dataDxfId="114" dataCellStyle="NodeXL Visual Property"/>
    <tableColumn id="6" name="Visibility" dataDxfId="113" dataCellStyle="NodeXL Visual Property"/>
    <tableColumn id="10" name="Label" dataDxfId="112" dataCellStyle="NodeXL Label"/>
    <tableColumn id="12" name="Label Text Color" dataDxfId="111" dataCellStyle="NodeXL Label"/>
    <tableColumn id="13" name="Label Font Size" dataDxfId="110" dataCellStyle="NodeXL Label"/>
    <tableColumn id="14" name="Reciprocated?" dataDxfId="109" dataCellStyle="NodeXL Graph Metric"/>
    <tableColumn id="7" name="ID" dataDxfId="108" dataCellStyle="NodeXL Do Not Edit"/>
    <tableColumn id="9" name="Dynamic Filter" dataDxfId="107" dataCellStyle="NodeXL Do Not Edit"/>
    <tableColumn id="8" name="Add Your Own Columns Here" dataDxfId="106" dataCellStyle="NodeXL Other Column"/>
    <tableColumn id="15" name="Relationship" dataDxfId="105" dataCellStyle="Normal"/>
    <tableColumn id="16" name="Relationship Date (UTC)" dataDxfId="104" dataCellStyle="Normal"/>
    <tableColumn id="17" name="Tweet" dataDxfId="103" dataCellStyle="Normal"/>
    <tableColumn id="18" name="URLs in Tweet" dataDxfId="102" dataCellStyle="Normal"/>
    <tableColumn id="19" name="Domains in Tweet" dataDxfId="101" dataCellStyle="Normal"/>
    <tableColumn id="20" name="Hashtags in Tweet" dataDxfId="100" dataCellStyle="Normal"/>
    <tableColumn id="21" name="Media in Tweet" dataDxfId="99" dataCellStyle="Normal"/>
    <tableColumn id="22" name="Tweet Image File" dataDxfId="98" dataCellStyle="Normal"/>
    <tableColumn id="23" name="Tweet Date (UTC)" dataDxfId="97" dataCellStyle="Normal"/>
    <tableColumn id="24" name="Twitter Page for Tweet" dataDxfId="96" dataCellStyle="Normal"/>
    <tableColumn id="25" name="Latitude" dataDxfId="95" dataCellStyle="Normal"/>
    <tableColumn id="26" name="Longitude" dataDxfId="94" dataCellStyle="Normal"/>
    <tableColumn id="27" name="Imported ID" dataDxfId="93" dataCellStyle="Normal"/>
    <tableColumn id="28" name="In-Reply-To Tweet ID" dataDxfId="92" dataCellStyle="Normal"/>
    <tableColumn id="29" name="Favorited" dataDxfId="91" dataCellStyle="Normal"/>
    <tableColumn id="30" name="Favorite Count" dataDxfId="90" dataCellStyle="Normal"/>
    <tableColumn id="31" name="In-Reply-To User ID" dataDxfId="89" dataCellStyle="Normal"/>
    <tableColumn id="32" name="Is Quote Status" dataDxfId="88" dataCellStyle="Normal"/>
    <tableColumn id="33" name="Language" dataDxfId="87" dataCellStyle="Normal"/>
    <tableColumn id="34" name="Possibly Sensitive" dataDxfId="86" dataCellStyle="Normal"/>
    <tableColumn id="35" name="Quoted Status ID" dataDxfId="85" dataCellStyle="Normal"/>
    <tableColumn id="36" name="Retweeted" dataDxfId="84" dataCellStyle="Normal"/>
    <tableColumn id="37" name="Retweet Count" dataDxfId="83" dataCellStyle="Normal"/>
    <tableColumn id="38" name="Retweet ID" dataDxfId="82" dataCellStyle="Normal"/>
    <tableColumn id="39" name="Source" dataDxfId="81" dataCellStyle="Normal"/>
    <tableColumn id="40" name="Truncated" dataDxfId="80" dataCellStyle="Normal"/>
    <tableColumn id="41" name="Unified Twitter ID" dataDxfId="79" dataCellStyle="Normal"/>
    <tableColumn id="42" name="Imported Tweet Type" dataDxfId="78" dataCellStyle="Normal"/>
    <tableColumn id="43" name="Added By Extended Analysis" dataDxfId="77" dataCellStyle="Normal"/>
    <tableColumn id="44" name="Corrected By Extended Analysis" dataDxfId="76" dataCellStyle="Normal"/>
    <tableColumn id="45" name="Place Bounding Box" dataDxfId="75" dataCellStyle="Normal"/>
    <tableColumn id="46" name="Place Country" dataDxfId="74" dataCellStyle="Normal"/>
    <tableColumn id="47" name="Place Country Code" dataDxfId="73" dataCellStyle="Normal"/>
    <tableColumn id="48" name="Place Full Name" dataDxfId="72" dataCellStyle="Normal"/>
    <tableColumn id="49" name="Place ID" dataDxfId="71" dataCellStyle="Normal"/>
    <tableColumn id="50" name="Place Name" dataDxfId="70" dataCellStyle="Normal"/>
    <tableColumn id="51" name="Place Type" dataDxfId="69" dataCellStyle="Normal"/>
    <tableColumn id="52" name="Place URL" dataDxfId="68" dataCellStyle="Normal"/>
  </tableColumns>
  <tableStyleInfo name="NodeXL Table" showFirstColumn="0" showLastColumn="0" showRowStripes="0" showColumnStripes="0"/>
</table>
</file>

<file path=xl/tables/table2.xml><?xml version="1.0" encoding="utf-8"?>
<table xmlns="http://schemas.openxmlformats.org/spreadsheetml/2006/main" id="2" name="Vertices" displayName="Vertices" ref="A2:AR103" totalsRowShown="0" headerRowDxfId="67" dataDxfId="66">
  <autoFilter ref="A2:AR103"/>
  <sortState ref="A3:AS103">
    <sortCondition ref="AC2:AC103"/>
  </sortState>
  <tableColumns count="44">
    <tableColumn id="1" name="Vertex" dataDxfId="65" dataCellStyle="NodeXL Required"/>
    <tableColumn id="2" name="Color" dataDxfId="64" dataCellStyle="NodeXL Visual Property"/>
    <tableColumn id="5" name="Shape" dataDxfId="63" dataCellStyle="NodeXL Visual Property"/>
    <tableColumn id="6" name="Size" dataDxfId="62" dataCellStyle="NodeXL Visual Property"/>
    <tableColumn id="4" name="Opacity" dataDxfId="61" dataCellStyle="NodeXL Visual Property"/>
    <tableColumn id="7" name="Image File" dataDxfId="60" dataCellStyle="NodeXL Visual Property"/>
    <tableColumn id="3" name="Visibility" dataDxfId="59" dataCellStyle="NodeXL Visual Property"/>
    <tableColumn id="10" name="Label" dataDxfId="58" dataCellStyle="NodeXL Label"/>
    <tableColumn id="16" name="Label Fill Color" dataDxfId="57" dataCellStyle="NodeXL Label"/>
    <tableColumn id="9" name="Label Position" dataDxfId="56" dataCellStyle="NodeXL Label"/>
    <tableColumn id="8" name="Tooltip" dataDxfId="55" dataCellStyle="NodeXL Label"/>
    <tableColumn id="18" name="Layout Order" dataDxfId="54" dataCellStyle="NodeXL Layout"/>
    <tableColumn id="13" name="X" dataDxfId="53" dataCellStyle="NodeXL Layout"/>
    <tableColumn id="14" name="Y" dataDxfId="52" dataCellStyle="NodeXL Layout"/>
    <tableColumn id="12" name="Locked?" dataDxfId="51" dataCellStyle="NodeXL Layout"/>
    <tableColumn id="19" name="Polar R" dataDxfId="50" dataCellStyle="NodeXL Layout"/>
    <tableColumn id="20" name="Polar Angle" dataDxfId="49" dataCellStyle="NodeXL Layout"/>
    <tableColumn id="21" name="Degree" dataDxfId="48" dataCellStyle="NodeXL Graph Metric">
      <calculatedColumnFormula>S3+T3</calculatedColumnFormula>
    </tableColumn>
    <tableColumn id="22" name="In-Degree" dataDxfId="47" dataCellStyle="NodeXL Graph Metric"/>
    <tableColumn id="23" name="Out-Degree" dataDxfId="46" dataCellStyle="NodeXL Graph Metric"/>
    <tableColumn id="24" name="Betweenness Centrality" dataDxfId="45" dataCellStyle="NodeXL Graph Metric"/>
    <tableColumn id="25" name="Closeness Centrality" dataDxfId="44" dataCellStyle="NodeXL Graph Metric"/>
    <tableColumn id="26" name="Eigenvector Centrality" dataDxfId="43" dataCellStyle="NodeXL Graph Metric"/>
    <tableColumn id="15" name="PageRank" dataDxfId="42" dataCellStyle="NodeXL Graph Metric"/>
    <tableColumn id="27" name="Clustering Coefficient" dataDxfId="41" dataCellStyle="NodeXL Graph Metric"/>
    <tableColumn id="29" name="Reciprocated Vertex Pair Ratio" dataDxfId="40" dataCellStyle="NodeXL Graph Metric"/>
    <tableColumn id="11" name="ID" dataDxfId="39" dataCellStyle="NodeXL Do Not Edit"/>
    <tableColumn id="28" name="Dynamic Filter" dataDxfId="38" dataCellStyle="NodeXL Do Not Edit"/>
    <tableColumn id="44" name="Group" dataDxfId="37" dataCellStyle="NodeXL Do Not Edit"/>
    <tableColumn id="17" name="Connected" dataDxfId="36" dataCellStyle="NodeXL Other Column"/>
    <tableColumn id="30" name="Name" dataDxfId="35" dataCellStyle="Normal"/>
    <tableColumn id="31" name="Followed" dataDxfId="34" dataCellStyle="Normal"/>
    <tableColumn id="32" name="Followers" dataDxfId="33" dataCellStyle="Normal"/>
    <tableColumn id="33" name="Tweets" dataDxfId="32" dataCellStyle="Normal"/>
    <tableColumn id="34" name="Favorites" dataDxfId="31" dataCellStyle="Normal"/>
    <tableColumn id="35" name="Time Zone UTC Offset (Seconds)" dataDxfId="30" dataCellStyle="Normal"/>
    <tableColumn id="36" name="Description" dataDxfId="29" dataCellStyle="Normal"/>
    <tableColumn id="37" name="Location" dataDxfId="28" dataCellStyle="Normal"/>
    <tableColumn id="38" name="Web" dataDxfId="27" dataCellStyle="Normal"/>
    <tableColumn id="39" name="Time Zone" dataDxfId="26" dataCellStyle="Normal"/>
    <tableColumn id="40" name="Joined Twitter Date (UTC)" dataDxfId="25" dataCellStyle="Normal"/>
    <tableColumn id="41" name="User of Interest?" dataDxfId="24" dataCellStyle="Normal"/>
    <tableColumn id="42" name="Custom Menu Item Text" dataDxfId="23" dataCellStyle="Normal"/>
    <tableColumn id="43" name="Custom Menu Item Action" dataDxfId="22" dataCellStyle="Normal"/>
  </tableColumns>
  <tableStyleInfo name="NodeXL Table" showFirstColumn="0" showLastColumn="0" showRowStripes="0" showColumnStripes="0"/>
</table>
</file>

<file path=xl/tables/table3.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4.xml><?xml version="1.0" encoding="utf-8"?>
<table xmlns="http://schemas.openxmlformats.org/spreadsheetml/2006/main" id="3" name="HistogramBins" displayName="HistogramBins" ref="D1:U57" totalsRowShown="0">
  <autoFilter ref="D1:U57"/>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6.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7.xml><?xml version="1.0" encoding="utf-8"?>
<table xmlns="http://schemas.openxmlformats.org/spreadsheetml/2006/main" id="7" name="PerWorkbookSettings" displayName="PerWorkbookSettings" ref="J1:K9" totalsRowShown="0" headerRowDxfId="1">
  <autoFilter ref="J1:K9"/>
  <tableColumns count="2">
    <tableColumn id="1" name="Per-Workbook Setting"/>
    <tableColumn id="2" name="Value"/>
  </tableColumns>
  <tableStyleInfo name="TableStyleMedium9" showFirstColumn="0" showLastColumn="0" showRowStripes="1" showColumnStripes="0"/>
</table>
</file>

<file path=xl/tables/table8.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Z361"/>
  <sheetViews>
    <sheetView workbookViewId="0">
      <pane xSplit="2" ySplit="2" topLeftCell="C3" activePane="bottomRight" state="frozen"/>
      <selection pane="topRight" activeCell="C1" sqref="C1"/>
      <selection pane="bottomLeft" activeCell="A3" sqref="A3"/>
      <selection pane="bottomRight" activeCell="AV93" sqref="AV9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style="93" bestFit="1" customWidth="1"/>
    <col min="17" max="17" width="8.85546875" bestFit="1" customWidth="1"/>
    <col min="18" max="18" width="9.5703125" bestFit="1" customWidth="1"/>
    <col min="19" max="19" width="13.140625" bestFit="1" customWidth="1"/>
    <col min="20" max="20" width="13.28515625" bestFit="1" customWidth="1"/>
    <col min="21" max="21" width="11" bestFit="1" customWidth="1"/>
    <col min="22" max="22" width="14.7109375" bestFit="1" customWidth="1"/>
    <col min="23" max="23" width="13.42578125" bestFit="1" customWidth="1"/>
    <col min="24" max="24" width="14.42578125" bestFit="1" customWidth="1"/>
    <col min="25" max="25" width="10.5703125" bestFit="1" customWidth="1"/>
    <col min="26" max="26" width="12.140625" bestFit="1" customWidth="1"/>
    <col min="27" max="27" width="11.5703125" bestFit="1" customWidth="1"/>
    <col min="28" max="28" width="13.5703125" bestFit="1" customWidth="1"/>
    <col min="29" max="29" width="11.7109375" bestFit="1" customWidth="1"/>
    <col min="30" max="30" width="10.5703125" bestFit="1" customWidth="1"/>
    <col min="31" max="31" width="13.5703125" bestFit="1" customWidth="1"/>
    <col min="32" max="32" width="10.7109375" bestFit="1" customWidth="1"/>
    <col min="33" max="33" width="11.5703125" bestFit="1" customWidth="1"/>
    <col min="34" max="34" width="11.42578125" bestFit="1" customWidth="1"/>
    <col min="35" max="35" width="11" bestFit="1" customWidth="1"/>
    <col min="36" max="36" width="13.140625" bestFit="1" customWidth="1"/>
    <col min="37" max="37" width="10.85546875" bestFit="1" customWidth="1"/>
    <col min="38" max="38" width="13.140625" bestFit="1" customWidth="1"/>
    <col min="39" max="39" width="9.28515625" bestFit="1" customWidth="1"/>
    <col min="40" max="40" width="12.140625" bestFit="1" customWidth="1"/>
    <col min="41" max="41" width="12" bestFit="1" customWidth="1"/>
    <col min="42" max="42" width="13.5703125" bestFit="1" customWidth="1"/>
    <col min="43" max="43" width="20.85546875" bestFit="1" customWidth="1"/>
    <col min="44" max="44" width="19.7109375" bestFit="1" customWidth="1"/>
    <col min="45" max="45" width="17" bestFit="1" customWidth="1"/>
    <col min="46" max="46" width="10.28515625" bestFit="1" customWidth="1"/>
    <col min="47" max="47" width="15.5703125" bestFit="1" customWidth="1"/>
    <col min="48" max="48" width="11.7109375" bestFit="1" customWidth="1"/>
    <col min="49" max="49" width="10.28515625" bestFit="1" customWidth="1"/>
    <col min="50" max="50" width="8.5703125" bestFit="1" customWidth="1"/>
    <col min="51" max="52" width="8" bestFit="1" customWidth="1"/>
  </cols>
  <sheetData>
    <row r="1" spans="1:52" x14ac:dyDescent="0.25">
      <c r="C1" s="16" t="s">
        <v>37</v>
      </c>
      <c r="D1" s="17"/>
      <c r="E1" s="17"/>
      <c r="F1" s="17"/>
      <c r="G1" s="16"/>
      <c r="H1" s="14" t="s">
        <v>41</v>
      </c>
      <c r="I1" s="51"/>
      <c r="J1" s="51"/>
      <c r="K1" s="33" t="s">
        <v>40</v>
      </c>
      <c r="L1" s="18" t="s">
        <v>38</v>
      </c>
      <c r="M1" s="18"/>
      <c r="N1" s="15" t="s">
        <v>39</v>
      </c>
    </row>
    <row r="2" spans="1:52" ht="30" customHeight="1" x14ac:dyDescent="0.25">
      <c r="A2" s="11" t="s">
        <v>0</v>
      </c>
      <c r="B2" s="11" t="s">
        <v>1</v>
      </c>
      <c r="C2" s="13" t="s">
        <v>2</v>
      </c>
      <c r="D2" s="13" t="s">
        <v>3</v>
      </c>
      <c r="E2" s="13" t="s">
        <v>128</v>
      </c>
      <c r="F2" s="13" t="s">
        <v>4</v>
      </c>
      <c r="G2" s="13" t="s">
        <v>11</v>
      </c>
      <c r="H2" s="11" t="s">
        <v>44</v>
      </c>
      <c r="I2" s="13" t="s">
        <v>156</v>
      </c>
      <c r="J2" s="13" t="s">
        <v>157</v>
      </c>
      <c r="K2" s="13" t="s">
        <v>161</v>
      </c>
      <c r="L2" s="13" t="s">
        <v>12</v>
      </c>
      <c r="M2" s="13" t="s">
        <v>36</v>
      </c>
      <c r="N2" s="13" t="s">
        <v>24</v>
      </c>
      <c r="O2" s="13" t="s">
        <v>170</v>
      </c>
      <c r="P2" s="94" t="s">
        <v>171</v>
      </c>
      <c r="Q2" s="13" t="s">
        <v>172</v>
      </c>
      <c r="R2" s="13" t="s">
        <v>173</v>
      </c>
      <c r="S2" s="13" t="s">
        <v>174</v>
      </c>
      <c r="T2" s="13" t="s">
        <v>175</v>
      </c>
      <c r="U2" s="13" t="s">
        <v>176</v>
      </c>
      <c r="V2" s="13" t="s">
        <v>177</v>
      </c>
      <c r="W2" s="13" t="s">
        <v>178</v>
      </c>
      <c r="X2" s="13" t="s">
        <v>179</v>
      </c>
      <c r="Y2" s="13" t="s">
        <v>180</v>
      </c>
      <c r="Z2" s="13" t="s">
        <v>181</v>
      </c>
      <c r="AA2" s="13" t="s">
        <v>182</v>
      </c>
      <c r="AB2" s="13" t="s">
        <v>183</v>
      </c>
      <c r="AC2" s="13" t="s">
        <v>184</v>
      </c>
      <c r="AD2" s="13" t="s">
        <v>185</v>
      </c>
      <c r="AE2" s="13" t="s">
        <v>186</v>
      </c>
      <c r="AF2" s="13" t="s">
        <v>187</v>
      </c>
      <c r="AG2" s="13" t="s">
        <v>188</v>
      </c>
      <c r="AH2" s="13" t="s">
        <v>189</v>
      </c>
      <c r="AI2" s="13" t="s">
        <v>190</v>
      </c>
      <c r="AJ2" s="13" t="s">
        <v>191</v>
      </c>
      <c r="AK2" s="13" t="s">
        <v>192</v>
      </c>
      <c r="AL2" s="13" t="s">
        <v>193</v>
      </c>
      <c r="AM2" s="13" t="s">
        <v>194</v>
      </c>
      <c r="AN2" s="13" t="s">
        <v>195</v>
      </c>
      <c r="AO2" s="13" t="s">
        <v>196</v>
      </c>
      <c r="AP2" s="13" t="s">
        <v>197</v>
      </c>
      <c r="AQ2" s="13" t="s">
        <v>198</v>
      </c>
      <c r="AR2" s="13" t="s">
        <v>199</v>
      </c>
      <c r="AS2" s="13" t="s">
        <v>200</v>
      </c>
      <c r="AT2" s="13" t="s">
        <v>201</v>
      </c>
      <c r="AU2" s="13" t="s">
        <v>202</v>
      </c>
      <c r="AV2" s="13" t="s">
        <v>203</v>
      </c>
      <c r="AW2" s="13" t="s">
        <v>204</v>
      </c>
      <c r="AX2" s="13" t="s">
        <v>205</v>
      </c>
      <c r="AY2" s="13" t="s">
        <v>206</v>
      </c>
      <c r="AZ2" s="13" t="s">
        <v>207</v>
      </c>
    </row>
    <row r="3" spans="1:52" ht="15" customHeight="1" x14ac:dyDescent="0.25">
      <c r="A3" s="55">
        <v>1</v>
      </c>
      <c r="B3" s="55">
        <v>4</v>
      </c>
      <c r="C3" s="56"/>
      <c r="D3" s="57"/>
      <c r="E3" s="58"/>
      <c r="F3" s="59"/>
      <c r="G3" s="56"/>
      <c r="H3" s="60"/>
      <c r="I3" s="61"/>
      <c r="J3" s="61"/>
      <c r="K3" s="34"/>
      <c r="L3" s="62">
        <v>3</v>
      </c>
      <c r="M3" s="62"/>
      <c r="N3" s="63"/>
      <c r="O3" s="69" t="s">
        <v>208</v>
      </c>
      <c r="P3" s="95">
        <v>43014.814143518517</v>
      </c>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row>
    <row r="4" spans="1:52" ht="15" customHeight="1" x14ac:dyDescent="0.25">
      <c r="A4" s="55">
        <v>1</v>
      </c>
      <c r="B4" s="55">
        <v>36</v>
      </c>
      <c r="C4" s="56"/>
      <c r="D4" s="57"/>
      <c r="E4" s="58"/>
      <c r="F4" s="59"/>
      <c r="G4" s="56"/>
      <c r="H4" s="60"/>
      <c r="I4" s="61"/>
      <c r="J4" s="61"/>
      <c r="K4" s="34"/>
      <c r="L4" s="68">
        <v>4</v>
      </c>
      <c r="M4" s="68"/>
      <c r="N4" s="63"/>
      <c r="O4" s="70" t="s">
        <v>208</v>
      </c>
      <c r="P4" s="96">
        <v>43014.814143518517</v>
      </c>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row>
    <row r="5" spans="1:52" x14ac:dyDescent="0.25">
      <c r="A5" s="55">
        <v>1</v>
      </c>
      <c r="B5" s="55">
        <v>4</v>
      </c>
      <c r="C5" s="56"/>
      <c r="D5" s="57"/>
      <c r="E5" s="58"/>
      <c r="F5" s="59"/>
      <c r="G5" s="56"/>
      <c r="H5" s="60"/>
      <c r="I5" s="61"/>
      <c r="J5" s="61"/>
      <c r="K5" s="34"/>
      <c r="L5" s="68">
        <v>5</v>
      </c>
      <c r="M5" s="68"/>
      <c r="N5" s="63"/>
      <c r="O5" s="70" t="s">
        <v>208</v>
      </c>
      <c r="P5" s="96">
        <v>43014.814143518517</v>
      </c>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row>
    <row r="6" spans="1:52" x14ac:dyDescent="0.25">
      <c r="A6" s="55">
        <v>2</v>
      </c>
      <c r="B6" s="55">
        <v>1</v>
      </c>
      <c r="C6" s="56"/>
      <c r="D6" s="57"/>
      <c r="E6" s="58"/>
      <c r="F6" s="59"/>
      <c r="G6" s="56"/>
      <c r="H6" s="60"/>
      <c r="I6" s="61"/>
      <c r="J6" s="61"/>
      <c r="K6" s="34"/>
      <c r="L6" s="68">
        <v>6</v>
      </c>
      <c r="M6" s="68"/>
      <c r="N6" s="63"/>
      <c r="O6" s="70" t="s">
        <v>208</v>
      </c>
      <c r="P6" s="96">
        <v>43014.814143518517</v>
      </c>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row>
    <row r="7" spans="1:52" x14ac:dyDescent="0.25">
      <c r="A7" s="55">
        <v>3</v>
      </c>
      <c r="B7" s="55">
        <v>1</v>
      </c>
      <c r="C7" s="56"/>
      <c r="D7" s="57"/>
      <c r="E7" s="58"/>
      <c r="F7" s="59"/>
      <c r="G7" s="56"/>
      <c r="H7" s="60"/>
      <c r="I7" s="61"/>
      <c r="J7" s="61"/>
      <c r="K7" s="34"/>
      <c r="L7" s="68">
        <v>7</v>
      </c>
      <c r="M7" s="68"/>
      <c r="N7" s="63"/>
      <c r="O7" s="70" t="s">
        <v>208</v>
      </c>
      <c r="P7" s="96">
        <v>43014.814143518517</v>
      </c>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row>
    <row r="8" spans="1:52" x14ac:dyDescent="0.25">
      <c r="A8" s="55">
        <v>4</v>
      </c>
      <c r="B8" s="55">
        <v>1</v>
      </c>
      <c r="C8" s="56"/>
      <c r="D8" s="57"/>
      <c r="E8" s="58"/>
      <c r="F8" s="59"/>
      <c r="G8" s="56"/>
      <c r="H8" s="60"/>
      <c r="I8" s="61"/>
      <c r="J8" s="61"/>
      <c r="K8" s="34"/>
      <c r="L8" s="68">
        <v>8</v>
      </c>
      <c r="M8" s="68"/>
      <c r="N8" s="63"/>
      <c r="O8" s="70" t="s">
        <v>208</v>
      </c>
      <c r="P8" s="96">
        <v>43014.814143518517</v>
      </c>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row>
    <row r="9" spans="1:52" x14ac:dyDescent="0.25">
      <c r="A9" s="55">
        <v>5</v>
      </c>
      <c r="B9" s="55">
        <v>1</v>
      </c>
      <c r="C9" s="56"/>
      <c r="D9" s="57"/>
      <c r="E9" s="58"/>
      <c r="F9" s="59"/>
      <c r="G9" s="56"/>
      <c r="H9" s="60"/>
      <c r="I9" s="61"/>
      <c r="J9" s="61"/>
      <c r="K9" s="34"/>
      <c r="L9" s="68">
        <v>9</v>
      </c>
      <c r="M9" s="68"/>
      <c r="N9" s="63"/>
      <c r="O9" s="70" t="s">
        <v>208</v>
      </c>
      <c r="P9" s="96">
        <v>43014.814143518517</v>
      </c>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row>
    <row r="10" spans="1:52" x14ac:dyDescent="0.25">
      <c r="A10" s="55">
        <v>6</v>
      </c>
      <c r="B10" s="55">
        <v>7</v>
      </c>
      <c r="C10" s="56"/>
      <c r="D10" s="57"/>
      <c r="E10" s="58"/>
      <c r="F10" s="59"/>
      <c r="G10" s="56"/>
      <c r="H10" s="60"/>
      <c r="I10" s="61"/>
      <c r="J10" s="61"/>
      <c r="K10" s="34"/>
      <c r="L10" s="68">
        <v>10</v>
      </c>
      <c r="M10" s="68"/>
      <c r="N10" s="63"/>
      <c r="O10" s="70" t="s">
        <v>208</v>
      </c>
      <c r="P10" s="96">
        <v>43014.814143518517</v>
      </c>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row>
    <row r="11" spans="1:52" x14ac:dyDescent="0.25">
      <c r="A11" s="55">
        <v>6</v>
      </c>
      <c r="B11" s="55">
        <v>45</v>
      </c>
      <c r="C11" s="56"/>
      <c r="D11" s="57"/>
      <c r="E11" s="58"/>
      <c r="F11" s="59"/>
      <c r="G11" s="56"/>
      <c r="H11" s="60"/>
      <c r="I11" s="61"/>
      <c r="J11" s="61"/>
      <c r="K11" s="34"/>
      <c r="L11" s="68">
        <v>11</v>
      </c>
      <c r="M11" s="68"/>
      <c r="N11" s="63"/>
      <c r="O11" s="70" t="s">
        <v>208</v>
      </c>
      <c r="P11" s="96">
        <v>43014.814143518517</v>
      </c>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row>
    <row r="12" spans="1:52" x14ac:dyDescent="0.25">
      <c r="A12" s="55">
        <v>6</v>
      </c>
      <c r="B12" s="55">
        <v>92</v>
      </c>
      <c r="C12" s="56"/>
      <c r="D12" s="57"/>
      <c r="E12" s="58"/>
      <c r="F12" s="59"/>
      <c r="G12" s="56"/>
      <c r="H12" s="60"/>
      <c r="I12" s="61"/>
      <c r="J12" s="61"/>
      <c r="K12" s="34"/>
      <c r="L12" s="68">
        <v>12</v>
      </c>
      <c r="M12" s="68"/>
      <c r="N12" s="63"/>
      <c r="O12" s="70" t="s">
        <v>208</v>
      </c>
      <c r="P12" s="96">
        <v>43014.814143518517</v>
      </c>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row>
    <row r="13" spans="1:52" x14ac:dyDescent="0.25">
      <c r="A13" s="55">
        <v>6</v>
      </c>
      <c r="B13" s="55">
        <v>7</v>
      </c>
      <c r="C13" s="56"/>
      <c r="D13" s="57"/>
      <c r="E13" s="58"/>
      <c r="F13" s="59"/>
      <c r="G13" s="56"/>
      <c r="H13" s="60"/>
      <c r="I13" s="61"/>
      <c r="J13" s="61"/>
      <c r="K13" s="34"/>
      <c r="L13" s="68">
        <v>13</v>
      </c>
      <c r="M13" s="68"/>
      <c r="N13" s="63"/>
      <c r="O13" s="70" t="s">
        <v>208</v>
      </c>
      <c r="P13" s="96">
        <v>43014.814143518517</v>
      </c>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row>
    <row r="14" spans="1:52" x14ac:dyDescent="0.25">
      <c r="A14" s="55">
        <v>7</v>
      </c>
      <c r="B14" s="55">
        <v>6</v>
      </c>
      <c r="C14" s="56"/>
      <c r="D14" s="57"/>
      <c r="E14" s="58"/>
      <c r="F14" s="59"/>
      <c r="G14" s="56"/>
      <c r="H14" s="60"/>
      <c r="I14" s="61"/>
      <c r="J14" s="61"/>
      <c r="K14" s="34"/>
      <c r="L14" s="68">
        <v>14</v>
      </c>
      <c r="M14" s="68"/>
      <c r="N14" s="63"/>
      <c r="O14" s="70" t="s">
        <v>208</v>
      </c>
      <c r="P14" s="96">
        <v>43014.814143518517</v>
      </c>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row>
    <row r="15" spans="1:52" x14ac:dyDescent="0.25">
      <c r="A15" s="55">
        <v>8</v>
      </c>
      <c r="B15" s="55">
        <v>6</v>
      </c>
      <c r="C15" s="56"/>
      <c r="D15" s="57"/>
      <c r="E15" s="58"/>
      <c r="F15" s="59"/>
      <c r="G15" s="56"/>
      <c r="H15" s="60"/>
      <c r="I15" s="61"/>
      <c r="J15" s="61"/>
      <c r="K15" s="34"/>
      <c r="L15" s="68">
        <v>15</v>
      </c>
      <c r="M15" s="68"/>
      <c r="N15" s="63"/>
      <c r="O15" s="70" t="s">
        <v>208</v>
      </c>
      <c r="P15" s="96">
        <v>43014.814143518517</v>
      </c>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row>
    <row r="16" spans="1:52" x14ac:dyDescent="0.25">
      <c r="A16" s="55">
        <v>9</v>
      </c>
      <c r="B16" s="55">
        <v>10</v>
      </c>
      <c r="C16" s="56"/>
      <c r="D16" s="57"/>
      <c r="E16" s="58"/>
      <c r="F16" s="59"/>
      <c r="G16" s="56"/>
      <c r="H16" s="60"/>
      <c r="I16" s="61"/>
      <c r="J16" s="61"/>
      <c r="K16" s="34"/>
      <c r="L16" s="68">
        <v>16</v>
      </c>
      <c r="M16" s="68"/>
      <c r="N16" s="63"/>
      <c r="O16" s="70" t="s">
        <v>208</v>
      </c>
      <c r="P16" s="96">
        <v>43014.814143518517</v>
      </c>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row>
    <row r="17" spans="1:52" x14ac:dyDescent="0.25">
      <c r="A17" s="55">
        <v>10</v>
      </c>
      <c r="B17" s="55">
        <v>26</v>
      </c>
      <c r="C17" s="56"/>
      <c r="D17" s="57"/>
      <c r="E17" s="58"/>
      <c r="F17" s="59"/>
      <c r="G17" s="56"/>
      <c r="H17" s="60"/>
      <c r="I17" s="61"/>
      <c r="J17" s="61"/>
      <c r="K17" s="34"/>
      <c r="L17" s="68">
        <v>17</v>
      </c>
      <c r="M17" s="68"/>
      <c r="N17" s="63"/>
      <c r="O17" s="70" t="s">
        <v>208</v>
      </c>
      <c r="P17" s="96">
        <v>43014.814143518517</v>
      </c>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row>
    <row r="18" spans="1:52" x14ac:dyDescent="0.25">
      <c r="A18" s="55">
        <v>10</v>
      </c>
      <c r="B18" s="55">
        <v>93</v>
      </c>
      <c r="C18" s="56"/>
      <c r="D18" s="57"/>
      <c r="E18" s="58"/>
      <c r="F18" s="59"/>
      <c r="G18" s="56"/>
      <c r="H18" s="60"/>
      <c r="I18" s="61"/>
      <c r="J18" s="61"/>
      <c r="K18" s="34"/>
      <c r="L18" s="68">
        <v>18</v>
      </c>
      <c r="M18" s="68"/>
      <c r="N18" s="63"/>
      <c r="O18" s="70" t="s">
        <v>208</v>
      </c>
      <c r="P18" s="96">
        <v>43014.814143518517</v>
      </c>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row>
    <row r="19" spans="1:52" x14ac:dyDescent="0.25">
      <c r="A19" s="55">
        <v>11</v>
      </c>
      <c r="B19" s="55">
        <v>16</v>
      </c>
      <c r="C19" s="56"/>
      <c r="D19" s="57"/>
      <c r="E19" s="58"/>
      <c r="F19" s="59"/>
      <c r="G19" s="56"/>
      <c r="H19" s="60"/>
      <c r="I19" s="61"/>
      <c r="J19" s="61"/>
      <c r="K19" s="34"/>
      <c r="L19" s="68">
        <v>19</v>
      </c>
      <c r="M19" s="68"/>
      <c r="N19" s="63"/>
      <c r="O19" s="70" t="s">
        <v>208</v>
      </c>
      <c r="P19" s="96">
        <v>43014.814143518517</v>
      </c>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row>
    <row r="20" spans="1:52" x14ac:dyDescent="0.25">
      <c r="A20" s="55">
        <v>11</v>
      </c>
      <c r="B20" s="55">
        <v>60</v>
      </c>
      <c r="C20" s="56"/>
      <c r="D20" s="57"/>
      <c r="E20" s="58"/>
      <c r="F20" s="59"/>
      <c r="G20" s="56"/>
      <c r="H20" s="60"/>
      <c r="I20" s="61"/>
      <c r="J20" s="61"/>
      <c r="K20" s="34"/>
      <c r="L20" s="68">
        <v>20</v>
      </c>
      <c r="M20" s="68"/>
      <c r="N20" s="63"/>
      <c r="O20" s="70" t="s">
        <v>208</v>
      </c>
      <c r="P20" s="96">
        <v>43014.814143518517</v>
      </c>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row>
    <row r="21" spans="1:52" x14ac:dyDescent="0.25">
      <c r="A21" s="55">
        <v>11</v>
      </c>
      <c r="B21" s="55">
        <v>26</v>
      </c>
      <c r="C21" s="56"/>
      <c r="D21" s="57"/>
      <c r="E21" s="58"/>
      <c r="F21" s="59"/>
      <c r="G21" s="56"/>
      <c r="H21" s="60"/>
      <c r="I21" s="61"/>
      <c r="J21" s="61"/>
      <c r="K21" s="34"/>
      <c r="L21" s="68">
        <v>21</v>
      </c>
      <c r="M21" s="68"/>
      <c r="N21" s="63"/>
      <c r="O21" s="70" t="s">
        <v>208</v>
      </c>
      <c r="P21" s="96">
        <v>43014.814143518517</v>
      </c>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row>
    <row r="22" spans="1:52" x14ac:dyDescent="0.25">
      <c r="A22" s="55">
        <v>11</v>
      </c>
      <c r="B22" s="55">
        <v>28</v>
      </c>
      <c r="C22" s="56"/>
      <c r="D22" s="57"/>
      <c r="E22" s="58"/>
      <c r="F22" s="59"/>
      <c r="G22" s="56"/>
      <c r="H22" s="60"/>
      <c r="I22" s="61"/>
      <c r="J22" s="61"/>
      <c r="K22" s="34"/>
      <c r="L22" s="68">
        <v>22</v>
      </c>
      <c r="M22" s="68"/>
      <c r="N22" s="63"/>
      <c r="O22" s="70" t="s">
        <v>208</v>
      </c>
      <c r="P22" s="96">
        <v>43014.814143518517</v>
      </c>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row>
    <row r="23" spans="1:52" x14ac:dyDescent="0.25">
      <c r="A23" s="55">
        <v>11</v>
      </c>
      <c r="B23" s="55">
        <v>93</v>
      </c>
      <c r="C23" s="56"/>
      <c r="D23" s="57"/>
      <c r="E23" s="58"/>
      <c r="F23" s="59"/>
      <c r="G23" s="56"/>
      <c r="H23" s="60"/>
      <c r="I23" s="61"/>
      <c r="J23" s="61"/>
      <c r="K23" s="34"/>
      <c r="L23" s="68">
        <v>23</v>
      </c>
      <c r="M23" s="68"/>
      <c r="N23" s="63"/>
      <c r="O23" s="70" t="s">
        <v>208</v>
      </c>
      <c r="P23" s="96">
        <v>43014.814143518517</v>
      </c>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row>
    <row r="24" spans="1:52" x14ac:dyDescent="0.25">
      <c r="A24" s="55">
        <v>11</v>
      </c>
      <c r="B24" s="55">
        <v>58</v>
      </c>
      <c r="C24" s="56"/>
      <c r="D24" s="57"/>
      <c r="E24" s="58"/>
      <c r="F24" s="59"/>
      <c r="G24" s="56"/>
      <c r="H24" s="60"/>
      <c r="I24" s="61"/>
      <c r="J24" s="61"/>
      <c r="K24" s="34"/>
      <c r="L24" s="68">
        <v>24</v>
      </c>
      <c r="M24" s="68"/>
      <c r="N24" s="63"/>
      <c r="O24" s="70" t="s">
        <v>208</v>
      </c>
      <c r="P24" s="96">
        <v>43014.814143518517</v>
      </c>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row>
    <row r="25" spans="1:52" x14ac:dyDescent="0.25">
      <c r="A25" s="55">
        <v>11</v>
      </c>
      <c r="B25" s="55">
        <v>9</v>
      </c>
      <c r="C25" s="56"/>
      <c r="D25" s="57"/>
      <c r="E25" s="58"/>
      <c r="F25" s="59"/>
      <c r="G25" s="56"/>
      <c r="H25" s="60"/>
      <c r="I25" s="61"/>
      <c r="J25" s="61"/>
      <c r="K25" s="34"/>
      <c r="L25" s="68">
        <v>25</v>
      </c>
      <c r="M25" s="68"/>
      <c r="N25" s="63"/>
      <c r="O25" s="70" t="s">
        <v>208</v>
      </c>
      <c r="P25" s="96">
        <v>43014.814143518517</v>
      </c>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row>
    <row r="26" spans="1:52" x14ac:dyDescent="0.25">
      <c r="A26" s="55">
        <v>12</v>
      </c>
      <c r="B26" s="55">
        <v>11</v>
      </c>
      <c r="C26" s="56"/>
      <c r="D26" s="57"/>
      <c r="E26" s="58"/>
      <c r="F26" s="59"/>
      <c r="G26" s="56"/>
      <c r="H26" s="60"/>
      <c r="I26" s="61"/>
      <c r="J26" s="61"/>
      <c r="K26" s="34"/>
      <c r="L26" s="68">
        <v>26</v>
      </c>
      <c r="M26" s="68"/>
      <c r="N26" s="63"/>
      <c r="O26" s="70" t="s">
        <v>208</v>
      </c>
      <c r="P26" s="96">
        <v>43014.814143518517</v>
      </c>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row>
    <row r="27" spans="1:52" x14ac:dyDescent="0.25">
      <c r="A27" s="55">
        <v>13</v>
      </c>
      <c r="B27" s="55">
        <v>11</v>
      </c>
      <c r="C27" s="56"/>
      <c r="D27" s="57"/>
      <c r="E27" s="58"/>
      <c r="F27" s="59"/>
      <c r="G27" s="56"/>
      <c r="H27" s="60"/>
      <c r="I27" s="61"/>
      <c r="J27" s="61"/>
      <c r="K27" s="34"/>
      <c r="L27" s="68">
        <v>27</v>
      </c>
      <c r="M27" s="68"/>
      <c r="N27" s="63"/>
      <c r="O27" s="70" t="s">
        <v>208</v>
      </c>
      <c r="P27" s="96">
        <v>43014.814143518517</v>
      </c>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row>
    <row r="28" spans="1:52" x14ac:dyDescent="0.25">
      <c r="A28" s="55">
        <v>4</v>
      </c>
      <c r="B28" s="55">
        <v>11</v>
      </c>
      <c r="C28" s="56"/>
      <c r="D28" s="57"/>
      <c r="E28" s="58"/>
      <c r="F28" s="59"/>
      <c r="G28" s="56"/>
      <c r="H28" s="60"/>
      <c r="I28" s="61"/>
      <c r="J28" s="61"/>
      <c r="K28" s="34"/>
      <c r="L28" s="68">
        <v>28</v>
      </c>
      <c r="M28" s="68"/>
      <c r="N28" s="63"/>
      <c r="O28" s="70" t="s">
        <v>208</v>
      </c>
      <c r="P28" s="96">
        <v>43014.814143518517</v>
      </c>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row>
    <row r="29" spans="1:52" x14ac:dyDescent="0.25">
      <c r="A29" s="55">
        <v>14</v>
      </c>
      <c r="B29" s="55">
        <v>11</v>
      </c>
      <c r="C29" s="56"/>
      <c r="D29" s="57"/>
      <c r="E29" s="58"/>
      <c r="F29" s="59"/>
      <c r="G29" s="56"/>
      <c r="H29" s="60"/>
      <c r="I29" s="61"/>
      <c r="J29" s="61"/>
      <c r="K29" s="34"/>
      <c r="L29" s="68">
        <v>29</v>
      </c>
      <c r="M29" s="68"/>
      <c r="N29" s="63"/>
      <c r="O29" s="70" t="s">
        <v>208</v>
      </c>
      <c r="P29" s="96">
        <v>43014.814143518517</v>
      </c>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row>
    <row r="30" spans="1:52" x14ac:dyDescent="0.25">
      <c r="A30" s="55">
        <v>15</v>
      </c>
      <c r="B30" s="55">
        <v>11</v>
      </c>
      <c r="C30" s="56"/>
      <c r="D30" s="57"/>
      <c r="E30" s="58"/>
      <c r="F30" s="59"/>
      <c r="G30" s="56"/>
      <c r="H30" s="60"/>
      <c r="I30" s="61"/>
      <c r="J30" s="61"/>
      <c r="K30" s="34"/>
      <c r="L30" s="68">
        <v>30</v>
      </c>
      <c r="M30" s="68"/>
      <c r="N30" s="63"/>
      <c r="O30" s="70" t="s">
        <v>208</v>
      </c>
      <c r="P30" s="96">
        <v>43014.814143518517</v>
      </c>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row>
    <row r="31" spans="1:52" x14ac:dyDescent="0.25">
      <c r="A31" s="55">
        <v>16</v>
      </c>
      <c r="B31" s="55">
        <v>11</v>
      </c>
      <c r="C31" s="56"/>
      <c r="D31" s="57"/>
      <c r="E31" s="58"/>
      <c r="F31" s="59"/>
      <c r="G31" s="56"/>
      <c r="H31" s="60"/>
      <c r="I31" s="61"/>
      <c r="J31" s="61"/>
      <c r="K31" s="34"/>
      <c r="L31" s="68">
        <v>31</v>
      </c>
      <c r="M31" s="68"/>
      <c r="N31" s="63"/>
      <c r="O31" s="70" t="s">
        <v>208</v>
      </c>
      <c r="P31" s="96">
        <v>43014.814143518517</v>
      </c>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row>
    <row r="32" spans="1:52" x14ac:dyDescent="0.25">
      <c r="A32" s="55">
        <v>17</v>
      </c>
      <c r="B32" s="55">
        <v>11</v>
      </c>
      <c r="C32" s="56"/>
      <c r="D32" s="57"/>
      <c r="E32" s="58"/>
      <c r="F32" s="59"/>
      <c r="G32" s="56"/>
      <c r="H32" s="60"/>
      <c r="I32" s="61"/>
      <c r="J32" s="61"/>
      <c r="K32" s="34"/>
      <c r="L32" s="68">
        <v>32</v>
      </c>
      <c r="M32" s="68"/>
      <c r="N32" s="63"/>
      <c r="O32" s="70" t="s">
        <v>208</v>
      </c>
      <c r="P32" s="96">
        <v>43014.814143518517</v>
      </c>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row>
    <row r="33" spans="1:52" x14ac:dyDescent="0.25">
      <c r="A33" s="55">
        <v>18</v>
      </c>
      <c r="B33" s="55">
        <v>11</v>
      </c>
      <c r="C33" s="56"/>
      <c r="D33" s="57"/>
      <c r="E33" s="58"/>
      <c r="F33" s="59"/>
      <c r="G33" s="56"/>
      <c r="H33" s="60"/>
      <c r="I33" s="61"/>
      <c r="J33" s="61"/>
      <c r="K33" s="34"/>
      <c r="L33" s="68">
        <v>33</v>
      </c>
      <c r="M33" s="68"/>
      <c r="N33" s="63"/>
      <c r="O33" s="70" t="s">
        <v>208</v>
      </c>
      <c r="P33" s="96">
        <v>43014.814143518517</v>
      </c>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row>
    <row r="34" spans="1:52" x14ac:dyDescent="0.25">
      <c r="A34" s="55">
        <v>19</v>
      </c>
      <c r="B34" s="55">
        <v>11</v>
      </c>
      <c r="C34" s="56"/>
      <c r="D34" s="57"/>
      <c r="E34" s="58"/>
      <c r="F34" s="59"/>
      <c r="G34" s="56"/>
      <c r="H34" s="60"/>
      <c r="I34" s="61"/>
      <c r="J34" s="61"/>
      <c r="K34" s="34"/>
      <c r="L34" s="68">
        <v>34</v>
      </c>
      <c r="M34" s="68"/>
      <c r="N34" s="63"/>
      <c r="O34" s="70" t="s">
        <v>208</v>
      </c>
      <c r="P34" s="96">
        <v>43014.814143518517</v>
      </c>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row>
    <row r="35" spans="1:52" x14ac:dyDescent="0.25">
      <c r="A35" s="55">
        <v>20</v>
      </c>
      <c r="B35" s="55">
        <v>11</v>
      </c>
      <c r="C35" s="56"/>
      <c r="D35" s="57"/>
      <c r="E35" s="58"/>
      <c r="F35" s="59"/>
      <c r="G35" s="56"/>
      <c r="H35" s="60"/>
      <c r="I35" s="61"/>
      <c r="J35" s="61"/>
      <c r="K35" s="34"/>
      <c r="L35" s="68">
        <v>35</v>
      </c>
      <c r="M35" s="68"/>
      <c r="N35" s="63"/>
      <c r="O35" s="70" t="s">
        <v>208</v>
      </c>
      <c r="P35" s="96">
        <v>43014.814143518517</v>
      </c>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row>
    <row r="36" spans="1:52" x14ac:dyDescent="0.25">
      <c r="A36" s="55">
        <v>21</v>
      </c>
      <c r="B36" s="55">
        <v>23</v>
      </c>
      <c r="C36" s="56"/>
      <c r="D36" s="57"/>
      <c r="E36" s="58"/>
      <c r="F36" s="59"/>
      <c r="G36" s="56"/>
      <c r="H36" s="60"/>
      <c r="I36" s="61"/>
      <c r="J36" s="61"/>
      <c r="K36" s="34"/>
      <c r="L36" s="68">
        <v>36</v>
      </c>
      <c r="M36" s="68"/>
      <c r="N36" s="63"/>
      <c r="O36" s="70" t="s">
        <v>208</v>
      </c>
      <c r="P36" s="96">
        <v>43014.814143518517</v>
      </c>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row>
    <row r="37" spans="1:52" x14ac:dyDescent="0.25">
      <c r="A37" s="55">
        <v>22</v>
      </c>
      <c r="B37" s="55">
        <v>23</v>
      </c>
      <c r="C37" s="56"/>
      <c r="D37" s="57"/>
      <c r="E37" s="58"/>
      <c r="F37" s="59"/>
      <c r="G37" s="56"/>
      <c r="H37" s="60"/>
      <c r="I37" s="61"/>
      <c r="J37" s="61"/>
      <c r="K37" s="34"/>
      <c r="L37" s="68">
        <v>37</v>
      </c>
      <c r="M37" s="68"/>
      <c r="N37" s="63"/>
      <c r="O37" s="70" t="s">
        <v>208</v>
      </c>
      <c r="P37" s="96">
        <v>43014.814143518517</v>
      </c>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row>
    <row r="38" spans="1:52" x14ac:dyDescent="0.25">
      <c r="A38" s="55">
        <v>23</v>
      </c>
      <c r="B38" s="55">
        <v>24</v>
      </c>
      <c r="C38" s="56"/>
      <c r="D38" s="57"/>
      <c r="E38" s="58"/>
      <c r="F38" s="59"/>
      <c r="G38" s="56"/>
      <c r="H38" s="60"/>
      <c r="I38" s="61"/>
      <c r="J38" s="61"/>
      <c r="K38" s="34"/>
      <c r="L38" s="68">
        <v>38</v>
      </c>
      <c r="M38" s="68"/>
      <c r="N38" s="63"/>
      <c r="O38" s="70" t="s">
        <v>208</v>
      </c>
      <c r="P38" s="96">
        <v>43014.814143518517</v>
      </c>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row>
    <row r="39" spans="1:52" x14ac:dyDescent="0.25">
      <c r="A39" s="55">
        <v>23</v>
      </c>
      <c r="B39" s="55">
        <v>21</v>
      </c>
      <c r="C39" s="56"/>
      <c r="D39" s="57"/>
      <c r="E39" s="58"/>
      <c r="F39" s="59"/>
      <c r="G39" s="56"/>
      <c r="H39" s="60"/>
      <c r="I39" s="61"/>
      <c r="J39" s="61"/>
      <c r="K39" s="34"/>
      <c r="L39" s="68">
        <v>39</v>
      </c>
      <c r="M39" s="68"/>
      <c r="N39" s="63"/>
      <c r="O39" s="70" t="s">
        <v>208</v>
      </c>
      <c r="P39" s="96">
        <v>43014.814143518517</v>
      </c>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row>
    <row r="40" spans="1:52" x14ac:dyDescent="0.25">
      <c r="A40" s="55">
        <v>23</v>
      </c>
      <c r="B40" s="55">
        <v>36</v>
      </c>
      <c r="C40" s="56"/>
      <c r="D40" s="57"/>
      <c r="E40" s="58"/>
      <c r="F40" s="59"/>
      <c r="G40" s="56"/>
      <c r="H40" s="60"/>
      <c r="I40" s="61"/>
      <c r="J40" s="61"/>
      <c r="K40" s="34"/>
      <c r="L40" s="68">
        <v>40</v>
      </c>
      <c r="M40" s="68"/>
      <c r="N40" s="63"/>
      <c r="O40" s="70" t="s">
        <v>208</v>
      </c>
      <c r="P40" s="96">
        <v>43014.814143518517</v>
      </c>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row>
    <row r="41" spans="1:52" x14ac:dyDescent="0.25">
      <c r="A41" s="55">
        <v>23</v>
      </c>
      <c r="B41" s="55">
        <v>21</v>
      </c>
      <c r="C41" s="56"/>
      <c r="D41" s="57"/>
      <c r="E41" s="58"/>
      <c r="F41" s="59"/>
      <c r="G41" s="56"/>
      <c r="H41" s="60"/>
      <c r="I41" s="61"/>
      <c r="J41" s="61"/>
      <c r="K41" s="34"/>
      <c r="L41" s="68">
        <v>41</v>
      </c>
      <c r="M41" s="68"/>
      <c r="N41" s="63"/>
      <c r="O41" s="70" t="s">
        <v>208</v>
      </c>
      <c r="P41" s="96">
        <v>43014.814143518517</v>
      </c>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row>
    <row r="42" spans="1:52" x14ac:dyDescent="0.25">
      <c r="A42" s="55">
        <v>23</v>
      </c>
      <c r="B42" s="55">
        <v>24</v>
      </c>
      <c r="C42" s="56"/>
      <c r="D42" s="57"/>
      <c r="E42" s="58"/>
      <c r="F42" s="59"/>
      <c r="G42" s="56"/>
      <c r="H42" s="60"/>
      <c r="I42" s="61"/>
      <c r="J42" s="61"/>
      <c r="K42" s="34"/>
      <c r="L42" s="68">
        <v>42</v>
      </c>
      <c r="M42" s="68"/>
      <c r="N42" s="63"/>
      <c r="O42" s="70" t="s">
        <v>208</v>
      </c>
      <c r="P42" s="96">
        <v>43014.814143518517</v>
      </c>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row>
    <row r="43" spans="1:52" x14ac:dyDescent="0.25">
      <c r="A43" s="55">
        <v>22</v>
      </c>
      <c r="B43" s="55">
        <v>23</v>
      </c>
      <c r="C43" s="56"/>
      <c r="D43" s="57"/>
      <c r="E43" s="58"/>
      <c r="F43" s="59"/>
      <c r="G43" s="56"/>
      <c r="H43" s="60"/>
      <c r="I43" s="61"/>
      <c r="J43" s="61"/>
      <c r="K43" s="34"/>
      <c r="L43" s="68">
        <v>43</v>
      </c>
      <c r="M43" s="68"/>
      <c r="N43" s="63"/>
      <c r="O43" s="70" t="s">
        <v>208</v>
      </c>
      <c r="P43" s="96">
        <v>43014.814143518517</v>
      </c>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row>
    <row r="44" spans="1:52" x14ac:dyDescent="0.25">
      <c r="A44" s="55">
        <v>24</v>
      </c>
      <c r="B44" s="55">
        <v>23</v>
      </c>
      <c r="C44" s="56"/>
      <c r="D44" s="57"/>
      <c r="E44" s="58"/>
      <c r="F44" s="59"/>
      <c r="G44" s="56"/>
      <c r="H44" s="60"/>
      <c r="I44" s="61"/>
      <c r="J44" s="61"/>
      <c r="K44" s="34"/>
      <c r="L44" s="68">
        <v>44</v>
      </c>
      <c r="M44" s="68"/>
      <c r="N44" s="63"/>
      <c r="O44" s="70" t="s">
        <v>208</v>
      </c>
      <c r="P44" s="96">
        <v>43014.814143518517</v>
      </c>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row>
    <row r="45" spans="1:52" x14ac:dyDescent="0.25">
      <c r="A45" s="55">
        <v>21</v>
      </c>
      <c r="B45" s="55">
        <v>23</v>
      </c>
      <c r="C45" s="56"/>
      <c r="D45" s="57"/>
      <c r="E45" s="58"/>
      <c r="F45" s="59"/>
      <c r="G45" s="56"/>
      <c r="H45" s="60"/>
      <c r="I45" s="61"/>
      <c r="J45" s="61"/>
      <c r="K45" s="34"/>
      <c r="L45" s="68">
        <v>45</v>
      </c>
      <c r="M45" s="68"/>
      <c r="N45" s="63"/>
      <c r="O45" s="70" t="s">
        <v>208</v>
      </c>
      <c r="P45" s="96">
        <v>43014.814143518517</v>
      </c>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row>
    <row r="46" spans="1:52" x14ac:dyDescent="0.25">
      <c r="A46" s="55">
        <v>13</v>
      </c>
      <c r="B46" s="55">
        <v>12</v>
      </c>
      <c r="C46" s="56"/>
      <c r="D46" s="57"/>
      <c r="E46" s="58"/>
      <c r="F46" s="59"/>
      <c r="G46" s="56"/>
      <c r="H46" s="60"/>
      <c r="I46" s="61"/>
      <c r="J46" s="61"/>
      <c r="K46" s="34"/>
      <c r="L46" s="68">
        <v>46</v>
      </c>
      <c r="M46" s="68"/>
      <c r="N46" s="63"/>
      <c r="O46" s="70" t="s">
        <v>208</v>
      </c>
      <c r="P46" s="96">
        <v>43014.814143518517</v>
      </c>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row>
    <row r="47" spans="1:52" x14ac:dyDescent="0.25">
      <c r="A47" s="55">
        <v>9</v>
      </c>
      <c r="B47" s="55">
        <v>12</v>
      </c>
      <c r="C47" s="56"/>
      <c r="D47" s="57"/>
      <c r="E47" s="58"/>
      <c r="F47" s="59"/>
      <c r="G47" s="56"/>
      <c r="H47" s="60"/>
      <c r="I47" s="61"/>
      <c r="J47" s="61"/>
      <c r="K47" s="34"/>
      <c r="L47" s="68">
        <v>47</v>
      </c>
      <c r="M47" s="68"/>
      <c r="N47" s="63"/>
      <c r="O47" s="70" t="s">
        <v>208</v>
      </c>
      <c r="P47" s="96">
        <v>43014.814143518517</v>
      </c>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row>
    <row r="48" spans="1:52" x14ac:dyDescent="0.25">
      <c r="A48" s="55">
        <v>12</v>
      </c>
      <c r="B48" s="55">
        <v>13</v>
      </c>
      <c r="C48" s="56"/>
      <c r="D48" s="57"/>
      <c r="E48" s="58"/>
      <c r="F48" s="59"/>
      <c r="G48" s="56"/>
      <c r="H48" s="60"/>
      <c r="I48" s="61"/>
      <c r="J48" s="61"/>
      <c r="K48" s="34"/>
      <c r="L48" s="68">
        <v>48</v>
      </c>
      <c r="M48" s="68"/>
      <c r="N48" s="63"/>
      <c r="O48" s="70" t="s">
        <v>208</v>
      </c>
      <c r="P48" s="96">
        <v>43014.814143518517</v>
      </c>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row>
    <row r="49" spans="1:52" x14ac:dyDescent="0.25">
      <c r="A49" s="55">
        <v>12</v>
      </c>
      <c r="B49" s="55">
        <v>78</v>
      </c>
      <c r="C49" s="56"/>
      <c r="D49" s="57"/>
      <c r="E49" s="58"/>
      <c r="F49" s="59"/>
      <c r="G49" s="56"/>
      <c r="H49" s="60"/>
      <c r="I49" s="61"/>
      <c r="J49" s="61"/>
      <c r="K49" s="34"/>
      <c r="L49" s="68">
        <v>49</v>
      </c>
      <c r="M49" s="68"/>
      <c r="N49" s="63"/>
      <c r="O49" s="70" t="s">
        <v>208</v>
      </c>
      <c r="P49" s="96">
        <v>43014.814143518517</v>
      </c>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row>
    <row r="50" spans="1:52" x14ac:dyDescent="0.25">
      <c r="A50" s="55">
        <v>12</v>
      </c>
      <c r="B50" s="55">
        <v>18</v>
      </c>
      <c r="C50" s="56"/>
      <c r="D50" s="57"/>
      <c r="E50" s="58"/>
      <c r="F50" s="59"/>
      <c r="G50" s="56"/>
      <c r="H50" s="60"/>
      <c r="I50" s="61"/>
      <c r="J50" s="61"/>
      <c r="K50" s="34"/>
      <c r="L50" s="68">
        <v>50</v>
      </c>
      <c r="M50" s="68"/>
      <c r="N50" s="63"/>
      <c r="O50" s="70" t="s">
        <v>208</v>
      </c>
      <c r="P50" s="96">
        <v>43014.814143518517</v>
      </c>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row>
    <row r="51" spans="1:52" x14ac:dyDescent="0.25">
      <c r="A51" s="55">
        <v>12</v>
      </c>
      <c r="B51" s="55">
        <v>60</v>
      </c>
      <c r="C51" s="56"/>
      <c r="D51" s="57"/>
      <c r="E51" s="58"/>
      <c r="F51" s="59"/>
      <c r="G51" s="56"/>
      <c r="H51" s="60"/>
      <c r="I51" s="61"/>
      <c r="J51" s="61"/>
      <c r="K51" s="34"/>
      <c r="L51" s="68">
        <v>51</v>
      </c>
      <c r="M51" s="68"/>
      <c r="N51" s="63"/>
      <c r="O51" s="70" t="s">
        <v>208</v>
      </c>
      <c r="P51" s="96">
        <v>43014.814143518517</v>
      </c>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row>
    <row r="52" spans="1:52" x14ac:dyDescent="0.25">
      <c r="A52" s="55">
        <v>12</v>
      </c>
      <c r="B52" s="55">
        <v>32</v>
      </c>
      <c r="C52" s="56"/>
      <c r="D52" s="57"/>
      <c r="E52" s="58"/>
      <c r="F52" s="59"/>
      <c r="G52" s="56"/>
      <c r="H52" s="60"/>
      <c r="I52" s="61"/>
      <c r="J52" s="61"/>
      <c r="K52" s="34"/>
      <c r="L52" s="68">
        <v>52</v>
      </c>
      <c r="M52" s="68"/>
      <c r="N52" s="63"/>
      <c r="O52" s="70" t="s">
        <v>208</v>
      </c>
      <c r="P52" s="96">
        <v>43014.814143518517</v>
      </c>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row>
    <row r="53" spans="1:52" x14ac:dyDescent="0.25">
      <c r="A53" s="55">
        <v>12</v>
      </c>
      <c r="B53" s="55">
        <v>2</v>
      </c>
      <c r="C53" s="56"/>
      <c r="D53" s="57"/>
      <c r="E53" s="58"/>
      <c r="F53" s="59"/>
      <c r="G53" s="56"/>
      <c r="H53" s="60"/>
      <c r="I53" s="61"/>
      <c r="J53" s="61"/>
      <c r="K53" s="34"/>
      <c r="L53" s="68">
        <v>53</v>
      </c>
      <c r="M53" s="68"/>
      <c r="N53" s="63"/>
      <c r="O53" s="70" t="s">
        <v>208</v>
      </c>
      <c r="P53" s="96">
        <v>43014.814143518517</v>
      </c>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row>
    <row r="54" spans="1:52" x14ac:dyDescent="0.25">
      <c r="A54" s="55">
        <v>12</v>
      </c>
      <c r="B54" s="55">
        <v>78</v>
      </c>
      <c r="C54" s="56"/>
      <c r="D54" s="57"/>
      <c r="E54" s="58"/>
      <c r="F54" s="59"/>
      <c r="G54" s="56"/>
      <c r="H54" s="60"/>
      <c r="I54" s="61"/>
      <c r="J54" s="61"/>
      <c r="K54" s="34"/>
      <c r="L54" s="68">
        <v>54</v>
      </c>
      <c r="M54" s="68"/>
      <c r="N54" s="63"/>
      <c r="O54" s="70" t="s">
        <v>208</v>
      </c>
      <c r="P54" s="96">
        <v>43014.814143518517</v>
      </c>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row>
    <row r="55" spans="1:52" x14ac:dyDescent="0.25">
      <c r="A55" s="55">
        <v>12</v>
      </c>
      <c r="B55" s="55">
        <v>36</v>
      </c>
      <c r="C55" s="56"/>
      <c r="D55" s="57"/>
      <c r="E55" s="58"/>
      <c r="F55" s="59"/>
      <c r="G55" s="56"/>
      <c r="H55" s="60"/>
      <c r="I55" s="61"/>
      <c r="J55" s="61"/>
      <c r="K55" s="34"/>
      <c r="L55" s="68">
        <v>55</v>
      </c>
      <c r="M55" s="68"/>
      <c r="N55" s="63"/>
      <c r="O55" s="70" t="s">
        <v>208</v>
      </c>
      <c r="P55" s="96">
        <v>43014.814143518517</v>
      </c>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row>
    <row r="56" spans="1:52" x14ac:dyDescent="0.25">
      <c r="A56" s="55">
        <v>12</v>
      </c>
      <c r="B56" s="55">
        <v>13</v>
      </c>
      <c r="C56" s="56"/>
      <c r="D56" s="57"/>
      <c r="E56" s="58"/>
      <c r="F56" s="59"/>
      <c r="G56" s="56"/>
      <c r="H56" s="60"/>
      <c r="I56" s="61"/>
      <c r="J56" s="61"/>
      <c r="K56" s="34"/>
      <c r="L56" s="68">
        <v>56</v>
      </c>
      <c r="M56" s="68"/>
      <c r="N56" s="63"/>
      <c r="O56" s="70" t="s">
        <v>208</v>
      </c>
      <c r="P56" s="96">
        <v>43014.814143518517</v>
      </c>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row>
    <row r="57" spans="1:52" x14ac:dyDescent="0.25">
      <c r="A57" s="55">
        <v>12</v>
      </c>
      <c r="B57" s="55">
        <v>34</v>
      </c>
      <c r="C57" s="56"/>
      <c r="D57" s="57"/>
      <c r="E57" s="58"/>
      <c r="F57" s="59"/>
      <c r="G57" s="56"/>
      <c r="H57" s="60"/>
      <c r="I57" s="61"/>
      <c r="J57" s="61"/>
      <c r="K57" s="34"/>
      <c r="L57" s="68">
        <v>57</v>
      </c>
      <c r="M57" s="68"/>
      <c r="N57" s="63"/>
      <c r="O57" s="70" t="s">
        <v>208</v>
      </c>
      <c r="P57" s="96">
        <v>43014.814143518517</v>
      </c>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row>
    <row r="58" spans="1:52" x14ac:dyDescent="0.25">
      <c r="A58" s="55">
        <v>12</v>
      </c>
      <c r="B58" s="55">
        <v>18</v>
      </c>
      <c r="C58" s="56"/>
      <c r="D58" s="57"/>
      <c r="E58" s="58"/>
      <c r="F58" s="59"/>
      <c r="G58" s="56"/>
      <c r="H58" s="60"/>
      <c r="I58" s="61"/>
      <c r="J58" s="61"/>
      <c r="K58" s="34"/>
      <c r="L58" s="68">
        <v>58</v>
      </c>
      <c r="M58" s="68"/>
      <c r="N58" s="63"/>
      <c r="O58" s="70" t="s">
        <v>208</v>
      </c>
      <c r="P58" s="96">
        <v>43014.814143518517</v>
      </c>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row>
    <row r="59" spans="1:52" x14ac:dyDescent="0.25">
      <c r="A59" s="55">
        <v>12</v>
      </c>
      <c r="B59" s="55">
        <v>3</v>
      </c>
      <c r="C59" s="56"/>
      <c r="D59" s="57"/>
      <c r="E59" s="58"/>
      <c r="F59" s="59"/>
      <c r="G59" s="56"/>
      <c r="H59" s="60"/>
      <c r="I59" s="61"/>
      <c r="J59" s="61"/>
      <c r="K59" s="34"/>
      <c r="L59" s="68">
        <v>59</v>
      </c>
      <c r="M59" s="68"/>
      <c r="N59" s="63"/>
      <c r="O59" s="70" t="s">
        <v>208</v>
      </c>
      <c r="P59" s="96">
        <v>43014.814143518517</v>
      </c>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row>
    <row r="60" spans="1:52" x14ac:dyDescent="0.25">
      <c r="A60" s="55">
        <v>12</v>
      </c>
      <c r="B60" s="55">
        <v>44</v>
      </c>
      <c r="C60" s="56"/>
      <c r="D60" s="57"/>
      <c r="E60" s="58"/>
      <c r="F60" s="59"/>
      <c r="G60" s="56"/>
      <c r="H60" s="60"/>
      <c r="I60" s="61"/>
      <c r="J60" s="61"/>
      <c r="K60" s="34"/>
      <c r="L60" s="68">
        <v>60</v>
      </c>
      <c r="M60" s="68"/>
      <c r="N60" s="63"/>
      <c r="O60" s="70" t="s">
        <v>208</v>
      </c>
      <c r="P60" s="96">
        <v>43014.814143518517</v>
      </c>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row>
    <row r="61" spans="1:52" x14ac:dyDescent="0.25">
      <c r="A61" s="55">
        <v>13</v>
      </c>
      <c r="B61" s="55">
        <v>12</v>
      </c>
      <c r="C61" s="56"/>
      <c r="D61" s="57"/>
      <c r="E61" s="58"/>
      <c r="F61" s="59"/>
      <c r="G61" s="56"/>
      <c r="H61" s="60"/>
      <c r="I61" s="61"/>
      <c r="J61" s="61"/>
      <c r="K61" s="34"/>
      <c r="L61" s="68">
        <v>61</v>
      </c>
      <c r="M61" s="68"/>
      <c r="N61" s="63"/>
      <c r="O61" s="70" t="s">
        <v>208</v>
      </c>
      <c r="P61" s="96">
        <v>43014.814143518517</v>
      </c>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row>
    <row r="62" spans="1:52" x14ac:dyDescent="0.25">
      <c r="A62" s="55">
        <v>25</v>
      </c>
      <c r="B62" s="55">
        <v>93</v>
      </c>
      <c r="C62" s="56"/>
      <c r="D62" s="57"/>
      <c r="E62" s="58"/>
      <c r="F62" s="59"/>
      <c r="G62" s="56"/>
      <c r="H62" s="60"/>
      <c r="I62" s="61"/>
      <c r="J62" s="61"/>
      <c r="K62" s="34"/>
      <c r="L62" s="68">
        <v>62</v>
      </c>
      <c r="M62" s="68"/>
      <c r="N62" s="63"/>
      <c r="O62" s="70" t="s">
        <v>208</v>
      </c>
      <c r="P62" s="96">
        <v>43014.814143518517</v>
      </c>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row>
    <row r="63" spans="1:52" x14ac:dyDescent="0.25">
      <c r="A63" s="55">
        <v>26</v>
      </c>
      <c r="B63" s="55">
        <v>93</v>
      </c>
      <c r="C63" s="56"/>
      <c r="D63" s="57"/>
      <c r="E63" s="58"/>
      <c r="F63" s="59"/>
      <c r="G63" s="56"/>
      <c r="H63" s="60"/>
      <c r="I63" s="61"/>
      <c r="J63" s="61"/>
      <c r="K63" s="34"/>
      <c r="L63" s="68">
        <v>63</v>
      </c>
      <c r="M63" s="68"/>
      <c r="N63" s="63"/>
      <c r="O63" s="70" t="s">
        <v>208</v>
      </c>
      <c r="P63" s="96">
        <v>43014.814143518517</v>
      </c>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row>
    <row r="64" spans="1:52" x14ac:dyDescent="0.25">
      <c r="A64" s="55">
        <v>13</v>
      </c>
      <c r="B64" s="55">
        <v>93</v>
      </c>
      <c r="C64" s="56"/>
      <c r="D64" s="57"/>
      <c r="E64" s="58"/>
      <c r="F64" s="59"/>
      <c r="G64" s="56"/>
      <c r="H64" s="60"/>
      <c r="I64" s="61"/>
      <c r="J64" s="61"/>
      <c r="K64" s="34"/>
      <c r="L64" s="68">
        <v>64</v>
      </c>
      <c r="M64" s="68"/>
      <c r="N64" s="63"/>
      <c r="O64" s="70" t="s">
        <v>208</v>
      </c>
      <c r="P64" s="96">
        <v>43014.814143518517</v>
      </c>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row>
    <row r="65" spans="1:52" x14ac:dyDescent="0.25">
      <c r="A65" s="55">
        <v>25</v>
      </c>
      <c r="B65" s="55">
        <v>93</v>
      </c>
      <c r="C65" s="56"/>
      <c r="D65" s="57"/>
      <c r="E65" s="58"/>
      <c r="F65" s="59"/>
      <c r="G65" s="56"/>
      <c r="H65" s="60"/>
      <c r="I65" s="61"/>
      <c r="J65" s="61"/>
      <c r="K65" s="34"/>
      <c r="L65" s="68">
        <v>65</v>
      </c>
      <c r="M65" s="68"/>
      <c r="N65" s="63"/>
      <c r="O65" s="70" t="s">
        <v>208</v>
      </c>
      <c r="P65" s="96">
        <v>43014.814143518517</v>
      </c>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row>
    <row r="66" spans="1:52" x14ac:dyDescent="0.25">
      <c r="A66" s="55">
        <v>27</v>
      </c>
      <c r="B66" s="55">
        <v>93</v>
      </c>
      <c r="C66" s="56"/>
      <c r="D66" s="57"/>
      <c r="E66" s="58"/>
      <c r="F66" s="59"/>
      <c r="G66" s="56"/>
      <c r="H66" s="60"/>
      <c r="I66" s="61"/>
      <c r="J66" s="61"/>
      <c r="K66" s="34"/>
      <c r="L66" s="68">
        <v>66</v>
      </c>
      <c r="M66" s="68"/>
      <c r="N66" s="63"/>
      <c r="O66" s="70" t="s">
        <v>208</v>
      </c>
      <c r="P66" s="96">
        <v>43014.814143518517</v>
      </c>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row>
    <row r="67" spans="1:52" x14ac:dyDescent="0.25">
      <c r="A67" s="55">
        <v>28</v>
      </c>
      <c r="B67" s="55">
        <v>93</v>
      </c>
      <c r="C67" s="56"/>
      <c r="D67" s="57"/>
      <c r="E67" s="58"/>
      <c r="F67" s="59"/>
      <c r="G67" s="56"/>
      <c r="H67" s="60"/>
      <c r="I67" s="61"/>
      <c r="J67" s="61"/>
      <c r="K67" s="34"/>
      <c r="L67" s="68">
        <v>67</v>
      </c>
      <c r="M67" s="68"/>
      <c r="N67" s="63"/>
      <c r="O67" s="70" t="s">
        <v>208</v>
      </c>
      <c r="P67" s="96">
        <v>43014.814143518517</v>
      </c>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row>
    <row r="68" spans="1:52" x14ac:dyDescent="0.25">
      <c r="A68" s="55">
        <v>19</v>
      </c>
      <c r="B68" s="55">
        <v>93</v>
      </c>
      <c r="C68" s="56"/>
      <c r="D68" s="57"/>
      <c r="E68" s="58"/>
      <c r="F68" s="59"/>
      <c r="G68" s="56"/>
      <c r="H68" s="60"/>
      <c r="I68" s="61"/>
      <c r="J68" s="61"/>
      <c r="K68" s="34"/>
      <c r="L68" s="68">
        <v>68</v>
      </c>
      <c r="M68" s="68"/>
      <c r="N68" s="63"/>
      <c r="O68" s="70" t="s">
        <v>208</v>
      </c>
      <c r="P68" s="96">
        <v>43014.814143518517</v>
      </c>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row>
    <row r="69" spans="1:52" x14ac:dyDescent="0.25">
      <c r="A69" s="55">
        <v>29</v>
      </c>
      <c r="B69" s="55">
        <v>93</v>
      </c>
      <c r="C69" s="56"/>
      <c r="D69" s="57"/>
      <c r="E69" s="58"/>
      <c r="F69" s="59"/>
      <c r="G69" s="56"/>
      <c r="H69" s="60"/>
      <c r="I69" s="61"/>
      <c r="J69" s="61"/>
      <c r="K69" s="34"/>
      <c r="L69" s="68">
        <v>69</v>
      </c>
      <c r="M69" s="68"/>
      <c r="N69" s="63"/>
      <c r="O69" s="70" t="s">
        <v>208</v>
      </c>
      <c r="P69" s="96">
        <v>43014.814143518517</v>
      </c>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row>
    <row r="70" spans="1:52" x14ac:dyDescent="0.25">
      <c r="A70" s="55">
        <v>30</v>
      </c>
      <c r="B70" s="55">
        <v>93</v>
      </c>
      <c r="C70" s="56"/>
      <c r="D70" s="57"/>
      <c r="E70" s="58"/>
      <c r="F70" s="59"/>
      <c r="G70" s="56"/>
      <c r="H70" s="60"/>
      <c r="I70" s="61"/>
      <c r="J70" s="61"/>
      <c r="K70" s="34"/>
      <c r="L70" s="68">
        <v>70</v>
      </c>
      <c r="M70" s="68"/>
      <c r="N70" s="63"/>
      <c r="O70" s="70" t="s">
        <v>208</v>
      </c>
      <c r="P70" s="96">
        <v>43014.814143518517</v>
      </c>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row>
    <row r="71" spans="1:52" x14ac:dyDescent="0.25">
      <c r="A71" s="55">
        <v>31</v>
      </c>
      <c r="B71" s="55">
        <v>93</v>
      </c>
      <c r="C71" s="56"/>
      <c r="D71" s="57"/>
      <c r="E71" s="58"/>
      <c r="F71" s="59"/>
      <c r="G71" s="56"/>
      <c r="H71" s="60"/>
      <c r="I71" s="61"/>
      <c r="J71" s="61"/>
      <c r="K71" s="34"/>
      <c r="L71" s="68">
        <v>71</v>
      </c>
      <c r="M71" s="68"/>
      <c r="N71" s="63"/>
      <c r="O71" s="70" t="s">
        <v>208</v>
      </c>
      <c r="P71" s="96">
        <v>43014.814143518517</v>
      </c>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row>
    <row r="72" spans="1:52" x14ac:dyDescent="0.25">
      <c r="A72" s="55">
        <v>21</v>
      </c>
      <c r="B72" s="55">
        <v>93</v>
      </c>
      <c r="C72" s="56"/>
      <c r="D72" s="57"/>
      <c r="E72" s="58"/>
      <c r="F72" s="59"/>
      <c r="G72" s="56"/>
      <c r="H72" s="60"/>
      <c r="I72" s="61"/>
      <c r="J72" s="61"/>
      <c r="K72" s="34"/>
      <c r="L72" s="68">
        <v>72</v>
      </c>
      <c r="M72" s="68"/>
      <c r="N72" s="63"/>
      <c r="O72" s="70" t="s">
        <v>208</v>
      </c>
      <c r="P72" s="96">
        <v>43014.814143518517</v>
      </c>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row>
    <row r="73" spans="1:52" x14ac:dyDescent="0.25">
      <c r="A73" s="55">
        <v>32</v>
      </c>
      <c r="B73" s="55">
        <v>13</v>
      </c>
      <c r="C73" s="56"/>
      <c r="D73" s="57"/>
      <c r="E73" s="58"/>
      <c r="F73" s="59"/>
      <c r="G73" s="56"/>
      <c r="H73" s="60"/>
      <c r="I73" s="61"/>
      <c r="J73" s="61"/>
      <c r="K73" s="34"/>
      <c r="L73" s="68">
        <v>73</v>
      </c>
      <c r="M73" s="68"/>
      <c r="N73" s="63"/>
      <c r="O73" s="70" t="s">
        <v>208</v>
      </c>
      <c r="P73" s="96">
        <v>43014.814143518517</v>
      </c>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row>
    <row r="74" spans="1:52" x14ac:dyDescent="0.25">
      <c r="A74" s="55">
        <v>32</v>
      </c>
      <c r="B74" s="55">
        <v>33</v>
      </c>
      <c r="C74" s="56"/>
      <c r="D74" s="57"/>
      <c r="E74" s="58"/>
      <c r="F74" s="59"/>
      <c r="G74" s="56"/>
      <c r="H74" s="60"/>
      <c r="I74" s="61"/>
      <c r="J74" s="61"/>
      <c r="K74" s="34"/>
      <c r="L74" s="68">
        <v>74</v>
      </c>
      <c r="M74" s="68"/>
      <c r="N74" s="63"/>
      <c r="O74" s="70" t="s">
        <v>208</v>
      </c>
      <c r="P74" s="96">
        <v>43014.814143518517</v>
      </c>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row>
    <row r="75" spans="1:52" x14ac:dyDescent="0.25">
      <c r="A75" s="55">
        <v>32</v>
      </c>
      <c r="B75" s="55">
        <v>35</v>
      </c>
      <c r="C75" s="56"/>
      <c r="D75" s="57"/>
      <c r="E75" s="58"/>
      <c r="F75" s="59"/>
      <c r="G75" s="56"/>
      <c r="H75" s="60"/>
      <c r="I75" s="61"/>
      <c r="J75" s="61"/>
      <c r="K75" s="34"/>
      <c r="L75" s="68">
        <v>75</v>
      </c>
      <c r="M75" s="68"/>
      <c r="N75" s="63"/>
      <c r="O75" s="70" t="s">
        <v>208</v>
      </c>
      <c r="P75" s="96">
        <v>43014.814143518517</v>
      </c>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row>
    <row r="76" spans="1:52" x14ac:dyDescent="0.25">
      <c r="A76" s="55">
        <v>32</v>
      </c>
      <c r="B76" s="55">
        <v>24</v>
      </c>
      <c r="C76" s="56"/>
      <c r="D76" s="57"/>
      <c r="E76" s="58"/>
      <c r="F76" s="59"/>
      <c r="G76" s="56"/>
      <c r="H76" s="60"/>
      <c r="I76" s="61"/>
      <c r="J76" s="61"/>
      <c r="K76" s="34"/>
      <c r="L76" s="68">
        <v>76</v>
      </c>
      <c r="M76" s="68"/>
      <c r="N76" s="63"/>
      <c r="O76" s="70" t="s">
        <v>208</v>
      </c>
      <c r="P76" s="96">
        <v>43014.814143518517</v>
      </c>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row>
    <row r="77" spans="1:52" x14ac:dyDescent="0.25">
      <c r="A77" s="55">
        <v>32</v>
      </c>
      <c r="B77" s="55">
        <v>18</v>
      </c>
      <c r="C77" s="56"/>
      <c r="D77" s="57"/>
      <c r="E77" s="58"/>
      <c r="F77" s="59"/>
      <c r="G77" s="56"/>
      <c r="H77" s="60"/>
      <c r="I77" s="61"/>
      <c r="J77" s="61"/>
      <c r="K77" s="34"/>
      <c r="L77" s="68">
        <v>77</v>
      </c>
      <c r="M77" s="68"/>
      <c r="N77" s="63"/>
      <c r="O77" s="70" t="s">
        <v>208</v>
      </c>
      <c r="P77" s="96">
        <v>43014.814143518517</v>
      </c>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row>
    <row r="78" spans="1:52" x14ac:dyDescent="0.25">
      <c r="A78" s="55">
        <v>32</v>
      </c>
      <c r="B78" s="55">
        <v>37</v>
      </c>
      <c r="C78" s="56"/>
      <c r="D78" s="57"/>
      <c r="E78" s="58"/>
      <c r="F78" s="59"/>
      <c r="G78" s="56"/>
      <c r="H78" s="60"/>
      <c r="I78" s="61"/>
      <c r="J78" s="61"/>
      <c r="K78" s="34"/>
      <c r="L78" s="68">
        <v>78</v>
      </c>
      <c r="M78" s="68"/>
      <c r="N78" s="63"/>
      <c r="O78" s="70" t="s">
        <v>208</v>
      </c>
      <c r="P78" s="96">
        <v>43014.814143518517</v>
      </c>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row>
    <row r="79" spans="1:52" x14ac:dyDescent="0.25">
      <c r="A79" s="55">
        <v>32</v>
      </c>
      <c r="B79" s="55">
        <v>26</v>
      </c>
      <c r="C79" s="56"/>
      <c r="D79" s="57"/>
      <c r="E79" s="58"/>
      <c r="F79" s="59"/>
      <c r="G79" s="56"/>
      <c r="H79" s="60"/>
      <c r="I79" s="61"/>
      <c r="J79" s="61"/>
      <c r="K79" s="34"/>
      <c r="L79" s="68">
        <v>79</v>
      </c>
      <c r="M79" s="68"/>
      <c r="N79" s="63"/>
      <c r="O79" s="70" t="s">
        <v>208</v>
      </c>
      <c r="P79" s="96">
        <v>43014.814143518517</v>
      </c>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row>
    <row r="80" spans="1:52" x14ac:dyDescent="0.25">
      <c r="A80" s="55">
        <v>13</v>
      </c>
      <c r="B80" s="55">
        <v>32</v>
      </c>
      <c r="C80" s="56"/>
      <c r="D80" s="57"/>
      <c r="E80" s="58"/>
      <c r="F80" s="59"/>
      <c r="G80" s="56"/>
      <c r="H80" s="60"/>
      <c r="I80" s="61"/>
      <c r="J80" s="61"/>
      <c r="K80" s="34"/>
      <c r="L80" s="68">
        <v>80</v>
      </c>
      <c r="M80" s="68"/>
      <c r="N80" s="63"/>
      <c r="O80" s="70" t="s">
        <v>208</v>
      </c>
      <c r="P80" s="96">
        <v>43014.814143518517</v>
      </c>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row>
    <row r="81" spans="1:52" x14ac:dyDescent="0.25">
      <c r="A81" s="55">
        <v>33</v>
      </c>
      <c r="B81" s="55">
        <v>32</v>
      </c>
      <c r="C81" s="56"/>
      <c r="D81" s="57"/>
      <c r="E81" s="58"/>
      <c r="F81" s="59"/>
      <c r="G81" s="56"/>
      <c r="H81" s="60"/>
      <c r="I81" s="61"/>
      <c r="J81" s="61"/>
      <c r="K81" s="34"/>
      <c r="L81" s="68">
        <v>81</v>
      </c>
      <c r="M81" s="68"/>
      <c r="N81" s="63"/>
      <c r="O81" s="70" t="s">
        <v>208</v>
      </c>
      <c r="P81" s="96">
        <v>43014.814143518517</v>
      </c>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row>
    <row r="82" spans="1:52" x14ac:dyDescent="0.25">
      <c r="A82" s="55">
        <v>34</v>
      </c>
      <c r="B82" s="55">
        <v>32</v>
      </c>
      <c r="C82" s="56"/>
      <c r="D82" s="57"/>
      <c r="E82" s="58"/>
      <c r="F82" s="59"/>
      <c r="G82" s="56"/>
      <c r="H82" s="60"/>
      <c r="I82" s="61"/>
      <c r="J82" s="61"/>
      <c r="K82" s="34"/>
      <c r="L82" s="68">
        <v>82</v>
      </c>
      <c r="M82" s="68"/>
      <c r="N82" s="63"/>
      <c r="O82" s="70" t="s">
        <v>208</v>
      </c>
      <c r="P82" s="96">
        <v>43014.814143518517</v>
      </c>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row>
    <row r="83" spans="1:52" x14ac:dyDescent="0.25">
      <c r="A83" s="55">
        <v>16</v>
      </c>
      <c r="B83" s="55">
        <v>32</v>
      </c>
      <c r="C83" s="56"/>
      <c r="D83" s="57"/>
      <c r="E83" s="58"/>
      <c r="F83" s="59"/>
      <c r="G83" s="56"/>
      <c r="H83" s="60"/>
      <c r="I83" s="61"/>
      <c r="J83" s="61"/>
      <c r="K83" s="34"/>
      <c r="L83" s="68">
        <v>83</v>
      </c>
      <c r="M83" s="68"/>
      <c r="N83" s="63"/>
      <c r="O83" s="70" t="s">
        <v>208</v>
      </c>
      <c r="P83" s="96">
        <v>43014.814143518517</v>
      </c>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row>
    <row r="84" spans="1:52" x14ac:dyDescent="0.25">
      <c r="A84" s="55">
        <v>35</v>
      </c>
      <c r="B84" s="55">
        <v>32</v>
      </c>
      <c r="C84" s="56"/>
      <c r="D84" s="57"/>
      <c r="E84" s="58"/>
      <c r="F84" s="59"/>
      <c r="G84" s="56"/>
      <c r="H84" s="60"/>
      <c r="I84" s="61"/>
      <c r="J84" s="61"/>
      <c r="K84" s="34"/>
      <c r="L84" s="68">
        <v>84</v>
      </c>
      <c r="M84" s="68"/>
      <c r="N84" s="63"/>
      <c r="O84" s="70" t="s">
        <v>208</v>
      </c>
      <c r="P84" s="96">
        <v>43014.814143518517</v>
      </c>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row>
    <row r="85" spans="1:52" x14ac:dyDescent="0.25">
      <c r="A85" s="55">
        <v>36</v>
      </c>
      <c r="B85" s="55">
        <v>32</v>
      </c>
      <c r="C85" s="56"/>
      <c r="D85" s="57"/>
      <c r="E85" s="58"/>
      <c r="F85" s="59"/>
      <c r="G85" s="56"/>
      <c r="H85" s="60"/>
      <c r="I85" s="61"/>
      <c r="J85" s="61"/>
      <c r="K85" s="34"/>
      <c r="L85" s="68">
        <v>85</v>
      </c>
      <c r="M85" s="68"/>
      <c r="N85" s="63"/>
      <c r="O85" s="70" t="s">
        <v>208</v>
      </c>
      <c r="P85" s="96">
        <v>43014.814143518517</v>
      </c>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row>
    <row r="86" spans="1:52" x14ac:dyDescent="0.25">
      <c r="A86" s="55">
        <v>37</v>
      </c>
      <c r="B86" s="55">
        <v>32</v>
      </c>
      <c r="C86" s="56"/>
      <c r="D86" s="57"/>
      <c r="E86" s="58"/>
      <c r="F86" s="59"/>
      <c r="G86" s="56"/>
      <c r="H86" s="60"/>
      <c r="I86" s="61"/>
      <c r="J86" s="61"/>
      <c r="K86" s="34"/>
      <c r="L86" s="68">
        <v>86</v>
      </c>
      <c r="M86" s="68"/>
      <c r="N86" s="63"/>
      <c r="O86" s="70" t="s">
        <v>208</v>
      </c>
      <c r="P86" s="96">
        <v>43014.814143518517</v>
      </c>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row>
    <row r="87" spans="1:52" x14ac:dyDescent="0.25">
      <c r="A87" s="55">
        <v>2</v>
      </c>
      <c r="B87" s="55">
        <v>26</v>
      </c>
      <c r="C87" s="56"/>
      <c r="D87" s="57"/>
      <c r="E87" s="58"/>
      <c r="F87" s="59"/>
      <c r="G87" s="56"/>
      <c r="H87" s="60"/>
      <c r="I87" s="61"/>
      <c r="J87" s="61"/>
      <c r="K87" s="34"/>
      <c r="L87" s="68">
        <v>87</v>
      </c>
      <c r="M87" s="68"/>
      <c r="N87" s="63"/>
      <c r="O87" s="70" t="s">
        <v>208</v>
      </c>
      <c r="P87" s="96">
        <v>43014.814143518517</v>
      </c>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row>
    <row r="88" spans="1:52" x14ac:dyDescent="0.25">
      <c r="A88" s="55">
        <v>26</v>
      </c>
      <c r="B88" s="55">
        <v>28</v>
      </c>
      <c r="C88" s="56"/>
      <c r="D88" s="57"/>
      <c r="E88" s="58"/>
      <c r="F88" s="59"/>
      <c r="G88" s="56"/>
      <c r="H88" s="60"/>
      <c r="I88" s="61"/>
      <c r="J88" s="61"/>
      <c r="K88" s="34"/>
      <c r="L88" s="68">
        <v>88</v>
      </c>
      <c r="M88" s="68"/>
      <c r="N88" s="63"/>
      <c r="O88" s="70" t="s">
        <v>208</v>
      </c>
      <c r="P88" s="96">
        <v>43014.814143518517</v>
      </c>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row>
    <row r="89" spans="1:52" x14ac:dyDescent="0.25">
      <c r="A89" s="55">
        <v>26</v>
      </c>
      <c r="B89" s="55">
        <v>2</v>
      </c>
      <c r="C89" s="56"/>
      <c r="D89" s="57"/>
      <c r="E89" s="58"/>
      <c r="F89" s="59"/>
      <c r="G89" s="56"/>
      <c r="H89" s="60"/>
      <c r="I89" s="61"/>
      <c r="J89" s="61"/>
      <c r="K89" s="34"/>
      <c r="L89" s="68">
        <v>89</v>
      </c>
      <c r="M89" s="68"/>
      <c r="N89" s="63"/>
      <c r="O89" s="70" t="s">
        <v>208</v>
      </c>
      <c r="P89" s="96">
        <v>43014.814143518517</v>
      </c>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row>
    <row r="90" spans="1:52" x14ac:dyDescent="0.25">
      <c r="A90" s="55">
        <v>33</v>
      </c>
      <c r="B90" s="55">
        <v>26</v>
      </c>
      <c r="C90" s="56"/>
      <c r="D90" s="57"/>
      <c r="E90" s="58"/>
      <c r="F90" s="59"/>
      <c r="G90" s="56"/>
      <c r="H90" s="60"/>
      <c r="I90" s="61"/>
      <c r="J90" s="61"/>
      <c r="K90" s="34"/>
      <c r="L90" s="68">
        <v>90</v>
      </c>
      <c r="M90" s="68"/>
      <c r="N90" s="63"/>
      <c r="O90" s="70" t="s">
        <v>208</v>
      </c>
      <c r="P90" s="96">
        <v>43014.814143518517</v>
      </c>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row>
    <row r="91" spans="1:52" x14ac:dyDescent="0.25">
      <c r="A91" s="55">
        <v>5</v>
      </c>
      <c r="B91" s="55">
        <v>26</v>
      </c>
      <c r="C91" s="56"/>
      <c r="D91" s="57"/>
      <c r="E91" s="58"/>
      <c r="F91" s="59"/>
      <c r="G91" s="56"/>
      <c r="H91" s="60"/>
      <c r="I91" s="61"/>
      <c r="J91" s="61"/>
      <c r="K91" s="34"/>
      <c r="L91" s="68">
        <v>91</v>
      </c>
      <c r="M91" s="68"/>
      <c r="N91" s="63"/>
      <c r="O91" s="70" t="s">
        <v>208</v>
      </c>
      <c r="P91" s="96">
        <v>43014.814143518517</v>
      </c>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row>
    <row r="92" spans="1:52" x14ac:dyDescent="0.25">
      <c r="A92" s="55">
        <v>34</v>
      </c>
      <c r="B92" s="55">
        <v>26</v>
      </c>
      <c r="C92" s="56"/>
      <c r="D92" s="57"/>
      <c r="E92" s="58"/>
      <c r="F92" s="59"/>
      <c r="G92" s="56"/>
      <c r="H92" s="60"/>
      <c r="I92" s="61"/>
      <c r="J92" s="61"/>
      <c r="K92" s="34"/>
      <c r="L92" s="68">
        <v>92</v>
      </c>
      <c r="M92" s="68"/>
      <c r="N92" s="63"/>
      <c r="O92" s="70" t="s">
        <v>208</v>
      </c>
      <c r="P92" s="96">
        <v>43014.814143518517</v>
      </c>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row>
    <row r="93" spans="1:52" x14ac:dyDescent="0.25">
      <c r="A93" s="55">
        <v>38</v>
      </c>
      <c r="B93" s="55">
        <v>26</v>
      </c>
      <c r="C93" s="56"/>
      <c r="D93" s="57"/>
      <c r="E93" s="58"/>
      <c r="F93" s="59"/>
      <c r="G93" s="56"/>
      <c r="H93" s="60"/>
      <c r="I93" s="61"/>
      <c r="J93" s="61"/>
      <c r="K93" s="34"/>
      <c r="L93" s="68">
        <v>93</v>
      </c>
      <c r="M93" s="68"/>
      <c r="N93" s="63"/>
      <c r="O93" s="70" t="s">
        <v>208</v>
      </c>
      <c r="P93" s="96">
        <v>43014.814143518517</v>
      </c>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row>
    <row r="94" spans="1:52" x14ac:dyDescent="0.25">
      <c r="A94" s="55">
        <v>39</v>
      </c>
      <c r="B94" s="55">
        <v>26</v>
      </c>
      <c r="C94" s="56"/>
      <c r="D94" s="57"/>
      <c r="E94" s="58"/>
      <c r="F94" s="59"/>
      <c r="G94" s="56"/>
      <c r="H94" s="60"/>
      <c r="I94" s="61"/>
      <c r="J94" s="61"/>
      <c r="K94" s="34"/>
      <c r="L94" s="68">
        <v>94</v>
      </c>
      <c r="M94" s="68"/>
      <c r="N94" s="63"/>
      <c r="O94" s="70" t="s">
        <v>208</v>
      </c>
      <c r="P94" s="96">
        <v>43014.814143518517</v>
      </c>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row>
    <row r="95" spans="1:52" x14ac:dyDescent="0.25">
      <c r="A95" s="55">
        <v>24</v>
      </c>
      <c r="B95" s="55">
        <v>26</v>
      </c>
      <c r="C95" s="56"/>
      <c r="D95" s="57"/>
      <c r="E95" s="58"/>
      <c r="F95" s="59"/>
      <c r="G95" s="56"/>
      <c r="H95" s="60"/>
      <c r="I95" s="61"/>
      <c r="J95" s="61"/>
      <c r="K95" s="34"/>
      <c r="L95" s="68">
        <v>95</v>
      </c>
      <c r="M95" s="68"/>
      <c r="N95" s="63"/>
      <c r="O95" s="70" t="s">
        <v>208</v>
      </c>
      <c r="P95" s="96">
        <v>43014.814143518517</v>
      </c>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row>
    <row r="96" spans="1:52" x14ac:dyDescent="0.25">
      <c r="A96" s="55">
        <v>19</v>
      </c>
      <c r="B96" s="55">
        <v>26</v>
      </c>
      <c r="C96" s="56"/>
      <c r="D96" s="57"/>
      <c r="E96" s="58"/>
      <c r="F96" s="59"/>
      <c r="G96" s="56"/>
      <c r="H96" s="60"/>
      <c r="I96" s="61"/>
      <c r="J96" s="61"/>
      <c r="K96" s="34"/>
      <c r="L96" s="68">
        <v>96</v>
      </c>
      <c r="M96" s="68"/>
      <c r="N96" s="63"/>
      <c r="O96" s="70" t="s">
        <v>208</v>
      </c>
      <c r="P96" s="96">
        <v>43014.814143518517</v>
      </c>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row>
    <row r="97" spans="1:52" x14ac:dyDescent="0.25">
      <c r="A97" s="55">
        <v>40</v>
      </c>
      <c r="B97" s="55">
        <v>26</v>
      </c>
      <c r="C97" s="56"/>
      <c r="D97" s="57"/>
      <c r="E97" s="58"/>
      <c r="F97" s="59"/>
      <c r="G97" s="56"/>
      <c r="H97" s="60"/>
      <c r="I97" s="61"/>
      <c r="J97" s="61"/>
      <c r="K97" s="34"/>
      <c r="L97" s="68">
        <v>97</v>
      </c>
      <c r="M97" s="68"/>
      <c r="N97" s="63"/>
      <c r="O97" s="70" t="s">
        <v>208</v>
      </c>
      <c r="P97" s="96">
        <v>43014.814143518517</v>
      </c>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row>
    <row r="98" spans="1:52" x14ac:dyDescent="0.25">
      <c r="A98" s="55">
        <v>37</v>
      </c>
      <c r="B98" s="55">
        <v>26</v>
      </c>
      <c r="C98" s="56"/>
      <c r="D98" s="57"/>
      <c r="E98" s="58"/>
      <c r="F98" s="59"/>
      <c r="G98" s="56"/>
      <c r="H98" s="60"/>
      <c r="I98" s="61"/>
      <c r="J98" s="61"/>
      <c r="K98" s="34"/>
      <c r="L98" s="68">
        <v>98</v>
      </c>
      <c r="M98" s="68"/>
      <c r="N98" s="63"/>
      <c r="O98" s="70" t="s">
        <v>208</v>
      </c>
      <c r="P98" s="96">
        <v>43014.814143518517</v>
      </c>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row>
    <row r="99" spans="1:52" x14ac:dyDescent="0.25">
      <c r="A99" s="55">
        <v>20</v>
      </c>
      <c r="B99" s="55">
        <v>26</v>
      </c>
      <c r="C99" s="56"/>
      <c r="D99" s="57"/>
      <c r="E99" s="58"/>
      <c r="F99" s="59"/>
      <c r="G99" s="56"/>
      <c r="H99" s="60"/>
      <c r="I99" s="61"/>
      <c r="J99" s="61"/>
      <c r="K99" s="34"/>
      <c r="L99" s="68">
        <v>99</v>
      </c>
      <c r="M99" s="68"/>
      <c r="N99" s="63"/>
      <c r="O99" s="70" t="s">
        <v>208</v>
      </c>
      <c r="P99" s="96">
        <v>43014.814143518517</v>
      </c>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row>
    <row r="100" spans="1:52" x14ac:dyDescent="0.25">
      <c r="A100" s="55">
        <v>41</v>
      </c>
      <c r="B100" s="55">
        <v>26</v>
      </c>
      <c r="C100" s="56"/>
      <c r="D100" s="57"/>
      <c r="E100" s="58"/>
      <c r="F100" s="59"/>
      <c r="G100" s="56"/>
      <c r="H100" s="60"/>
      <c r="I100" s="61"/>
      <c r="J100" s="61"/>
      <c r="K100" s="34"/>
      <c r="L100" s="68">
        <v>100</v>
      </c>
      <c r="M100" s="68"/>
      <c r="N100" s="63"/>
      <c r="O100" s="70" t="s">
        <v>208</v>
      </c>
      <c r="P100" s="96">
        <v>43014.814143518517</v>
      </c>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row>
    <row r="101" spans="1:52" x14ac:dyDescent="0.25">
      <c r="A101" s="55">
        <v>42</v>
      </c>
      <c r="B101" s="55">
        <v>43</v>
      </c>
      <c r="C101" s="56"/>
      <c r="D101" s="57"/>
      <c r="E101" s="58"/>
      <c r="F101" s="59"/>
      <c r="G101" s="56"/>
      <c r="H101" s="60"/>
      <c r="I101" s="61"/>
      <c r="J101" s="61"/>
      <c r="K101" s="34"/>
      <c r="L101" s="68">
        <v>101</v>
      </c>
      <c r="M101" s="68"/>
      <c r="N101" s="63"/>
      <c r="O101" s="70" t="s">
        <v>208</v>
      </c>
      <c r="P101" s="96">
        <v>43014.814143518517</v>
      </c>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row>
    <row r="102" spans="1:52" x14ac:dyDescent="0.25">
      <c r="A102" s="55">
        <v>42</v>
      </c>
      <c r="B102" s="55">
        <v>34</v>
      </c>
      <c r="C102" s="56"/>
      <c r="D102" s="57"/>
      <c r="E102" s="58"/>
      <c r="F102" s="59"/>
      <c r="G102" s="56"/>
      <c r="H102" s="60"/>
      <c r="I102" s="61"/>
      <c r="J102" s="61"/>
      <c r="K102" s="34"/>
      <c r="L102" s="68">
        <v>102</v>
      </c>
      <c r="M102" s="68"/>
      <c r="N102" s="63"/>
      <c r="O102" s="70" t="s">
        <v>208</v>
      </c>
      <c r="P102" s="96">
        <v>43014.814143518517</v>
      </c>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row>
    <row r="103" spans="1:52" x14ac:dyDescent="0.25">
      <c r="A103" s="55">
        <v>3</v>
      </c>
      <c r="B103" s="55">
        <v>42</v>
      </c>
      <c r="C103" s="56"/>
      <c r="D103" s="57"/>
      <c r="E103" s="58"/>
      <c r="F103" s="59"/>
      <c r="G103" s="56"/>
      <c r="H103" s="60"/>
      <c r="I103" s="61"/>
      <c r="J103" s="61"/>
      <c r="K103" s="34"/>
      <c r="L103" s="68">
        <v>103</v>
      </c>
      <c r="M103" s="68"/>
      <c r="N103" s="63"/>
      <c r="O103" s="70" t="s">
        <v>208</v>
      </c>
      <c r="P103" s="96">
        <v>43014.814143518517</v>
      </c>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row>
    <row r="104" spans="1:52" x14ac:dyDescent="0.25">
      <c r="A104" s="55">
        <v>43</v>
      </c>
      <c r="B104" s="55">
        <v>42</v>
      </c>
      <c r="C104" s="56"/>
      <c r="D104" s="57"/>
      <c r="E104" s="58"/>
      <c r="F104" s="59"/>
      <c r="G104" s="56"/>
      <c r="H104" s="60"/>
      <c r="I104" s="61"/>
      <c r="J104" s="61"/>
      <c r="K104" s="34"/>
      <c r="L104" s="68">
        <v>104</v>
      </c>
      <c r="M104" s="68"/>
      <c r="N104" s="63"/>
      <c r="O104" s="70" t="s">
        <v>208</v>
      </c>
      <c r="P104" s="96">
        <v>43014.814143518517</v>
      </c>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row>
    <row r="105" spans="1:52" x14ac:dyDescent="0.25">
      <c r="A105" s="55">
        <v>18</v>
      </c>
      <c r="B105" s="55">
        <v>42</v>
      </c>
      <c r="C105" s="56"/>
      <c r="D105" s="57"/>
      <c r="E105" s="58"/>
      <c r="F105" s="59"/>
      <c r="G105" s="56"/>
      <c r="H105" s="60"/>
      <c r="I105" s="61"/>
      <c r="J105" s="61"/>
      <c r="K105" s="34"/>
      <c r="L105" s="68">
        <v>105</v>
      </c>
      <c r="M105" s="68"/>
      <c r="N105" s="63"/>
      <c r="O105" s="70" t="s">
        <v>208</v>
      </c>
      <c r="P105" s="96">
        <v>43014.814143518517</v>
      </c>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row>
    <row r="106" spans="1:52" x14ac:dyDescent="0.25">
      <c r="A106" s="55">
        <v>2</v>
      </c>
      <c r="B106" s="55">
        <v>44</v>
      </c>
      <c r="C106" s="56"/>
      <c r="D106" s="57"/>
      <c r="E106" s="58"/>
      <c r="F106" s="59"/>
      <c r="G106" s="56"/>
      <c r="H106" s="60"/>
      <c r="I106" s="61"/>
      <c r="J106" s="61"/>
      <c r="K106" s="34"/>
      <c r="L106" s="68">
        <v>106</v>
      </c>
      <c r="M106" s="68"/>
      <c r="N106" s="63"/>
      <c r="O106" s="70" t="s">
        <v>208</v>
      </c>
      <c r="P106" s="96">
        <v>43014.814143518517</v>
      </c>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row>
    <row r="107" spans="1:52" x14ac:dyDescent="0.25">
      <c r="A107" s="55">
        <v>44</v>
      </c>
      <c r="B107" s="55">
        <v>47</v>
      </c>
      <c r="C107" s="56"/>
      <c r="D107" s="57"/>
      <c r="E107" s="58"/>
      <c r="F107" s="59"/>
      <c r="G107" s="56"/>
      <c r="H107" s="60"/>
      <c r="I107" s="61"/>
      <c r="J107" s="61"/>
      <c r="K107" s="34"/>
      <c r="L107" s="68">
        <v>107</v>
      </c>
      <c r="M107" s="68"/>
      <c r="N107" s="63"/>
      <c r="O107" s="70" t="s">
        <v>208</v>
      </c>
      <c r="P107" s="96">
        <v>43014.814143518517</v>
      </c>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row>
    <row r="108" spans="1:52" x14ac:dyDescent="0.25">
      <c r="A108" s="55">
        <v>44</v>
      </c>
      <c r="B108" s="55">
        <v>2</v>
      </c>
      <c r="C108" s="56"/>
      <c r="D108" s="57"/>
      <c r="E108" s="58"/>
      <c r="F108" s="59"/>
      <c r="G108" s="56"/>
      <c r="H108" s="60"/>
      <c r="I108" s="61"/>
      <c r="J108" s="61"/>
      <c r="K108" s="34"/>
      <c r="L108" s="68">
        <v>108</v>
      </c>
      <c r="M108" s="68"/>
      <c r="N108" s="63"/>
      <c r="O108" s="70" t="s">
        <v>208</v>
      </c>
      <c r="P108" s="96">
        <v>43014.814143518517</v>
      </c>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row>
    <row r="109" spans="1:52" x14ac:dyDescent="0.25">
      <c r="A109" s="55">
        <v>45</v>
      </c>
      <c r="B109" s="55">
        <v>44</v>
      </c>
      <c r="C109" s="56"/>
      <c r="D109" s="57"/>
      <c r="E109" s="58"/>
      <c r="F109" s="59"/>
      <c r="G109" s="56"/>
      <c r="H109" s="60"/>
      <c r="I109" s="61"/>
      <c r="J109" s="61"/>
      <c r="K109" s="34"/>
      <c r="L109" s="68">
        <v>109</v>
      </c>
      <c r="M109" s="68"/>
      <c r="N109" s="63"/>
      <c r="O109" s="70" t="s">
        <v>208</v>
      </c>
      <c r="P109" s="96">
        <v>43014.814143518517</v>
      </c>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row>
    <row r="110" spans="1:52" x14ac:dyDescent="0.25">
      <c r="A110" s="55">
        <v>46</v>
      </c>
      <c r="B110" s="55">
        <v>44</v>
      </c>
      <c r="C110" s="56"/>
      <c r="D110" s="57"/>
      <c r="E110" s="58"/>
      <c r="F110" s="59"/>
      <c r="G110" s="56"/>
      <c r="H110" s="60"/>
      <c r="I110" s="61"/>
      <c r="J110" s="61"/>
      <c r="K110" s="34"/>
      <c r="L110" s="68">
        <v>110</v>
      </c>
      <c r="M110" s="68"/>
      <c r="N110" s="63"/>
      <c r="O110" s="70" t="s">
        <v>208</v>
      </c>
      <c r="P110" s="96">
        <v>43014.814143518517</v>
      </c>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row>
    <row r="111" spans="1:52" x14ac:dyDescent="0.25">
      <c r="A111" s="55">
        <v>25</v>
      </c>
      <c r="B111" s="55">
        <v>44</v>
      </c>
      <c r="C111" s="56"/>
      <c r="D111" s="57"/>
      <c r="E111" s="58"/>
      <c r="F111" s="59"/>
      <c r="G111" s="56"/>
      <c r="H111" s="60"/>
      <c r="I111" s="61"/>
      <c r="J111" s="61"/>
      <c r="K111" s="34"/>
      <c r="L111" s="68">
        <v>111</v>
      </c>
      <c r="M111" s="68"/>
      <c r="N111" s="63"/>
      <c r="O111" s="70" t="s">
        <v>208</v>
      </c>
      <c r="P111" s="96">
        <v>43014.814143518517</v>
      </c>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row>
    <row r="112" spans="1:52" x14ac:dyDescent="0.25">
      <c r="A112" s="55">
        <v>47</v>
      </c>
      <c r="B112" s="55">
        <v>44</v>
      </c>
      <c r="C112" s="56"/>
      <c r="D112" s="57"/>
      <c r="E112" s="58"/>
      <c r="F112" s="59"/>
      <c r="G112" s="56"/>
      <c r="H112" s="60"/>
      <c r="I112" s="61"/>
      <c r="J112" s="61"/>
      <c r="K112" s="34"/>
      <c r="L112" s="68">
        <v>112</v>
      </c>
      <c r="M112" s="68"/>
      <c r="N112" s="63"/>
      <c r="O112" s="70" t="s">
        <v>208</v>
      </c>
      <c r="P112" s="96">
        <v>43014.814143518517</v>
      </c>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row>
    <row r="113" spans="1:52" x14ac:dyDescent="0.25">
      <c r="A113" s="55">
        <v>4</v>
      </c>
      <c r="B113" s="55">
        <v>44</v>
      </c>
      <c r="C113" s="56"/>
      <c r="D113" s="57"/>
      <c r="E113" s="58"/>
      <c r="F113" s="59"/>
      <c r="G113" s="56"/>
      <c r="H113" s="60"/>
      <c r="I113" s="61"/>
      <c r="J113" s="61"/>
      <c r="K113" s="34"/>
      <c r="L113" s="68">
        <v>113</v>
      </c>
      <c r="M113" s="68"/>
      <c r="N113" s="63"/>
      <c r="O113" s="70" t="s">
        <v>208</v>
      </c>
      <c r="P113" s="96">
        <v>43014.814143518517</v>
      </c>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row>
    <row r="114" spans="1:52" x14ac:dyDescent="0.25">
      <c r="A114" s="55">
        <v>48</v>
      </c>
      <c r="B114" s="55">
        <v>44</v>
      </c>
      <c r="C114" s="56"/>
      <c r="D114" s="57"/>
      <c r="E114" s="58"/>
      <c r="F114" s="59"/>
      <c r="G114" s="56"/>
      <c r="H114" s="60"/>
      <c r="I114" s="61"/>
      <c r="J114" s="61"/>
      <c r="K114" s="34"/>
      <c r="L114" s="68">
        <v>114</v>
      </c>
      <c r="M114" s="68"/>
      <c r="N114" s="63"/>
      <c r="O114" s="70" t="s">
        <v>208</v>
      </c>
      <c r="P114" s="96">
        <v>43014.814143518517</v>
      </c>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row>
    <row r="115" spans="1:52" x14ac:dyDescent="0.25">
      <c r="A115" s="55">
        <v>34</v>
      </c>
      <c r="B115" s="55">
        <v>44</v>
      </c>
      <c r="C115" s="56"/>
      <c r="D115" s="57"/>
      <c r="E115" s="58"/>
      <c r="F115" s="59"/>
      <c r="G115" s="56"/>
      <c r="H115" s="60"/>
      <c r="I115" s="61"/>
      <c r="J115" s="61"/>
      <c r="K115" s="34"/>
      <c r="L115" s="68">
        <v>115</v>
      </c>
      <c r="M115" s="68"/>
      <c r="N115" s="63"/>
      <c r="O115" s="70" t="s">
        <v>208</v>
      </c>
      <c r="P115" s="96">
        <v>43014.814143518517</v>
      </c>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row>
    <row r="116" spans="1:52" x14ac:dyDescent="0.25">
      <c r="A116" s="55">
        <v>15</v>
      </c>
      <c r="B116" s="55">
        <v>44</v>
      </c>
      <c r="C116" s="56"/>
      <c r="D116" s="57"/>
      <c r="E116" s="58"/>
      <c r="F116" s="59"/>
      <c r="G116" s="56"/>
      <c r="H116" s="60"/>
      <c r="I116" s="61"/>
      <c r="J116" s="61"/>
      <c r="K116" s="34"/>
      <c r="L116" s="68">
        <v>116</v>
      </c>
      <c r="M116" s="68"/>
      <c r="N116" s="63"/>
      <c r="O116" s="70" t="s">
        <v>208</v>
      </c>
      <c r="P116" s="96">
        <v>43014.814143518517</v>
      </c>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row>
    <row r="117" spans="1:52" x14ac:dyDescent="0.25">
      <c r="A117" s="55">
        <v>49</v>
      </c>
      <c r="B117" s="55">
        <v>44</v>
      </c>
      <c r="C117" s="56"/>
      <c r="D117" s="57"/>
      <c r="E117" s="58"/>
      <c r="F117" s="59"/>
      <c r="G117" s="56"/>
      <c r="H117" s="60"/>
      <c r="I117" s="61"/>
      <c r="J117" s="61"/>
      <c r="K117" s="34"/>
      <c r="L117" s="68">
        <v>117</v>
      </c>
      <c r="M117" s="68"/>
      <c r="N117" s="63"/>
      <c r="O117" s="70" t="s">
        <v>208</v>
      </c>
      <c r="P117" s="96">
        <v>43014.814143518517</v>
      </c>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row>
    <row r="118" spans="1:52" x14ac:dyDescent="0.25">
      <c r="A118" s="55">
        <v>50</v>
      </c>
      <c r="B118" s="55">
        <v>44</v>
      </c>
      <c r="C118" s="56"/>
      <c r="D118" s="57"/>
      <c r="E118" s="58"/>
      <c r="F118" s="59"/>
      <c r="G118" s="56"/>
      <c r="H118" s="60"/>
      <c r="I118" s="61"/>
      <c r="J118" s="61"/>
      <c r="K118" s="34"/>
      <c r="L118" s="68">
        <v>118</v>
      </c>
      <c r="M118" s="68"/>
      <c r="N118" s="63"/>
      <c r="O118" s="70" t="s">
        <v>208</v>
      </c>
      <c r="P118" s="96">
        <v>43014.814143518517</v>
      </c>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row>
    <row r="119" spans="1:52" x14ac:dyDescent="0.25">
      <c r="A119" s="55">
        <v>17</v>
      </c>
      <c r="B119" s="55">
        <v>44</v>
      </c>
      <c r="C119" s="56"/>
      <c r="D119" s="57"/>
      <c r="E119" s="58"/>
      <c r="F119" s="59"/>
      <c r="G119" s="56"/>
      <c r="H119" s="60"/>
      <c r="I119" s="61"/>
      <c r="J119" s="61"/>
      <c r="K119" s="34"/>
      <c r="L119" s="68">
        <v>119</v>
      </c>
      <c r="M119" s="68"/>
      <c r="N119" s="63"/>
      <c r="O119" s="70" t="s">
        <v>208</v>
      </c>
      <c r="P119" s="96">
        <v>43014.814143518517</v>
      </c>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row>
    <row r="120" spans="1:52" x14ac:dyDescent="0.25">
      <c r="A120" s="55">
        <v>51</v>
      </c>
      <c r="B120" s="55">
        <v>44</v>
      </c>
      <c r="C120" s="56"/>
      <c r="D120" s="57"/>
      <c r="E120" s="58"/>
      <c r="F120" s="59"/>
      <c r="G120" s="56"/>
      <c r="H120" s="60"/>
      <c r="I120" s="61"/>
      <c r="J120" s="61"/>
      <c r="K120" s="34"/>
      <c r="L120" s="68">
        <v>120</v>
      </c>
      <c r="M120" s="68"/>
      <c r="N120" s="63"/>
      <c r="O120" s="70" t="s">
        <v>208</v>
      </c>
      <c r="P120" s="96">
        <v>43014.814143518517</v>
      </c>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row>
    <row r="121" spans="1:52" x14ac:dyDescent="0.25">
      <c r="A121" s="55">
        <v>52</v>
      </c>
      <c r="B121" s="55">
        <v>44</v>
      </c>
      <c r="C121" s="56"/>
      <c r="D121" s="57"/>
      <c r="E121" s="58"/>
      <c r="F121" s="59"/>
      <c r="G121" s="56"/>
      <c r="H121" s="60"/>
      <c r="I121" s="61"/>
      <c r="J121" s="61"/>
      <c r="K121" s="34"/>
      <c r="L121" s="68">
        <v>121</v>
      </c>
      <c r="M121" s="68"/>
      <c r="N121" s="63"/>
      <c r="O121" s="70" t="s">
        <v>208</v>
      </c>
      <c r="P121" s="96">
        <v>43014.814143518517</v>
      </c>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row>
    <row r="122" spans="1:52" x14ac:dyDescent="0.25">
      <c r="A122" s="55">
        <v>53</v>
      </c>
      <c r="B122" s="55">
        <v>44</v>
      </c>
      <c r="C122" s="56"/>
      <c r="D122" s="57"/>
      <c r="E122" s="58"/>
      <c r="F122" s="59"/>
      <c r="G122" s="56"/>
      <c r="H122" s="60"/>
      <c r="I122" s="61"/>
      <c r="J122" s="61"/>
      <c r="K122" s="34"/>
      <c r="L122" s="68">
        <v>122</v>
      </c>
      <c r="M122" s="68"/>
      <c r="N122" s="63"/>
      <c r="O122" s="70" t="s">
        <v>208</v>
      </c>
      <c r="P122" s="96">
        <v>43014.814143518517</v>
      </c>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row>
    <row r="123" spans="1:52" x14ac:dyDescent="0.25">
      <c r="A123" s="55">
        <v>54</v>
      </c>
      <c r="B123" s="55">
        <v>44</v>
      </c>
      <c r="C123" s="56"/>
      <c r="D123" s="57"/>
      <c r="E123" s="58"/>
      <c r="F123" s="59"/>
      <c r="G123" s="56"/>
      <c r="H123" s="60"/>
      <c r="I123" s="61"/>
      <c r="J123" s="61"/>
      <c r="K123" s="34"/>
      <c r="L123" s="68">
        <v>123</v>
      </c>
      <c r="M123" s="68"/>
      <c r="N123" s="63"/>
      <c r="O123" s="70" t="s">
        <v>208</v>
      </c>
      <c r="P123" s="96">
        <v>43014.814143518517</v>
      </c>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row>
    <row r="124" spans="1:52" x14ac:dyDescent="0.25">
      <c r="A124" s="55">
        <v>37</v>
      </c>
      <c r="B124" s="55">
        <v>44</v>
      </c>
      <c r="C124" s="56"/>
      <c r="D124" s="57"/>
      <c r="E124" s="58"/>
      <c r="F124" s="59"/>
      <c r="G124" s="56"/>
      <c r="H124" s="60"/>
      <c r="I124" s="61"/>
      <c r="J124" s="61"/>
      <c r="K124" s="34"/>
      <c r="L124" s="68">
        <v>124</v>
      </c>
      <c r="M124" s="68"/>
      <c r="N124" s="63"/>
      <c r="O124" s="70" t="s">
        <v>208</v>
      </c>
      <c r="P124" s="96">
        <v>43014.814143518517</v>
      </c>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row>
    <row r="125" spans="1:52" x14ac:dyDescent="0.25">
      <c r="A125" s="55">
        <v>20</v>
      </c>
      <c r="B125" s="55">
        <v>44</v>
      </c>
      <c r="C125" s="56"/>
      <c r="D125" s="57"/>
      <c r="E125" s="58"/>
      <c r="F125" s="59"/>
      <c r="G125" s="56"/>
      <c r="H125" s="60"/>
      <c r="I125" s="61"/>
      <c r="J125" s="61"/>
      <c r="K125" s="34"/>
      <c r="L125" s="68">
        <v>125</v>
      </c>
      <c r="M125" s="68"/>
      <c r="N125" s="63"/>
      <c r="O125" s="70" t="s">
        <v>208</v>
      </c>
      <c r="P125" s="96">
        <v>43014.814143518517</v>
      </c>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row>
    <row r="126" spans="1:52" x14ac:dyDescent="0.25">
      <c r="A126" s="55">
        <v>55</v>
      </c>
      <c r="B126" s="55">
        <v>44</v>
      </c>
      <c r="C126" s="56"/>
      <c r="D126" s="57"/>
      <c r="E126" s="58"/>
      <c r="F126" s="59"/>
      <c r="G126" s="56"/>
      <c r="H126" s="60"/>
      <c r="I126" s="61"/>
      <c r="J126" s="61"/>
      <c r="K126" s="34"/>
      <c r="L126" s="68">
        <v>126</v>
      </c>
      <c r="M126" s="68"/>
      <c r="N126" s="63"/>
      <c r="O126" s="70" t="s">
        <v>208</v>
      </c>
      <c r="P126" s="96">
        <v>43014.814143518517</v>
      </c>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row>
    <row r="127" spans="1:52" x14ac:dyDescent="0.25">
      <c r="A127" s="55">
        <v>56</v>
      </c>
      <c r="B127" s="55">
        <v>44</v>
      </c>
      <c r="C127" s="56"/>
      <c r="D127" s="57"/>
      <c r="E127" s="58"/>
      <c r="F127" s="59"/>
      <c r="G127" s="56"/>
      <c r="H127" s="60"/>
      <c r="I127" s="61"/>
      <c r="J127" s="61"/>
      <c r="K127" s="34"/>
      <c r="L127" s="68">
        <v>127</v>
      </c>
      <c r="M127" s="68"/>
      <c r="N127" s="63"/>
      <c r="O127" s="70" t="s">
        <v>208</v>
      </c>
      <c r="P127" s="96">
        <v>43014.814143518517</v>
      </c>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row>
    <row r="128" spans="1:52" x14ac:dyDescent="0.25">
      <c r="A128" s="55">
        <v>41</v>
      </c>
      <c r="B128" s="55">
        <v>44</v>
      </c>
      <c r="C128" s="56"/>
      <c r="D128" s="57"/>
      <c r="E128" s="58"/>
      <c r="F128" s="59"/>
      <c r="G128" s="56"/>
      <c r="H128" s="60"/>
      <c r="I128" s="61"/>
      <c r="J128" s="61"/>
      <c r="K128" s="34"/>
      <c r="L128" s="68">
        <v>128</v>
      </c>
      <c r="M128" s="68"/>
      <c r="N128" s="63"/>
      <c r="O128" s="70" t="s">
        <v>208</v>
      </c>
      <c r="P128" s="96">
        <v>43014.814143518517</v>
      </c>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row>
    <row r="129" spans="1:52" x14ac:dyDescent="0.25">
      <c r="A129" s="55">
        <v>57</v>
      </c>
      <c r="B129" s="55">
        <v>44</v>
      </c>
      <c r="C129" s="56"/>
      <c r="D129" s="57"/>
      <c r="E129" s="58"/>
      <c r="F129" s="59"/>
      <c r="G129" s="56"/>
      <c r="H129" s="60"/>
      <c r="I129" s="61"/>
      <c r="J129" s="61"/>
      <c r="K129" s="34"/>
      <c r="L129" s="68">
        <v>129</v>
      </c>
      <c r="M129" s="68"/>
      <c r="N129" s="63"/>
      <c r="O129" s="70" t="s">
        <v>208</v>
      </c>
      <c r="P129" s="96">
        <v>43014.814143518517</v>
      </c>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row>
    <row r="130" spans="1:52" x14ac:dyDescent="0.25">
      <c r="A130" s="55">
        <v>2</v>
      </c>
      <c r="B130" s="55">
        <v>45</v>
      </c>
      <c r="C130" s="56"/>
      <c r="D130" s="57"/>
      <c r="E130" s="58"/>
      <c r="F130" s="59"/>
      <c r="G130" s="56"/>
      <c r="H130" s="60"/>
      <c r="I130" s="61"/>
      <c r="J130" s="61"/>
      <c r="K130" s="34"/>
      <c r="L130" s="68">
        <v>130</v>
      </c>
      <c r="M130" s="68"/>
      <c r="N130" s="63"/>
      <c r="O130" s="70" t="s">
        <v>208</v>
      </c>
      <c r="P130" s="96">
        <v>43014.814143518517</v>
      </c>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row>
    <row r="131" spans="1:52" x14ac:dyDescent="0.25">
      <c r="A131" s="55">
        <v>45</v>
      </c>
      <c r="B131" s="55">
        <v>87</v>
      </c>
      <c r="C131" s="56"/>
      <c r="D131" s="57"/>
      <c r="E131" s="58"/>
      <c r="F131" s="59"/>
      <c r="G131" s="56"/>
      <c r="H131" s="60"/>
      <c r="I131" s="61"/>
      <c r="J131" s="61"/>
      <c r="K131" s="34"/>
      <c r="L131" s="68">
        <v>131</v>
      </c>
      <c r="M131" s="68"/>
      <c r="N131" s="63"/>
      <c r="O131" s="70" t="s">
        <v>208</v>
      </c>
      <c r="P131" s="96">
        <v>43014.814143518517</v>
      </c>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row>
    <row r="132" spans="1:52" x14ac:dyDescent="0.25">
      <c r="A132" s="55">
        <v>45</v>
      </c>
      <c r="B132" s="55">
        <v>47</v>
      </c>
      <c r="C132" s="56"/>
      <c r="D132" s="57"/>
      <c r="E132" s="58"/>
      <c r="F132" s="59"/>
      <c r="G132" s="56"/>
      <c r="H132" s="60"/>
      <c r="I132" s="61"/>
      <c r="J132" s="61"/>
      <c r="K132" s="34"/>
      <c r="L132" s="68">
        <v>132</v>
      </c>
      <c r="M132" s="68"/>
      <c r="N132" s="63"/>
      <c r="O132" s="70" t="s">
        <v>208</v>
      </c>
      <c r="P132" s="96">
        <v>43014.814143518517</v>
      </c>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row>
    <row r="133" spans="1:52" x14ac:dyDescent="0.25">
      <c r="A133" s="55">
        <v>45</v>
      </c>
      <c r="B133" s="55">
        <v>79</v>
      </c>
      <c r="C133" s="56"/>
      <c r="D133" s="57"/>
      <c r="E133" s="58"/>
      <c r="F133" s="59"/>
      <c r="G133" s="56"/>
      <c r="H133" s="60"/>
      <c r="I133" s="61"/>
      <c r="J133" s="61"/>
      <c r="K133" s="34"/>
      <c r="L133" s="68">
        <v>133</v>
      </c>
      <c r="M133" s="68"/>
      <c r="N133" s="63"/>
      <c r="O133" s="70" t="s">
        <v>208</v>
      </c>
      <c r="P133" s="96">
        <v>43014.814143518517</v>
      </c>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row>
    <row r="134" spans="1:52" x14ac:dyDescent="0.25">
      <c r="A134" s="55">
        <v>25</v>
      </c>
      <c r="B134" s="55">
        <v>45</v>
      </c>
      <c r="C134" s="56"/>
      <c r="D134" s="57"/>
      <c r="E134" s="58"/>
      <c r="F134" s="59"/>
      <c r="G134" s="56"/>
      <c r="H134" s="60"/>
      <c r="I134" s="61"/>
      <c r="J134" s="61"/>
      <c r="K134" s="34"/>
      <c r="L134" s="68">
        <v>134</v>
      </c>
      <c r="M134" s="68"/>
      <c r="N134" s="63"/>
      <c r="O134" s="70" t="s">
        <v>208</v>
      </c>
      <c r="P134" s="96">
        <v>43014.814143518517</v>
      </c>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row>
    <row r="135" spans="1:52" x14ac:dyDescent="0.25">
      <c r="A135" s="55">
        <v>58</v>
      </c>
      <c r="B135" s="55">
        <v>45</v>
      </c>
      <c r="C135" s="56"/>
      <c r="D135" s="57"/>
      <c r="E135" s="58"/>
      <c r="F135" s="59"/>
      <c r="G135" s="56"/>
      <c r="H135" s="60"/>
      <c r="I135" s="61"/>
      <c r="J135" s="61"/>
      <c r="K135" s="34"/>
      <c r="L135" s="68">
        <v>135</v>
      </c>
      <c r="M135" s="68"/>
      <c r="N135" s="63"/>
      <c r="O135" s="70" t="s">
        <v>208</v>
      </c>
      <c r="P135" s="96">
        <v>43014.814143518517</v>
      </c>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row>
    <row r="136" spans="1:52" x14ac:dyDescent="0.25">
      <c r="A136" s="55">
        <v>59</v>
      </c>
      <c r="B136" s="55">
        <v>45</v>
      </c>
      <c r="C136" s="56"/>
      <c r="D136" s="57"/>
      <c r="E136" s="58"/>
      <c r="F136" s="59"/>
      <c r="G136" s="56"/>
      <c r="H136" s="60"/>
      <c r="I136" s="61"/>
      <c r="J136" s="61"/>
      <c r="K136" s="34"/>
      <c r="L136" s="68">
        <v>136</v>
      </c>
      <c r="M136" s="68"/>
      <c r="N136" s="63"/>
      <c r="O136" s="70" t="s">
        <v>208</v>
      </c>
      <c r="P136" s="96">
        <v>43014.814143518517</v>
      </c>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row>
    <row r="137" spans="1:52" x14ac:dyDescent="0.25">
      <c r="A137" s="55">
        <v>52</v>
      </c>
      <c r="B137" s="55">
        <v>45</v>
      </c>
      <c r="C137" s="56"/>
      <c r="D137" s="57"/>
      <c r="E137" s="58"/>
      <c r="F137" s="59"/>
      <c r="G137" s="56"/>
      <c r="H137" s="60"/>
      <c r="I137" s="61"/>
      <c r="J137" s="61"/>
      <c r="K137" s="34"/>
      <c r="L137" s="68">
        <v>137</v>
      </c>
      <c r="M137" s="68"/>
      <c r="N137" s="63"/>
      <c r="O137" s="70" t="s">
        <v>208</v>
      </c>
      <c r="P137" s="96">
        <v>43014.814143518517</v>
      </c>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row>
    <row r="138" spans="1:52" x14ac:dyDescent="0.25">
      <c r="A138" s="55">
        <v>16</v>
      </c>
      <c r="B138" s="55">
        <v>13</v>
      </c>
      <c r="C138" s="56"/>
      <c r="D138" s="57"/>
      <c r="E138" s="58"/>
      <c r="F138" s="59"/>
      <c r="G138" s="56"/>
      <c r="H138" s="60"/>
      <c r="I138" s="61"/>
      <c r="J138" s="61"/>
      <c r="K138" s="34"/>
      <c r="L138" s="68">
        <v>138</v>
      </c>
      <c r="M138" s="68"/>
      <c r="N138" s="63"/>
      <c r="O138" s="70" t="s">
        <v>208</v>
      </c>
      <c r="P138" s="96">
        <v>43014.814143518517</v>
      </c>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row>
    <row r="139" spans="1:52" x14ac:dyDescent="0.25">
      <c r="A139" s="55">
        <v>60</v>
      </c>
      <c r="B139" s="55">
        <v>13</v>
      </c>
      <c r="C139" s="56"/>
      <c r="D139" s="57"/>
      <c r="E139" s="58"/>
      <c r="F139" s="59"/>
      <c r="G139" s="56"/>
      <c r="H139" s="60"/>
      <c r="I139" s="61"/>
      <c r="J139" s="61"/>
      <c r="K139" s="34"/>
      <c r="L139" s="68">
        <v>139</v>
      </c>
      <c r="M139" s="68"/>
      <c r="N139" s="63"/>
      <c r="O139" s="70" t="s">
        <v>208</v>
      </c>
      <c r="P139" s="96">
        <v>43014.814143518517</v>
      </c>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row>
    <row r="140" spans="1:52" x14ac:dyDescent="0.25">
      <c r="A140" s="55">
        <v>3</v>
      </c>
      <c r="B140" s="55">
        <v>13</v>
      </c>
      <c r="C140" s="56"/>
      <c r="D140" s="57"/>
      <c r="E140" s="58"/>
      <c r="F140" s="59"/>
      <c r="G140" s="56"/>
      <c r="H140" s="60"/>
      <c r="I140" s="61"/>
      <c r="J140" s="61"/>
      <c r="K140" s="34"/>
      <c r="L140" s="68">
        <v>140</v>
      </c>
      <c r="M140" s="68"/>
      <c r="N140" s="63"/>
      <c r="O140" s="70" t="s">
        <v>208</v>
      </c>
      <c r="P140" s="96">
        <v>43014.814143518517</v>
      </c>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row>
    <row r="141" spans="1:52" x14ac:dyDescent="0.25">
      <c r="A141" s="55">
        <v>13</v>
      </c>
      <c r="B141" s="55">
        <v>16</v>
      </c>
      <c r="C141" s="56"/>
      <c r="D141" s="57"/>
      <c r="E141" s="58"/>
      <c r="F141" s="59"/>
      <c r="G141" s="56"/>
      <c r="H141" s="60"/>
      <c r="I141" s="61"/>
      <c r="J141" s="61"/>
      <c r="K141" s="34"/>
      <c r="L141" s="68">
        <v>141</v>
      </c>
      <c r="M141" s="68"/>
      <c r="N141" s="63"/>
      <c r="O141" s="70" t="s">
        <v>208</v>
      </c>
      <c r="P141" s="96">
        <v>43014.814143518517</v>
      </c>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row>
    <row r="142" spans="1:52" x14ac:dyDescent="0.25">
      <c r="A142" s="55">
        <v>13</v>
      </c>
      <c r="B142" s="55">
        <v>60</v>
      </c>
      <c r="C142" s="56"/>
      <c r="D142" s="57"/>
      <c r="E142" s="58"/>
      <c r="F142" s="59"/>
      <c r="G142" s="56"/>
      <c r="H142" s="60"/>
      <c r="I142" s="61"/>
      <c r="J142" s="61"/>
      <c r="K142" s="34"/>
      <c r="L142" s="68">
        <v>142</v>
      </c>
      <c r="M142" s="68"/>
      <c r="N142" s="63"/>
      <c r="O142" s="70" t="s">
        <v>208</v>
      </c>
      <c r="P142" s="96">
        <v>43014.814143518517</v>
      </c>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row>
    <row r="143" spans="1:52" x14ac:dyDescent="0.25">
      <c r="A143" s="55">
        <v>3</v>
      </c>
      <c r="B143" s="55">
        <v>13</v>
      </c>
      <c r="C143" s="56"/>
      <c r="D143" s="57"/>
      <c r="E143" s="58"/>
      <c r="F143" s="59"/>
      <c r="G143" s="56"/>
      <c r="H143" s="60"/>
      <c r="I143" s="61"/>
      <c r="J143" s="61"/>
      <c r="K143" s="34"/>
      <c r="L143" s="68">
        <v>143</v>
      </c>
      <c r="M143" s="68"/>
      <c r="N143" s="63"/>
      <c r="O143" s="70" t="s">
        <v>208</v>
      </c>
      <c r="P143" s="96">
        <v>43014.814143518517</v>
      </c>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row>
    <row r="144" spans="1:52" x14ac:dyDescent="0.25">
      <c r="A144" s="55">
        <v>16</v>
      </c>
      <c r="B144" s="55">
        <v>13</v>
      </c>
      <c r="C144" s="56"/>
      <c r="D144" s="57"/>
      <c r="E144" s="58"/>
      <c r="F144" s="59"/>
      <c r="G144" s="56"/>
      <c r="H144" s="60"/>
      <c r="I144" s="61"/>
      <c r="J144" s="61"/>
      <c r="K144" s="34"/>
      <c r="L144" s="68">
        <v>144</v>
      </c>
      <c r="M144" s="68"/>
      <c r="N144" s="63"/>
      <c r="O144" s="70" t="s">
        <v>208</v>
      </c>
      <c r="P144" s="96">
        <v>43014.814143518517</v>
      </c>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row>
    <row r="145" spans="1:52" x14ac:dyDescent="0.25">
      <c r="A145" s="55">
        <v>9</v>
      </c>
      <c r="B145" s="55">
        <v>25</v>
      </c>
      <c r="C145" s="56"/>
      <c r="D145" s="57"/>
      <c r="E145" s="58"/>
      <c r="F145" s="59"/>
      <c r="G145" s="56"/>
      <c r="H145" s="60"/>
      <c r="I145" s="61"/>
      <c r="J145" s="61"/>
      <c r="K145" s="34"/>
      <c r="L145" s="68">
        <v>145</v>
      </c>
      <c r="M145" s="68"/>
      <c r="N145" s="63"/>
      <c r="O145" s="70" t="s">
        <v>208</v>
      </c>
      <c r="P145" s="96">
        <v>43014.814143518517</v>
      </c>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row>
    <row r="146" spans="1:52" x14ac:dyDescent="0.25">
      <c r="A146" s="55">
        <v>14</v>
      </c>
      <c r="B146" s="55">
        <v>25</v>
      </c>
      <c r="C146" s="56"/>
      <c r="D146" s="57"/>
      <c r="E146" s="58"/>
      <c r="F146" s="59"/>
      <c r="G146" s="56"/>
      <c r="H146" s="60"/>
      <c r="I146" s="61"/>
      <c r="J146" s="61"/>
      <c r="K146" s="34"/>
      <c r="L146" s="68">
        <v>146</v>
      </c>
      <c r="M146" s="68"/>
      <c r="N146" s="63"/>
      <c r="O146" s="70" t="s">
        <v>208</v>
      </c>
      <c r="P146" s="96">
        <v>43014.814143518517</v>
      </c>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row>
    <row r="147" spans="1:52" x14ac:dyDescent="0.25">
      <c r="A147" s="55">
        <v>25</v>
      </c>
      <c r="B147" s="55">
        <v>14</v>
      </c>
      <c r="C147" s="56"/>
      <c r="D147" s="57"/>
      <c r="E147" s="58"/>
      <c r="F147" s="59"/>
      <c r="G147" s="56"/>
      <c r="H147" s="60"/>
      <c r="I147" s="61"/>
      <c r="J147" s="61"/>
      <c r="K147" s="34"/>
      <c r="L147" s="68">
        <v>147</v>
      </c>
      <c r="M147" s="68"/>
      <c r="N147" s="63"/>
      <c r="O147" s="70" t="s">
        <v>208</v>
      </c>
      <c r="P147" s="96">
        <v>43014.814143518517</v>
      </c>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row>
    <row r="148" spans="1:52" x14ac:dyDescent="0.25">
      <c r="A148" s="55">
        <v>25</v>
      </c>
      <c r="B148" s="55">
        <v>2</v>
      </c>
      <c r="C148" s="56"/>
      <c r="D148" s="57"/>
      <c r="E148" s="58"/>
      <c r="F148" s="59"/>
      <c r="G148" s="56"/>
      <c r="H148" s="60"/>
      <c r="I148" s="61"/>
      <c r="J148" s="61"/>
      <c r="K148" s="34"/>
      <c r="L148" s="68">
        <v>148</v>
      </c>
      <c r="M148" s="68"/>
      <c r="N148" s="63"/>
      <c r="O148" s="70" t="s">
        <v>208</v>
      </c>
      <c r="P148" s="96">
        <v>43014.814143518517</v>
      </c>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row>
    <row r="149" spans="1:52" x14ac:dyDescent="0.25">
      <c r="A149" s="55">
        <v>25</v>
      </c>
      <c r="B149" s="55">
        <v>9</v>
      </c>
      <c r="C149" s="56"/>
      <c r="D149" s="57"/>
      <c r="E149" s="58"/>
      <c r="F149" s="59"/>
      <c r="G149" s="56"/>
      <c r="H149" s="60"/>
      <c r="I149" s="61"/>
      <c r="J149" s="61"/>
      <c r="K149" s="34"/>
      <c r="L149" s="68">
        <v>149</v>
      </c>
      <c r="M149" s="68"/>
      <c r="N149" s="63"/>
      <c r="O149" s="70" t="s">
        <v>208</v>
      </c>
      <c r="P149" s="96">
        <v>43014.814143518517</v>
      </c>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row>
    <row r="150" spans="1:52" x14ac:dyDescent="0.25">
      <c r="A150" s="55">
        <v>25</v>
      </c>
      <c r="B150" s="55">
        <v>14</v>
      </c>
      <c r="C150" s="56"/>
      <c r="D150" s="57"/>
      <c r="E150" s="58"/>
      <c r="F150" s="59"/>
      <c r="G150" s="56"/>
      <c r="H150" s="60"/>
      <c r="I150" s="61"/>
      <c r="J150" s="61"/>
      <c r="K150" s="34"/>
      <c r="L150" s="68">
        <v>150</v>
      </c>
      <c r="M150" s="68"/>
      <c r="N150" s="63"/>
      <c r="O150" s="70" t="s">
        <v>208</v>
      </c>
      <c r="P150" s="96">
        <v>43014.814143518517</v>
      </c>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row>
    <row r="151" spans="1:52" x14ac:dyDescent="0.25">
      <c r="A151" s="55">
        <v>25</v>
      </c>
      <c r="B151" s="55">
        <v>94</v>
      </c>
      <c r="C151" s="56"/>
      <c r="D151" s="57"/>
      <c r="E151" s="58"/>
      <c r="F151" s="59"/>
      <c r="G151" s="56"/>
      <c r="H151" s="60"/>
      <c r="I151" s="61"/>
      <c r="J151" s="61"/>
      <c r="K151" s="34"/>
      <c r="L151" s="68">
        <v>151</v>
      </c>
      <c r="M151" s="68"/>
      <c r="N151" s="63"/>
      <c r="O151" s="70" t="s">
        <v>208</v>
      </c>
      <c r="P151" s="96">
        <v>43014.814143518517</v>
      </c>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row>
    <row r="152" spans="1:52" x14ac:dyDescent="0.25">
      <c r="A152" s="55">
        <v>14</v>
      </c>
      <c r="B152" s="55">
        <v>25</v>
      </c>
      <c r="C152" s="56"/>
      <c r="D152" s="57"/>
      <c r="E152" s="58"/>
      <c r="F152" s="59"/>
      <c r="G152" s="56"/>
      <c r="H152" s="60"/>
      <c r="I152" s="61"/>
      <c r="J152" s="61"/>
      <c r="K152" s="34"/>
      <c r="L152" s="68">
        <v>152</v>
      </c>
      <c r="M152" s="68"/>
      <c r="N152" s="63"/>
      <c r="O152" s="70" t="s">
        <v>208</v>
      </c>
      <c r="P152" s="96">
        <v>43014.814143518517</v>
      </c>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row>
    <row r="153" spans="1:52" x14ac:dyDescent="0.25">
      <c r="A153" s="55">
        <v>3</v>
      </c>
      <c r="B153" s="55">
        <v>34</v>
      </c>
      <c r="C153" s="56"/>
      <c r="D153" s="57"/>
      <c r="E153" s="58"/>
      <c r="F153" s="59"/>
      <c r="G153" s="56"/>
      <c r="H153" s="60"/>
      <c r="I153" s="61"/>
      <c r="J153" s="61"/>
      <c r="K153" s="34"/>
      <c r="L153" s="68">
        <v>153</v>
      </c>
      <c r="M153" s="68"/>
      <c r="N153" s="63"/>
      <c r="O153" s="70" t="s">
        <v>208</v>
      </c>
      <c r="P153" s="96">
        <v>43014.814143518517</v>
      </c>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row>
    <row r="154" spans="1:52" x14ac:dyDescent="0.25">
      <c r="A154" s="55">
        <v>3</v>
      </c>
      <c r="B154" s="55">
        <v>31</v>
      </c>
      <c r="C154" s="56"/>
      <c r="D154" s="57"/>
      <c r="E154" s="58"/>
      <c r="F154" s="59"/>
      <c r="G154" s="56"/>
      <c r="H154" s="60"/>
      <c r="I154" s="61"/>
      <c r="J154" s="61"/>
      <c r="K154" s="34"/>
      <c r="L154" s="68">
        <v>154</v>
      </c>
      <c r="M154" s="68"/>
      <c r="N154" s="63"/>
      <c r="O154" s="70" t="s">
        <v>208</v>
      </c>
      <c r="P154" s="96">
        <v>43014.814143518517</v>
      </c>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row>
    <row r="155" spans="1:52" x14ac:dyDescent="0.25">
      <c r="A155" s="55">
        <v>3</v>
      </c>
      <c r="B155" s="55">
        <v>31</v>
      </c>
      <c r="C155" s="56"/>
      <c r="D155" s="57"/>
      <c r="E155" s="58"/>
      <c r="F155" s="59"/>
      <c r="G155" s="56"/>
      <c r="H155" s="60"/>
      <c r="I155" s="61"/>
      <c r="J155" s="61"/>
      <c r="K155" s="34"/>
      <c r="L155" s="68">
        <v>155</v>
      </c>
      <c r="M155" s="68"/>
      <c r="N155" s="63"/>
      <c r="O155" s="70" t="s">
        <v>208</v>
      </c>
      <c r="P155" s="96">
        <v>43014.814143518517</v>
      </c>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row>
    <row r="156" spans="1:52" x14ac:dyDescent="0.25">
      <c r="A156" s="55">
        <v>3</v>
      </c>
      <c r="B156" s="55">
        <v>34</v>
      </c>
      <c r="C156" s="56"/>
      <c r="D156" s="57"/>
      <c r="E156" s="58"/>
      <c r="F156" s="59"/>
      <c r="G156" s="56"/>
      <c r="H156" s="60"/>
      <c r="I156" s="61"/>
      <c r="J156" s="61"/>
      <c r="K156" s="34"/>
      <c r="L156" s="68">
        <v>156</v>
      </c>
      <c r="M156" s="68"/>
      <c r="N156" s="63"/>
      <c r="O156" s="70" t="s">
        <v>208</v>
      </c>
      <c r="P156" s="96">
        <v>43014.814143518517</v>
      </c>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row>
    <row r="157" spans="1:52" x14ac:dyDescent="0.25">
      <c r="A157" s="55">
        <v>61</v>
      </c>
      <c r="B157" s="55">
        <v>3</v>
      </c>
      <c r="C157" s="56"/>
      <c r="D157" s="57"/>
      <c r="E157" s="58"/>
      <c r="F157" s="59"/>
      <c r="G157" s="56"/>
      <c r="H157" s="60"/>
      <c r="I157" s="61"/>
      <c r="J157" s="61"/>
      <c r="K157" s="34"/>
      <c r="L157" s="68">
        <v>157</v>
      </c>
      <c r="M157" s="68"/>
      <c r="N157" s="63"/>
      <c r="O157" s="70" t="s">
        <v>208</v>
      </c>
      <c r="P157" s="96">
        <v>43014.814143518517</v>
      </c>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row>
    <row r="158" spans="1:52" x14ac:dyDescent="0.25">
      <c r="A158" s="55">
        <v>18</v>
      </c>
      <c r="B158" s="55">
        <v>3</v>
      </c>
      <c r="C158" s="56"/>
      <c r="D158" s="57"/>
      <c r="E158" s="58"/>
      <c r="F158" s="59"/>
      <c r="G158" s="56"/>
      <c r="H158" s="60"/>
      <c r="I158" s="61"/>
      <c r="J158" s="61"/>
      <c r="K158" s="34"/>
      <c r="L158" s="68">
        <v>158</v>
      </c>
      <c r="M158" s="68"/>
      <c r="N158" s="63"/>
      <c r="O158" s="70" t="s">
        <v>208</v>
      </c>
      <c r="P158" s="96">
        <v>43014.814143518517</v>
      </c>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row>
    <row r="159" spans="1:52" x14ac:dyDescent="0.25">
      <c r="A159" s="55">
        <v>8</v>
      </c>
      <c r="B159" s="55">
        <v>3</v>
      </c>
      <c r="C159" s="56"/>
      <c r="D159" s="57"/>
      <c r="E159" s="58"/>
      <c r="F159" s="59"/>
      <c r="G159" s="56"/>
      <c r="H159" s="60"/>
      <c r="I159" s="61"/>
      <c r="J159" s="61"/>
      <c r="K159" s="34"/>
      <c r="L159" s="68">
        <v>159</v>
      </c>
      <c r="M159" s="68"/>
      <c r="N159" s="63"/>
      <c r="O159" s="70" t="s">
        <v>208</v>
      </c>
      <c r="P159" s="96">
        <v>43014.814143518517</v>
      </c>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row>
    <row r="160" spans="1:52" x14ac:dyDescent="0.25">
      <c r="A160" s="55">
        <v>36</v>
      </c>
      <c r="B160" s="55">
        <v>3</v>
      </c>
      <c r="C160" s="56"/>
      <c r="D160" s="57"/>
      <c r="E160" s="58"/>
      <c r="F160" s="59"/>
      <c r="G160" s="56"/>
      <c r="H160" s="60"/>
      <c r="I160" s="61"/>
      <c r="J160" s="61"/>
      <c r="K160" s="34"/>
      <c r="L160" s="68">
        <v>160</v>
      </c>
      <c r="M160" s="68"/>
      <c r="N160" s="63"/>
      <c r="O160" s="70" t="s">
        <v>208</v>
      </c>
      <c r="P160" s="96">
        <v>43014.814143518517</v>
      </c>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row>
    <row r="161" spans="1:52" x14ac:dyDescent="0.25">
      <c r="A161" s="55">
        <v>30</v>
      </c>
      <c r="B161" s="55">
        <v>3</v>
      </c>
      <c r="C161" s="56"/>
      <c r="D161" s="57"/>
      <c r="E161" s="58"/>
      <c r="F161" s="59"/>
      <c r="G161" s="56"/>
      <c r="H161" s="60"/>
      <c r="I161" s="61"/>
      <c r="J161" s="61"/>
      <c r="K161" s="34"/>
      <c r="L161" s="68">
        <v>161</v>
      </c>
      <c r="M161" s="68"/>
      <c r="N161" s="63"/>
      <c r="O161" s="70" t="s">
        <v>208</v>
      </c>
      <c r="P161" s="96">
        <v>43014.814143518517</v>
      </c>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row>
    <row r="162" spans="1:52" x14ac:dyDescent="0.25">
      <c r="A162" s="55">
        <v>31</v>
      </c>
      <c r="B162" s="55">
        <v>3</v>
      </c>
      <c r="C162" s="56"/>
      <c r="D162" s="57"/>
      <c r="E162" s="58"/>
      <c r="F162" s="59"/>
      <c r="G162" s="56"/>
      <c r="H162" s="60"/>
      <c r="I162" s="61"/>
      <c r="J162" s="61"/>
      <c r="K162" s="34"/>
      <c r="L162" s="68">
        <v>162</v>
      </c>
      <c r="M162" s="68"/>
      <c r="N162" s="63"/>
      <c r="O162" s="70" t="s">
        <v>208</v>
      </c>
      <c r="P162" s="96">
        <v>43014.814143518517</v>
      </c>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row>
    <row r="163" spans="1:52" x14ac:dyDescent="0.25">
      <c r="A163" s="55">
        <v>60</v>
      </c>
      <c r="B163" s="55">
        <v>19</v>
      </c>
      <c r="C163" s="56"/>
      <c r="D163" s="57"/>
      <c r="E163" s="58"/>
      <c r="F163" s="59"/>
      <c r="G163" s="56"/>
      <c r="H163" s="60"/>
      <c r="I163" s="61"/>
      <c r="J163" s="61"/>
      <c r="K163" s="34"/>
      <c r="L163" s="68">
        <v>163</v>
      </c>
      <c r="M163" s="68"/>
      <c r="N163" s="63"/>
      <c r="O163" s="70" t="s">
        <v>208</v>
      </c>
      <c r="P163" s="96">
        <v>43014.814143518517</v>
      </c>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row>
    <row r="164" spans="1:52" x14ac:dyDescent="0.25">
      <c r="A164" s="55">
        <v>60</v>
      </c>
      <c r="B164" s="55">
        <v>36</v>
      </c>
      <c r="C164" s="56"/>
      <c r="D164" s="57"/>
      <c r="E164" s="58"/>
      <c r="F164" s="59"/>
      <c r="G164" s="56"/>
      <c r="H164" s="60"/>
      <c r="I164" s="61"/>
      <c r="J164" s="61"/>
      <c r="K164" s="34"/>
      <c r="L164" s="68">
        <v>164</v>
      </c>
      <c r="M164" s="68"/>
      <c r="N164" s="63"/>
      <c r="O164" s="70" t="s">
        <v>208</v>
      </c>
      <c r="P164" s="96">
        <v>43014.814143518517</v>
      </c>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row>
    <row r="165" spans="1:52" x14ac:dyDescent="0.25">
      <c r="A165" s="55">
        <v>60</v>
      </c>
      <c r="B165" s="55">
        <v>30</v>
      </c>
      <c r="C165" s="56"/>
      <c r="D165" s="57"/>
      <c r="E165" s="58"/>
      <c r="F165" s="59"/>
      <c r="G165" s="56"/>
      <c r="H165" s="60"/>
      <c r="I165" s="61"/>
      <c r="J165" s="61"/>
      <c r="K165" s="34"/>
      <c r="L165" s="68">
        <v>165</v>
      </c>
      <c r="M165" s="68"/>
      <c r="N165" s="63"/>
      <c r="O165" s="70" t="s">
        <v>208</v>
      </c>
      <c r="P165" s="96">
        <v>43014.814143518517</v>
      </c>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row>
    <row r="166" spans="1:52" x14ac:dyDescent="0.25">
      <c r="A166" s="55">
        <v>60</v>
      </c>
      <c r="B166" s="55">
        <v>37</v>
      </c>
      <c r="C166" s="56"/>
      <c r="D166" s="57"/>
      <c r="E166" s="58"/>
      <c r="F166" s="59"/>
      <c r="G166" s="56"/>
      <c r="H166" s="60"/>
      <c r="I166" s="61"/>
      <c r="J166" s="61"/>
      <c r="K166" s="34"/>
      <c r="L166" s="68">
        <v>166</v>
      </c>
      <c r="M166" s="68"/>
      <c r="N166" s="63"/>
      <c r="O166" s="70" t="s">
        <v>208</v>
      </c>
      <c r="P166" s="96">
        <v>43014.814143518517</v>
      </c>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row>
    <row r="167" spans="1:52" x14ac:dyDescent="0.25">
      <c r="A167" s="55">
        <v>60</v>
      </c>
      <c r="B167" s="55">
        <v>36</v>
      </c>
      <c r="C167" s="56"/>
      <c r="D167" s="57"/>
      <c r="E167" s="58"/>
      <c r="F167" s="59"/>
      <c r="G167" s="56"/>
      <c r="H167" s="60"/>
      <c r="I167" s="61"/>
      <c r="J167" s="61"/>
      <c r="K167" s="34"/>
      <c r="L167" s="68">
        <v>167</v>
      </c>
      <c r="M167" s="68"/>
      <c r="N167" s="63"/>
      <c r="O167" s="70" t="s">
        <v>208</v>
      </c>
      <c r="P167" s="96">
        <v>43014.814143518517</v>
      </c>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row>
    <row r="168" spans="1:52" x14ac:dyDescent="0.25">
      <c r="A168" s="55">
        <v>60</v>
      </c>
      <c r="B168" s="55">
        <v>37</v>
      </c>
      <c r="C168" s="56"/>
      <c r="D168" s="57"/>
      <c r="E168" s="58"/>
      <c r="F168" s="59"/>
      <c r="G168" s="56"/>
      <c r="H168" s="60"/>
      <c r="I168" s="61"/>
      <c r="J168" s="61"/>
      <c r="K168" s="34"/>
      <c r="L168" s="68">
        <v>168</v>
      </c>
      <c r="M168" s="68"/>
      <c r="N168" s="63"/>
      <c r="O168" s="70" t="s">
        <v>208</v>
      </c>
      <c r="P168" s="96">
        <v>43014.814143518517</v>
      </c>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row>
    <row r="169" spans="1:52" x14ac:dyDescent="0.25">
      <c r="A169" s="55">
        <v>60</v>
      </c>
      <c r="B169" s="55">
        <v>94</v>
      </c>
      <c r="C169" s="56"/>
      <c r="D169" s="57"/>
      <c r="E169" s="58"/>
      <c r="F169" s="59"/>
      <c r="G169" s="56"/>
      <c r="H169" s="60"/>
      <c r="I169" s="61"/>
      <c r="J169" s="61"/>
      <c r="K169" s="34"/>
      <c r="L169" s="68">
        <v>169</v>
      </c>
      <c r="M169" s="68"/>
      <c r="N169" s="63"/>
      <c r="O169" s="70" t="s">
        <v>208</v>
      </c>
      <c r="P169" s="96">
        <v>43014.814143518517</v>
      </c>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row>
    <row r="170" spans="1:52" x14ac:dyDescent="0.25">
      <c r="A170" s="55">
        <v>5</v>
      </c>
      <c r="B170" s="55">
        <v>60</v>
      </c>
      <c r="C170" s="56"/>
      <c r="D170" s="57"/>
      <c r="E170" s="58"/>
      <c r="F170" s="59"/>
      <c r="G170" s="56"/>
      <c r="H170" s="60"/>
      <c r="I170" s="61"/>
      <c r="J170" s="61"/>
      <c r="K170" s="34"/>
      <c r="L170" s="68">
        <v>170</v>
      </c>
      <c r="M170" s="68"/>
      <c r="N170" s="63"/>
      <c r="O170" s="70" t="s">
        <v>208</v>
      </c>
      <c r="P170" s="96">
        <v>43014.814143518517</v>
      </c>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row>
    <row r="171" spans="1:52" x14ac:dyDescent="0.25">
      <c r="A171" s="55">
        <v>16</v>
      </c>
      <c r="B171" s="55">
        <v>60</v>
      </c>
      <c r="C171" s="56"/>
      <c r="D171" s="57"/>
      <c r="E171" s="58"/>
      <c r="F171" s="59"/>
      <c r="G171" s="56"/>
      <c r="H171" s="60"/>
      <c r="I171" s="61"/>
      <c r="J171" s="61"/>
      <c r="K171" s="34"/>
      <c r="L171" s="68">
        <v>171</v>
      </c>
      <c r="M171" s="68"/>
      <c r="N171" s="63"/>
      <c r="O171" s="70" t="s">
        <v>208</v>
      </c>
      <c r="P171" s="96">
        <v>43014.814143518517</v>
      </c>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row>
    <row r="172" spans="1:52" x14ac:dyDescent="0.25">
      <c r="A172" s="55">
        <v>19</v>
      </c>
      <c r="B172" s="55">
        <v>60</v>
      </c>
      <c r="C172" s="56"/>
      <c r="D172" s="57"/>
      <c r="E172" s="58"/>
      <c r="F172" s="59"/>
      <c r="G172" s="56"/>
      <c r="H172" s="60"/>
      <c r="I172" s="61"/>
      <c r="J172" s="61"/>
      <c r="K172" s="34"/>
      <c r="L172" s="68">
        <v>172</v>
      </c>
      <c r="M172" s="68"/>
      <c r="N172" s="63"/>
      <c r="O172" s="70" t="s">
        <v>208</v>
      </c>
      <c r="P172" s="96">
        <v>43014.814143518517</v>
      </c>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row>
    <row r="173" spans="1:52" x14ac:dyDescent="0.25">
      <c r="A173" s="55">
        <v>55</v>
      </c>
      <c r="B173" s="55">
        <v>60</v>
      </c>
      <c r="C173" s="56"/>
      <c r="D173" s="57"/>
      <c r="E173" s="58"/>
      <c r="F173" s="59"/>
      <c r="G173" s="56"/>
      <c r="H173" s="60"/>
      <c r="I173" s="61"/>
      <c r="J173" s="61"/>
      <c r="K173" s="34"/>
      <c r="L173" s="68">
        <v>173</v>
      </c>
      <c r="M173" s="68"/>
      <c r="N173" s="63"/>
      <c r="O173" s="70" t="s">
        <v>208</v>
      </c>
      <c r="P173" s="96">
        <v>43014.814143518517</v>
      </c>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row>
    <row r="174" spans="1:52" x14ac:dyDescent="0.25">
      <c r="A174" s="55">
        <v>62</v>
      </c>
      <c r="B174" s="55">
        <v>47</v>
      </c>
      <c r="C174" s="56"/>
      <c r="D174" s="57"/>
      <c r="E174" s="58"/>
      <c r="F174" s="59"/>
      <c r="G174" s="56"/>
      <c r="H174" s="60"/>
      <c r="I174" s="61"/>
      <c r="J174" s="61"/>
      <c r="K174" s="34"/>
      <c r="L174" s="68">
        <v>174</v>
      </c>
      <c r="M174" s="68"/>
      <c r="N174" s="63"/>
      <c r="O174" s="70" t="s">
        <v>208</v>
      </c>
      <c r="P174" s="96">
        <v>43014.814143518517</v>
      </c>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row>
    <row r="175" spans="1:52" x14ac:dyDescent="0.25">
      <c r="A175" s="55">
        <v>47</v>
      </c>
      <c r="B175" s="55">
        <v>91</v>
      </c>
      <c r="C175" s="56"/>
      <c r="D175" s="57"/>
      <c r="E175" s="58"/>
      <c r="F175" s="59"/>
      <c r="G175" s="56"/>
      <c r="H175" s="60"/>
      <c r="I175" s="61"/>
      <c r="J175" s="61"/>
      <c r="K175" s="34"/>
      <c r="L175" s="68">
        <v>175</v>
      </c>
      <c r="M175" s="68"/>
      <c r="N175" s="63"/>
      <c r="O175" s="70" t="s">
        <v>208</v>
      </c>
      <c r="P175" s="96">
        <v>43014.814143518517</v>
      </c>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row>
    <row r="176" spans="1:52" x14ac:dyDescent="0.25">
      <c r="A176" s="55">
        <v>34</v>
      </c>
      <c r="B176" s="55">
        <v>47</v>
      </c>
      <c r="C176" s="56"/>
      <c r="D176" s="57"/>
      <c r="E176" s="58"/>
      <c r="F176" s="59"/>
      <c r="G176" s="56"/>
      <c r="H176" s="60"/>
      <c r="I176" s="61"/>
      <c r="J176" s="61"/>
      <c r="K176" s="34"/>
      <c r="L176" s="68">
        <v>176</v>
      </c>
      <c r="M176" s="68"/>
      <c r="N176" s="63"/>
      <c r="O176" s="70" t="s">
        <v>208</v>
      </c>
      <c r="P176" s="96">
        <v>43014.814143518517</v>
      </c>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row>
    <row r="177" spans="1:52" x14ac:dyDescent="0.25">
      <c r="A177" s="55">
        <v>15</v>
      </c>
      <c r="B177" s="55">
        <v>47</v>
      </c>
      <c r="C177" s="56"/>
      <c r="D177" s="57"/>
      <c r="E177" s="58"/>
      <c r="F177" s="59"/>
      <c r="G177" s="56"/>
      <c r="H177" s="60"/>
      <c r="I177" s="61"/>
      <c r="J177" s="61"/>
      <c r="K177" s="34"/>
      <c r="L177" s="68">
        <v>177</v>
      </c>
      <c r="M177" s="68"/>
      <c r="N177" s="63"/>
      <c r="O177" s="70" t="s">
        <v>208</v>
      </c>
      <c r="P177" s="96">
        <v>43014.814143518517</v>
      </c>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row>
    <row r="178" spans="1:52" x14ac:dyDescent="0.25">
      <c r="A178" s="55">
        <v>62</v>
      </c>
      <c r="B178" s="55">
        <v>47</v>
      </c>
      <c r="C178" s="56"/>
      <c r="D178" s="57"/>
      <c r="E178" s="58"/>
      <c r="F178" s="59"/>
      <c r="G178" s="56"/>
      <c r="H178" s="60"/>
      <c r="I178" s="61"/>
      <c r="J178" s="61"/>
      <c r="K178" s="34"/>
      <c r="L178" s="68">
        <v>178</v>
      </c>
      <c r="M178" s="68"/>
      <c r="N178" s="63"/>
      <c r="O178" s="70" t="s">
        <v>208</v>
      </c>
      <c r="P178" s="96">
        <v>43014.814143518517</v>
      </c>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row>
    <row r="179" spans="1:52" x14ac:dyDescent="0.25">
      <c r="A179" s="55">
        <v>51</v>
      </c>
      <c r="B179" s="55">
        <v>47</v>
      </c>
      <c r="C179" s="56"/>
      <c r="D179" s="57"/>
      <c r="E179" s="58"/>
      <c r="F179" s="59"/>
      <c r="G179" s="56"/>
      <c r="H179" s="60"/>
      <c r="I179" s="61"/>
      <c r="J179" s="61"/>
      <c r="K179" s="34"/>
      <c r="L179" s="68">
        <v>179</v>
      </c>
      <c r="M179" s="68"/>
      <c r="N179" s="63"/>
      <c r="O179" s="70" t="s">
        <v>208</v>
      </c>
      <c r="P179" s="96">
        <v>43014.814143518517</v>
      </c>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row>
    <row r="180" spans="1:52" x14ac:dyDescent="0.25">
      <c r="A180" s="55">
        <v>31</v>
      </c>
      <c r="B180" s="55">
        <v>47</v>
      </c>
      <c r="C180" s="56"/>
      <c r="D180" s="57"/>
      <c r="E180" s="58"/>
      <c r="F180" s="59"/>
      <c r="G180" s="56"/>
      <c r="H180" s="60"/>
      <c r="I180" s="61"/>
      <c r="J180" s="61"/>
      <c r="K180" s="34"/>
      <c r="L180" s="68">
        <v>180</v>
      </c>
      <c r="M180" s="68"/>
      <c r="N180" s="63"/>
      <c r="O180" s="70" t="s">
        <v>208</v>
      </c>
      <c r="P180" s="96">
        <v>43014.814143518517</v>
      </c>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row>
    <row r="181" spans="1:52" x14ac:dyDescent="0.25">
      <c r="A181" s="55">
        <v>57</v>
      </c>
      <c r="B181" s="55">
        <v>47</v>
      </c>
      <c r="C181" s="56"/>
      <c r="D181" s="57"/>
      <c r="E181" s="58"/>
      <c r="F181" s="59"/>
      <c r="G181" s="56"/>
      <c r="H181" s="60"/>
      <c r="I181" s="61"/>
      <c r="J181" s="61"/>
      <c r="K181" s="34"/>
      <c r="L181" s="68">
        <v>181</v>
      </c>
      <c r="M181" s="68"/>
      <c r="N181" s="63"/>
      <c r="O181" s="70" t="s">
        <v>208</v>
      </c>
      <c r="P181" s="96">
        <v>43014.814143518517</v>
      </c>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row>
    <row r="182" spans="1:52" x14ac:dyDescent="0.25">
      <c r="A182" s="55">
        <v>63</v>
      </c>
      <c r="B182" s="55">
        <v>95</v>
      </c>
      <c r="C182" s="56"/>
      <c r="D182" s="57"/>
      <c r="E182" s="58"/>
      <c r="F182" s="59"/>
      <c r="G182" s="56"/>
      <c r="H182" s="60"/>
      <c r="I182" s="61"/>
      <c r="J182" s="61"/>
      <c r="K182" s="34"/>
      <c r="L182" s="68">
        <v>182</v>
      </c>
      <c r="M182" s="68"/>
      <c r="N182" s="63"/>
      <c r="O182" s="70" t="s">
        <v>208</v>
      </c>
      <c r="P182" s="96">
        <v>43014.814143518517</v>
      </c>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row>
    <row r="183" spans="1:52" x14ac:dyDescent="0.25">
      <c r="A183" s="55">
        <v>38</v>
      </c>
      <c r="B183" s="55">
        <v>95</v>
      </c>
      <c r="C183" s="56"/>
      <c r="D183" s="57"/>
      <c r="E183" s="58"/>
      <c r="F183" s="59"/>
      <c r="G183" s="56"/>
      <c r="H183" s="60"/>
      <c r="I183" s="61"/>
      <c r="J183" s="61"/>
      <c r="K183" s="34"/>
      <c r="L183" s="68">
        <v>183</v>
      </c>
      <c r="M183" s="68"/>
      <c r="N183" s="63"/>
      <c r="O183" s="70" t="s">
        <v>208</v>
      </c>
      <c r="P183" s="96">
        <v>43014.814143518517</v>
      </c>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row>
    <row r="184" spans="1:52" x14ac:dyDescent="0.25">
      <c r="A184" s="55">
        <v>63</v>
      </c>
      <c r="B184" s="55">
        <v>95</v>
      </c>
      <c r="C184" s="56"/>
      <c r="D184" s="57"/>
      <c r="E184" s="58"/>
      <c r="F184" s="59"/>
      <c r="G184" s="56"/>
      <c r="H184" s="60"/>
      <c r="I184" s="61"/>
      <c r="J184" s="61"/>
      <c r="K184" s="34"/>
      <c r="L184" s="68">
        <v>184</v>
      </c>
      <c r="M184" s="68"/>
      <c r="N184" s="63"/>
      <c r="O184" s="70" t="s">
        <v>208</v>
      </c>
      <c r="P184" s="96">
        <v>43014.814143518517</v>
      </c>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row>
    <row r="185" spans="1:52" x14ac:dyDescent="0.25">
      <c r="A185" s="55">
        <v>58</v>
      </c>
      <c r="B185" s="55">
        <v>94</v>
      </c>
      <c r="C185" s="56"/>
      <c r="D185" s="57"/>
      <c r="E185" s="58"/>
      <c r="F185" s="59"/>
      <c r="G185" s="56"/>
      <c r="H185" s="60"/>
      <c r="I185" s="61"/>
      <c r="J185" s="61"/>
      <c r="K185" s="34"/>
      <c r="L185" s="68">
        <v>185</v>
      </c>
      <c r="M185" s="68"/>
      <c r="N185" s="63"/>
      <c r="O185" s="70" t="s">
        <v>208</v>
      </c>
      <c r="P185" s="96">
        <v>43014.814143518517</v>
      </c>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row>
    <row r="186" spans="1:52" x14ac:dyDescent="0.25">
      <c r="A186" s="55">
        <v>64</v>
      </c>
      <c r="B186" s="55">
        <v>94</v>
      </c>
      <c r="C186" s="56"/>
      <c r="D186" s="57"/>
      <c r="E186" s="58"/>
      <c r="F186" s="59"/>
      <c r="G186" s="56"/>
      <c r="H186" s="60"/>
      <c r="I186" s="61"/>
      <c r="J186" s="61"/>
      <c r="K186" s="34"/>
      <c r="L186" s="68">
        <v>186</v>
      </c>
      <c r="M186" s="68"/>
      <c r="N186" s="63"/>
      <c r="O186" s="70" t="s">
        <v>208</v>
      </c>
      <c r="P186" s="96">
        <v>43014.814143518517</v>
      </c>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row>
    <row r="187" spans="1:52" x14ac:dyDescent="0.25">
      <c r="A187" s="55">
        <v>38</v>
      </c>
      <c r="B187" s="55">
        <v>94</v>
      </c>
      <c r="C187" s="56"/>
      <c r="D187" s="57"/>
      <c r="E187" s="58"/>
      <c r="F187" s="59"/>
      <c r="G187" s="56"/>
      <c r="H187" s="60"/>
      <c r="I187" s="61"/>
      <c r="J187" s="61"/>
      <c r="K187" s="34"/>
      <c r="L187" s="68">
        <v>187</v>
      </c>
      <c r="M187" s="68"/>
      <c r="N187" s="63"/>
      <c r="O187" s="70" t="s">
        <v>208</v>
      </c>
      <c r="P187" s="96">
        <v>43014.814143518517</v>
      </c>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row>
    <row r="188" spans="1:52" x14ac:dyDescent="0.25">
      <c r="A188" s="55">
        <v>49</v>
      </c>
      <c r="B188" s="55">
        <v>94</v>
      </c>
      <c r="C188" s="56"/>
      <c r="D188" s="57"/>
      <c r="E188" s="58"/>
      <c r="F188" s="59"/>
      <c r="G188" s="56"/>
      <c r="H188" s="60"/>
      <c r="I188" s="61"/>
      <c r="J188" s="61"/>
      <c r="K188" s="34"/>
      <c r="L188" s="68">
        <v>188</v>
      </c>
      <c r="M188" s="68"/>
      <c r="N188" s="63"/>
      <c r="O188" s="70" t="s">
        <v>208</v>
      </c>
      <c r="P188" s="96">
        <v>43014.814143518517</v>
      </c>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row>
    <row r="189" spans="1:52" x14ac:dyDescent="0.25">
      <c r="A189" s="55">
        <v>27</v>
      </c>
      <c r="B189" s="55">
        <v>94</v>
      </c>
      <c r="C189" s="56"/>
      <c r="D189" s="57"/>
      <c r="E189" s="58"/>
      <c r="F189" s="59"/>
      <c r="G189" s="56"/>
      <c r="H189" s="60"/>
      <c r="I189" s="61"/>
      <c r="J189" s="61"/>
      <c r="K189" s="34"/>
      <c r="L189" s="68">
        <v>189</v>
      </c>
      <c r="M189" s="68"/>
      <c r="N189" s="63"/>
      <c r="O189" s="70" t="s">
        <v>208</v>
      </c>
      <c r="P189" s="96">
        <v>43014.814143518517</v>
      </c>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row>
    <row r="190" spans="1:52" x14ac:dyDescent="0.25">
      <c r="A190" s="55">
        <v>18</v>
      </c>
      <c r="B190" s="55">
        <v>94</v>
      </c>
      <c r="C190" s="56"/>
      <c r="D190" s="57"/>
      <c r="E190" s="58"/>
      <c r="F190" s="59"/>
      <c r="G190" s="56"/>
      <c r="H190" s="60"/>
      <c r="I190" s="61"/>
      <c r="J190" s="61"/>
      <c r="K190" s="34"/>
      <c r="L190" s="68">
        <v>190</v>
      </c>
      <c r="M190" s="68"/>
      <c r="N190" s="63"/>
      <c r="O190" s="70" t="s">
        <v>208</v>
      </c>
      <c r="P190" s="96">
        <v>43014.814143518517</v>
      </c>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row>
    <row r="191" spans="1:52" x14ac:dyDescent="0.25">
      <c r="A191" s="55">
        <v>8</v>
      </c>
      <c r="B191" s="55">
        <v>94</v>
      </c>
      <c r="C191" s="56"/>
      <c r="D191" s="57"/>
      <c r="E191" s="58"/>
      <c r="F191" s="59"/>
      <c r="G191" s="56"/>
      <c r="H191" s="60"/>
      <c r="I191" s="61"/>
      <c r="J191" s="61"/>
      <c r="K191" s="34"/>
      <c r="L191" s="68">
        <v>191</v>
      </c>
      <c r="M191" s="68"/>
      <c r="N191" s="63"/>
      <c r="O191" s="70" t="s">
        <v>208</v>
      </c>
      <c r="P191" s="96">
        <v>43014.814143518517</v>
      </c>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row>
    <row r="192" spans="1:52" x14ac:dyDescent="0.25">
      <c r="A192" s="55">
        <v>37</v>
      </c>
      <c r="B192" s="55">
        <v>94</v>
      </c>
      <c r="C192" s="56"/>
      <c r="D192" s="57"/>
      <c r="E192" s="58"/>
      <c r="F192" s="59"/>
      <c r="G192" s="56"/>
      <c r="H192" s="60"/>
      <c r="I192" s="61"/>
      <c r="J192" s="61"/>
      <c r="K192" s="34"/>
      <c r="L192" s="68">
        <v>192</v>
      </c>
      <c r="M192" s="68"/>
      <c r="N192" s="63"/>
      <c r="O192" s="70" t="s">
        <v>208</v>
      </c>
      <c r="P192" s="96">
        <v>43014.814143518517</v>
      </c>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row>
    <row r="193" spans="1:52" x14ac:dyDescent="0.25">
      <c r="A193" s="55">
        <v>31</v>
      </c>
      <c r="B193" s="55">
        <v>94</v>
      </c>
      <c r="C193" s="56"/>
      <c r="D193" s="57"/>
      <c r="E193" s="58"/>
      <c r="F193" s="59"/>
      <c r="G193" s="56"/>
      <c r="H193" s="60"/>
      <c r="I193" s="61"/>
      <c r="J193" s="61"/>
      <c r="K193" s="34"/>
      <c r="L193" s="68">
        <v>193</v>
      </c>
      <c r="M193" s="68"/>
      <c r="N193" s="63"/>
      <c r="O193" s="70" t="s">
        <v>208</v>
      </c>
      <c r="P193" s="96">
        <v>43014.814143518517</v>
      </c>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row>
    <row r="194" spans="1:52" x14ac:dyDescent="0.25">
      <c r="A194" s="55">
        <v>65</v>
      </c>
      <c r="B194" s="55">
        <v>94</v>
      </c>
      <c r="C194" s="56"/>
      <c r="D194" s="57"/>
      <c r="E194" s="58"/>
      <c r="F194" s="59"/>
      <c r="G194" s="56"/>
      <c r="H194" s="60"/>
      <c r="I194" s="61"/>
      <c r="J194" s="61"/>
      <c r="K194" s="34"/>
      <c r="L194" s="68">
        <v>194</v>
      </c>
      <c r="M194" s="68"/>
      <c r="N194" s="63"/>
      <c r="O194" s="70" t="s">
        <v>208</v>
      </c>
      <c r="P194" s="96">
        <v>43014.814143518517</v>
      </c>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row>
    <row r="195" spans="1:52" x14ac:dyDescent="0.25">
      <c r="A195" s="55">
        <v>4</v>
      </c>
      <c r="B195" s="55">
        <v>2</v>
      </c>
      <c r="C195" s="56"/>
      <c r="D195" s="57"/>
      <c r="E195" s="58"/>
      <c r="F195" s="59"/>
      <c r="G195" s="56"/>
      <c r="H195" s="60"/>
      <c r="I195" s="61"/>
      <c r="J195" s="61"/>
      <c r="K195" s="34"/>
      <c r="L195" s="68">
        <v>195</v>
      </c>
      <c r="M195" s="68"/>
      <c r="N195" s="63"/>
      <c r="O195" s="70" t="s">
        <v>208</v>
      </c>
      <c r="P195" s="96">
        <v>43014.814143518517</v>
      </c>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row>
    <row r="196" spans="1:52" x14ac:dyDescent="0.25">
      <c r="A196" s="55">
        <v>4</v>
      </c>
      <c r="B196" s="55">
        <v>28</v>
      </c>
      <c r="C196" s="56"/>
      <c r="D196" s="57"/>
      <c r="E196" s="58"/>
      <c r="F196" s="59"/>
      <c r="G196" s="56"/>
      <c r="H196" s="60"/>
      <c r="I196" s="61"/>
      <c r="J196" s="61"/>
      <c r="K196" s="34"/>
      <c r="L196" s="68">
        <v>196</v>
      </c>
      <c r="M196" s="68"/>
      <c r="N196" s="63"/>
      <c r="O196" s="70" t="s">
        <v>208</v>
      </c>
      <c r="P196" s="96">
        <v>43014.814143518517</v>
      </c>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row>
    <row r="197" spans="1:52" x14ac:dyDescent="0.25">
      <c r="A197" s="55">
        <v>4</v>
      </c>
      <c r="B197" s="55">
        <v>58</v>
      </c>
      <c r="C197" s="56"/>
      <c r="D197" s="57"/>
      <c r="E197" s="58"/>
      <c r="F197" s="59"/>
      <c r="G197" s="56"/>
      <c r="H197" s="60"/>
      <c r="I197" s="61"/>
      <c r="J197" s="61"/>
      <c r="K197" s="34"/>
      <c r="L197" s="68">
        <v>197</v>
      </c>
      <c r="M197" s="68"/>
      <c r="N197" s="63"/>
      <c r="O197" s="70" t="s">
        <v>208</v>
      </c>
      <c r="P197" s="96">
        <v>43014.814143518517</v>
      </c>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row>
    <row r="198" spans="1:52" x14ac:dyDescent="0.25">
      <c r="A198" s="55">
        <v>66</v>
      </c>
      <c r="B198" s="55">
        <v>43</v>
      </c>
      <c r="C198" s="56"/>
      <c r="D198" s="57"/>
      <c r="E198" s="58"/>
      <c r="F198" s="59"/>
      <c r="G198" s="56"/>
      <c r="H198" s="60"/>
      <c r="I198" s="61"/>
      <c r="J198" s="61"/>
      <c r="K198" s="34"/>
      <c r="L198" s="68">
        <v>198</v>
      </c>
      <c r="M198" s="68"/>
      <c r="N198" s="63"/>
      <c r="O198" s="70" t="s">
        <v>208</v>
      </c>
      <c r="P198" s="96">
        <v>43014.814143518517</v>
      </c>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row>
    <row r="199" spans="1:52" x14ac:dyDescent="0.25">
      <c r="A199" s="55">
        <v>43</v>
      </c>
      <c r="B199" s="55">
        <v>58</v>
      </c>
      <c r="C199" s="56"/>
      <c r="D199" s="57"/>
      <c r="E199" s="58"/>
      <c r="F199" s="59"/>
      <c r="G199" s="56"/>
      <c r="H199" s="60"/>
      <c r="I199" s="61"/>
      <c r="J199" s="61"/>
      <c r="K199" s="34"/>
      <c r="L199" s="68">
        <v>199</v>
      </c>
      <c r="M199" s="68"/>
      <c r="N199" s="63"/>
      <c r="O199" s="70" t="s">
        <v>208</v>
      </c>
      <c r="P199" s="96">
        <v>43014.814143518517</v>
      </c>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row>
    <row r="200" spans="1:52" x14ac:dyDescent="0.25">
      <c r="A200" s="55">
        <v>43</v>
      </c>
      <c r="B200" s="55">
        <v>54</v>
      </c>
      <c r="C200" s="56"/>
      <c r="D200" s="57"/>
      <c r="E200" s="58"/>
      <c r="F200" s="59"/>
      <c r="G200" s="56"/>
      <c r="H200" s="60"/>
      <c r="I200" s="61"/>
      <c r="J200" s="61"/>
      <c r="K200" s="34"/>
      <c r="L200" s="68">
        <v>200</v>
      </c>
      <c r="M200" s="68"/>
      <c r="N200" s="63"/>
      <c r="O200" s="70" t="s">
        <v>208</v>
      </c>
      <c r="P200" s="96">
        <v>43014.814143518517</v>
      </c>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row>
    <row r="201" spans="1:52" x14ac:dyDescent="0.25">
      <c r="A201" s="55">
        <v>43</v>
      </c>
      <c r="B201" s="55">
        <v>79</v>
      </c>
      <c r="C201" s="56"/>
      <c r="D201" s="57"/>
      <c r="E201" s="58"/>
      <c r="F201" s="59"/>
      <c r="G201" s="56"/>
      <c r="H201" s="60"/>
      <c r="I201" s="61"/>
      <c r="J201" s="61"/>
      <c r="K201" s="34"/>
      <c r="L201" s="68">
        <v>201</v>
      </c>
      <c r="M201" s="68"/>
      <c r="N201" s="63"/>
      <c r="O201" s="70" t="s">
        <v>208</v>
      </c>
      <c r="P201" s="96">
        <v>43014.814143518517</v>
      </c>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row>
    <row r="202" spans="1:52" x14ac:dyDescent="0.25">
      <c r="A202" s="55">
        <v>66</v>
      </c>
      <c r="B202" s="55">
        <v>43</v>
      </c>
      <c r="C202" s="56"/>
      <c r="D202" s="57"/>
      <c r="E202" s="58"/>
      <c r="F202" s="59"/>
      <c r="G202" s="56"/>
      <c r="H202" s="60"/>
      <c r="I202" s="61"/>
      <c r="J202" s="61"/>
      <c r="K202" s="34"/>
      <c r="L202" s="68">
        <v>202</v>
      </c>
      <c r="M202" s="68"/>
      <c r="N202" s="63"/>
      <c r="O202" s="70" t="s">
        <v>208</v>
      </c>
      <c r="P202" s="96">
        <v>43014.814143518517</v>
      </c>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row>
    <row r="203" spans="1:52" x14ac:dyDescent="0.25">
      <c r="A203" s="55">
        <v>67</v>
      </c>
      <c r="B203" s="55">
        <v>43</v>
      </c>
      <c r="C203" s="56"/>
      <c r="D203" s="57"/>
      <c r="E203" s="58"/>
      <c r="F203" s="59"/>
      <c r="G203" s="56"/>
      <c r="H203" s="60"/>
      <c r="I203" s="61"/>
      <c r="J203" s="61"/>
      <c r="K203" s="34"/>
      <c r="L203" s="68">
        <v>203</v>
      </c>
      <c r="M203" s="68"/>
      <c r="N203" s="63"/>
      <c r="O203" s="70" t="s">
        <v>208</v>
      </c>
      <c r="P203" s="96">
        <v>43014.814143518517</v>
      </c>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row>
    <row r="204" spans="1:52" x14ac:dyDescent="0.25">
      <c r="A204" s="55">
        <v>15</v>
      </c>
      <c r="B204" s="55">
        <v>33</v>
      </c>
      <c r="C204" s="56"/>
      <c r="D204" s="57"/>
      <c r="E204" s="58"/>
      <c r="F204" s="59"/>
      <c r="G204" s="56"/>
      <c r="H204" s="60"/>
      <c r="I204" s="61"/>
      <c r="J204" s="61"/>
      <c r="K204" s="34"/>
      <c r="L204" s="68">
        <v>204</v>
      </c>
      <c r="M204" s="68"/>
      <c r="N204" s="63"/>
      <c r="O204" s="70" t="s">
        <v>208</v>
      </c>
      <c r="P204" s="96">
        <v>43014.814143518517</v>
      </c>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row>
    <row r="205" spans="1:52" x14ac:dyDescent="0.25">
      <c r="A205" s="55">
        <v>33</v>
      </c>
      <c r="B205" s="55">
        <v>15</v>
      </c>
      <c r="C205" s="56"/>
      <c r="D205" s="57"/>
      <c r="E205" s="58"/>
      <c r="F205" s="59"/>
      <c r="G205" s="56"/>
      <c r="H205" s="60"/>
      <c r="I205" s="61"/>
      <c r="J205" s="61"/>
      <c r="K205" s="34"/>
      <c r="L205" s="68">
        <v>205</v>
      </c>
      <c r="M205" s="68"/>
      <c r="N205" s="63"/>
      <c r="O205" s="70" t="s">
        <v>208</v>
      </c>
      <c r="P205" s="96">
        <v>43014.814143518517</v>
      </c>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row>
    <row r="206" spans="1:52" x14ac:dyDescent="0.25">
      <c r="A206" s="55">
        <v>33</v>
      </c>
      <c r="B206" s="55">
        <v>15</v>
      </c>
      <c r="C206" s="56"/>
      <c r="D206" s="57"/>
      <c r="E206" s="58"/>
      <c r="F206" s="59"/>
      <c r="G206" s="56"/>
      <c r="H206" s="60"/>
      <c r="I206" s="61"/>
      <c r="J206" s="61"/>
      <c r="K206" s="34"/>
      <c r="L206" s="68">
        <v>206</v>
      </c>
      <c r="M206" s="68"/>
      <c r="N206" s="63"/>
      <c r="O206" s="70" t="s">
        <v>208</v>
      </c>
      <c r="P206" s="96">
        <v>43014.814143518517</v>
      </c>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row>
    <row r="207" spans="1:52" x14ac:dyDescent="0.25">
      <c r="A207" s="55">
        <v>68</v>
      </c>
      <c r="B207" s="55">
        <v>33</v>
      </c>
      <c r="C207" s="56"/>
      <c r="D207" s="57"/>
      <c r="E207" s="58"/>
      <c r="F207" s="59"/>
      <c r="G207" s="56"/>
      <c r="H207" s="60"/>
      <c r="I207" s="61"/>
      <c r="J207" s="61"/>
      <c r="K207" s="34"/>
      <c r="L207" s="68">
        <v>207</v>
      </c>
      <c r="M207" s="68"/>
      <c r="N207" s="63"/>
      <c r="O207" s="70" t="s">
        <v>208</v>
      </c>
      <c r="P207" s="96">
        <v>43014.814143518517</v>
      </c>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row>
    <row r="208" spans="1:52" x14ac:dyDescent="0.25">
      <c r="A208" s="55">
        <v>15</v>
      </c>
      <c r="B208" s="55">
        <v>33</v>
      </c>
      <c r="C208" s="56"/>
      <c r="D208" s="57"/>
      <c r="E208" s="58"/>
      <c r="F208" s="59"/>
      <c r="G208" s="56"/>
      <c r="H208" s="60"/>
      <c r="I208" s="61"/>
      <c r="J208" s="61"/>
      <c r="K208" s="34"/>
      <c r="L208" s="68">
        <v>208</v>
      </c>
      <c r="M208" s="68"/>
      <c r="N208" s="63"/>
      <c r="O208" s="70" t="s">
        <v>208</v>
      </c>
      <c r="P208" s="96">
        <v>43014.814143518517</v>
      </c>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row>
    <row r="209" spans="1:52" x14ac:dyDescent="0.25">
      <c r="A209" s="55">
        <v>58</v>
      </c>
      <c r="B209" s="55">
        <v>27</v>
      </c>
      <c r="C209" s="56"/>
      <c r="D209" s="57"/>
      <c r="E209" s="58"/>
      <c r="F209" s="59"/>
      <c r="G209" s="56"/>
      <c r="H209" s="60"/>
      <c r="I209" s="61"/>
      <c r="J209" s="61"/>
      <c r="K209" s="34"/>
      <c r="L209" s="68">
        <v>209</v>
      </c>
      <c r="M209" s="68"/>
      <c r="N209" s="63"/>
      <c r="O209" s="70" t="s">
        <v>208</v>
      </c>
      <c r="P209" s="96">
        <v>43014.814143518517</v>
      </c>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row>
    <row r="210" spans="1:52" x14ac:dyDescent="0.25">
      <c r="A210" s="55">
        <v>58</v>
      </c>
      <c r="B210" s="55">
        <v>28</v>
      </c>
      <c r="C210" s="56"/>
      <c r="D210" s="57"/>
      <c r="E210" s="58"/>
      <c r="F210" s="59"/>
      <c r="G210" s="56"/>
      <c r="H210" s="60"/>
      <c r="I210" s="61"/>
      <c r="J210" s="61"/>
      <c r="K210" s="34"/>
      <c r="L210" s="68">
        <v>210</v>
      </c>
      <c r="M210" s="68"/>
      <c r="N210" s="63"/>
      <c r="O210" s="70" t="s">
        <v>208</v>
      </c>
      <c r="P210" s="96">
        <v>43014.814143518517</v>
      </c>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row>
    <row r="211" spans="1:52" x14ac:dyDescent="0.25">
      <c r="A211" s="55">
        <v>58</v>
      </c>
      <c r="B211" s="55">
        <v>38</v>
      </c>
      <c r="C211" s="56"/>
      <c r="D211" s="57"/>
      <c r="E211" s="58"/>
      <c r="F211" s="59"/>
      <c r="G211" s="56"/>
      <c r="H211" s="60"/>
      <c r="I211" s="61"/>
      <c r="J211" s="61"/>
      <c r="K211" s="34"/>
      <c r="L211" s="68">
        <v>211</v>
      </c>
      <c r="M211" s="68"/>
      <c r="N211" s="63"/>
      <c r="O211" s="70" t="s">
        <v>208</v>
      </c>
      <c r="P211" s="96">
        <v>43014.814143518517</v>
      </c>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row>
    <row r="212" spans="1:52" x14ac:dyDescent="0.25">
      <c r="A212" s="55">
        <v>58</v>
      </c>
      <c r="B212" s="55">
        <v>34</v>
      </c>
      <c r="C212" s="56"/>
      <c r="D212" s="57"/>
      <c r="E212" s="58"/>
      <c r="F212" s="59"/>
      <c r="G212" s="56"/>
      <c r="H212" s="60"/>
      <c r="I212" s="61"/>
      <c r="J212" s="61"/>
      <c r="K212" s="34"/>
      <c r="L212" s="68">
        <v>212</v>
      </c>
      <c r="M212" s="68"/>
      <c r="N212" s="63"/>
      <c r="O212" s="70" t="s">
        <v>208</v>
      </c>
      <c r="P212" s="96">
        <v>43014.814143518517</v>
      </c>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row>
    <row r="213" spans="1:52" x14ac:dyDescent="0.25">
      <c r="A213" s="55">
        <v>58</v>
      </c>
      <c r="B213" s="55">
        <v>54</v>
      </c>
      <c r="C213" s="56"/>
      <c r="D213" s="57"/>
      <c r="E213" s="58"/>
      <c r="F213" s="59"/>
      <c r="G213" s="56"/>
      <c r="H213" s="60"/>
      <c r="I213" s="61"/>
      <c r="J213" s="61"/>
      <c r="K213" s="34"/>
      <c r="L213" s="68">
        <v>213</v>
      </c>
      <c r="M213" s="68"/>
      <c r="N213" s="63"/>
      <c r="O213" s="70" t="s">
        <v>208</v>
      </c>
      <c r="P213" s="96">
        <v>43014.814143518517</v>
      </c>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row>
    <row r="214" spans="1:52" x14ac:dyDescent="0.25">
      <c r="A214" s="55">
        <v>58</v>
      </c>
      <c r="B214" s="55">
        <v>35</v>
      </c>
      <c r="C214" s="56"/>
      <c r="D214" s="57"/>
      <c r="E214" s="58"/>
      <c r="F214" s="59"/>
      <c r="G214" s="56"/>
      <c r="H214" s="60"/>
      <c r="I214" s="61"/>
      <c r="J214" s="61"/>
      <c r="K214" s="34"/>
      <c r="L214" s="68">
        <v>214</v>
      </c>
      <c r="M214" s="68"/>
      <c r="N214" s="63"/>
      <c r="O214" s="70" t="s">
        <v>208</v>
      </c>
      <c r="P214" s="96">
        <v>43014.814143518517</v>
      </c>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row>
    <row r="215" spans="1:52" x14ac:dyDescent="0.25">
      <c r="A215" s="55">
        <v>58</v>
      </c>
      <c r="B215" s="55">
        <v>27</v>
      </c>
      <c r="C215" s="56"/>
      <c r="D215" s="57"/>
      <c r="E215" s="58"/>
      <c r="F215" s="59"/>
      <c r="G215" s="56"/>
      <c r="H215" s="60"/>
      <c r="I215" s="61"/>
      <c r="J215" s="61"/>
      <c r="K215" s="34"/>
      <c r="L215" s="68">
        <v>215</v>
      </c>
      <c r="M215" s="68"/>
      <c r="N215" s="63"/>
      <c r="O215" s="70" t="s">
        <v>208</v>
      </c>
      <c r="P215" s="96">
        <v>43014.814143518517</v>
      </c>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row>
    <row r="216" spans="1:52" x14ac:dyDescent="0.25">
      <c r="A216" s="55">
        <v>34</v>
      </c>
      <c r="B216" s="55">
        <v>58</v>
      </c>
      <c r="C216" s="56"/>
      <c r="D216" s="57"/>
      <c r="E216" s="58"/>
      <c r="F216" s="59"/>
      <c r="G216" s="56"/>
      <c r="H216" s="60"/>
      <c r="I216" s="61"/>
      <c r="J216" s="61"/>
      <c r="K216" s="34"/>
      <c r="L216" s="68">
        <v>216</v>
      </c>
      <c r="M216" s="68"/>
      <c r="N216" s="63"/>
      <c r="O216" s="70" t="s">
        <v>208</v>
      </c>
      <c r="P216" s="96">
        <v>43014.814143518517</v>
      </c>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row>
    <row r="217" spans="1:52" x14ac:dyDescent="0.25">
      <c r="A217" s="55">
        <v>61</v>
      </c>
      <c r="B217" s="55">
        <v>58</v>
      </c>
      <c r="C217" s="56"/>
      <c r="D217" s="57"/>
      <c r="E217" s="58"/>
      <c r="F217" s="59"/>
      <c r="G217" s="56"/>
      <c r="H217" s="60"/>
      <c r="I217" s="61"/>
      <c r="J217" s="61"/>
      <c r="K217" s="34"/>
      <c r="L217" s="68">
        <v>217</v>
      </c>
      <c r="M217" s="68"/>
      <c r="N217" s="63"/>
      <c r="O217" s="70" t="s">
        <v>208</v>
      </c>
      <c r="P217" s="96">
        <v>43014.814143518517</v>
      </c>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row>
    <row r="218" spans="1:52" x14ac:dyDescent="0.25">
      <c r="A218" s="55">
        <v>15</v>
      </c>
      <c r="B218" s="55">
        <v>58</v>
      </c>
      <c r="C218" s="56"/>
      <c r="D218" s="57"/>
      <c r="E218" s="58"/>
      <c r="F218" s="59"/>
      <c r="G218" s="56"/>
      <c r="H218" s="60"/>
      <c r="I218" s="61"/>
      <c r="J218" s="61"/>
      <c r="K218" s="34"/>
      <c r="L218" s="68">
        <v>218</v>
      </c>
      <c r="M218" s="68"/>
      <c r="N218" s="63"/>
      <c r="O218" s="70" t="s">
        <v>208</v>
      </c>
      <c r="P218" s="96">
        <v>43014.814143518517</v>
      </c>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row>
    <row r="219" spans="1:52" x14ac:dyDescent="0.25">
      <c r="A219" s="55">
        <v>38</v>
      </c>
      <c r="B219" s="55">
        <v>58</v>
      </c>
      <c r="C219" s="56"/>
      <c r="D219" s="57"/>
      <c r="E219" s="58"/>
      <c r="F219" s="59"/>
      <c r="G219" s="56"/>
      <c r="H219" s="60"/>
      <c r="I219" s="61"/>
      <c r="J219" s="61"/>
      <c r="K219" s="34"/>
      <c r="L219" s="68">
        <v>219</v>
      </c>
      <c r="M219" s="68"/>
      <c r="N219" s="63"/>
      <c r="O219" s="70" t="s">
        <v>208</v>
      </c>
      <c r="P219" s="96">
        <v>43014.814143518517</v>
      </c>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row>
    <row r="220" spans="1:52" x14ac:dyDescent="0.25">
      <c r="A220" s="55">
        <v>35</v>
      </c>
      <c r="B220" s="55">
        <v>58</v>
      </c>
      <c r="C220" s="56"/>
      <c r="D220" s="57"/>
      <c r="E220" s="58"/>
      <c r="F220" s="59"/>
      <c r="G220" s="56"/>
      <c r="H220" s="60"/>
      <c r="I220" s="61"/>
      <c r="J220" s="61"/>
      <c r="K220" s="34"/>
      <c r="L220" s="68">
        <v>220</v>
      </c>
      <c r="M220" s="68"/>
      <c r="N220" s="63"/>
      <c r="O220" s="70" t="s">
        <v>208</v>
      </c>
      <c r="P220" s="96">
        <v>43014.814143518517</v>
      </c>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row>
    <row r="221" spans="1:52" x14ac:dyDescent="0.25">
      <c r="A221" s="55">
        <v>27</v>
      </c>
      <c r="B221" s="55">
        <v>58</v>
      </c>
      <c r="C221" s="56"/>
      <c r="D221" s="57"/>
      <c r="E221" s="58"/>
      <c r="F221" s="59"/>
      <c r="G221" s="56"/>
      <c r="H221" s="60"/>
      <c r="I221" s="61"/>
      <c r="J221" s="61"/>
      <c r="K221" s="34"/>
      <c r="L221" s="68">
        <v>221</v>
      </c>
      <c r="M221" s="68"/>
      <c r="N221" s="63"/>
      <c r="O221" s="70" t="s">
        <v>208</v>
      </c>
      <c r="P221" s="96">
        <v>43014.814143518517</v>
      </c>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row>
    <row r="222" spans="1:52" x14ac:dyDescent="0.25">
      <c r="A222" s="55">
        <v>69</v>
      </c>
      <c r="B222" s="55">
        <v>58</v>
      </c>
      <c r="C222" s="56"/>
      <c r="D222" s="57"/>
      <c r="E222" s="58"/>
      <c r="F222" s="59"/>
      <c r="G222" s="56"/>
      <c r="H222" s="60"/>
      <c r="I222" s="61"/>
      <c r="J222" s="61"/>
      <c r="K222" s="34"/>
      <c r="L222" s="68">
        <v>222</v>
      </c>
      <c r="M222" s="68"/>
      <c r="N222" s="63"/>
      <c r="O222" s="70" t="s">
        <v>208</v>
      </c>
      <c r="P222" s="96">
        <v>43014.814143518517</v>
      </c>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row>
    <row r="223" spans="1:52" x14ac:dyDescent="0.25">
      <c r="A223" s="55">
        <v>53</v>
      </c>
      <c r="B223" s="55">
        <v>58</v>
      </c>
      <c r="C223" s="56"/>
      <c r="D223" s="57"/>
      <c r="E223" s="58"/>
      <c r="F223" s="59"/>
      <c r="G223" s="56"/>
      <c r="H223" s="60"/>
      <c r="I223" s="61"/>
      <c r="J223" s="61"/>
      <c r="K223" s="34"/>
      <c r="L223" s="68">
        <v>223</v>
      </c>
      <c r="M223" s="68"/>
      <c r="N223" s="63"/>
      <c r="O223" s="70" t="s">
        <v>208</v>
      </c>
      <c r="P223" s="96">
        <v>43014.814143518517</v>
      </c>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row>
    <row r="224" spans="1:52" x14ac:dyDescent="0.25">
      <c r="A224" s="55">
        <v>54</v>
      </c>
      <c r="B224" s="55">
        <v>58</v>
      </c>
      <c r="C224" s="56"/>
      <c r="D224" s="57"/>
      <c r="E224" s="58"/>
      <c r="F224" s="59"/>
      <c r="G224" s="56"/>
      <c r="H224" s="60"/>
      <c r="I224" s="61"/>
      <c r="J224" s="61"/>
      <c r="K224" s="34"/>
      <c r="L224" s="68">
        <v>224</v>
      </c>
      <c r="M224" s="68"/>
      <c r="N224" s="63"/>
      <c r="O224" s="70" t="s">
        <v>208</v>
      </c>
      <c r="P224" s="96">
        <v>43014.814143518517</v>
      </c>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row>
    <row r="225" spans="1:52" x14ac:dyDescent="0.25">
      <c r="A225" s="55">
        <v>37</v>
      </c>
      <c r="B225" s="55">
        <v>58</v>
      </c>
      <c r="C225" s="56"/>
      <c r="D225" s="57"/>
      <c r="E225" s="58"/>
      <c r="F225" s="59"/>
      <c r="G225" s="56"/>
      <c r="H225" s="60"/>
      <c r="I225" s="61"/>
      <c r="J225" s="61"/>
      <c r="K225" s="34"/>
      <c r="L225" s="68">
        <v>225</v>
      </c>
      <c r="M225" s="68"/>
      <c r="N225" s="63"/>
      <c r="O225" s="70" t="s">
        <v>208</v>
      </c>
      <c r="P225" s="96">
        <v>43014.814143518517</v>
      </c>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row>
    <row r="226" spans="1:52" x14ac:dyDescent="0.25">
      <c r="A226" s="55">
        <v>31</v>
      </c>
      <c r="B226" s="55">
        <v>58</v>
      </c>
      <c r="C226" s="56"/>
      <c r="D226" s="57"/>
      <c r="E226" s="58"/>
      <c r="F226" s="59"/>
      <c r="G226" s="56"/>
      <c r="H226" s="60"/>
      <c r="I226" s="61"/>
      <c r="J226" s="61"/>
      <c r="K226" s="34"/>
      <c r="L226" s="68">
        <v>226</v>
      </c>
      <c r="M226" s="68"/>
      <c r="N226" s="63"/>
      <c r="O226" s="70" t="s">
        <v>208</v>
      </c>
      <c r="P226" s="96">
        <v>43014.814143518517</v>
      </c>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row>
    <row r="227" spans="1:52" x14ac:dyDescent="0.25">
      <c r="A227" s="55">
        <v>66</v>
      </c>
      <c r="B227" s="55">
        <v>58</v>
      </c>
      <c r="C227" s="56"/>
      <c r="D227" s="57"/>
      <c r="E227" s="58"/>
      <c r="F227" s="59"/>
      <c r="G227" s="56"/>
      <c r="H227" s="60"/>
      <c r="I227" s="61"/>
      <c r="J227" s="61"/>
      <c r="K227" s="34"/>
      <c r="L227" s="68">
        <v>227</v>
      </c>
      <c r="M227" s="68"/>
      <c r="N227" s="63"/>
      <c r="O227" s="70" t="s">
        <v>208</v>
      </c>
      <c r="P227" s="96">
        <v>43014.814143518517</v>
      </c>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row>
    <row r="228" spans="1:52" x14ac:dyDescent="0.25">
      <c r="A228" s="55">
        <v>70</v>
      </c>
      <c r="B228" s="55">
        <v>58</v>
      </c>
      <c r="C228" s="56"/>
      <c r="D228" s="57"/>
      <c r="E228" s="58"/>
      <c r="F228" s="59"/>
      <c r="G228" s="56"/>
      <c r="H228" s="60"/>
      <c r="I228" s="61"/>
      <c r="J228" s="61"/>
      <c r="K228" s="34"/>
      <c r="L228" s="68">
        <v>228</v>
      </c>
      <c r="M228" s="68"/>
      <c r="N228" s="63"/>
      <c r="O228" s="70" t="s">
        <v>208</v>
      </c>
      <c r="P228" s="96">
        <v>43014.814143518517</v>
      </c>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row>
    <row r="229" spans="1:52" x14ac:dyDescent="0.25">
      <c r="A229" s="55">
        <v>20</v>
      </c>
      <c r="B229" s="55">
        <v>58</v>
      </c>
      <c r="C229" s="56"/>
      <c r="D229" s="57"/>
      <c r="E229" s="58"/>
      <c r="F229" s="59"/>
      <c r="G229" s="56"/>
      <c r="H229" s="60"/>
      <c r="I229" s="61"/>
      <c r="J229" s="61"/>
      <c r="K229" s="34"/>
      <c r="L229" s="68">
        <v>229</v>
      </c>
      <c r="M229" s="68"/>
      <c r="N229" s="63"/>
      <c r="O229" s="70" t="s">
        <v>208</v>
      </c>
      <c r="P229" s="96">
        <v>43014.814143518517</v>
      </c>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row>
    <row r="230" spans="1:52" x14ac:dyDescent="0.25">
      <c r="A230" s="55">
        <v>71</v>
      </c>
      <c r="B230" s="55">
        <v>96</v>
      </c>
      <c r="C230" s="56"/>
      <c r="D230" s="57"/>
      <c r="E230" s="58"/>
      <c r="F230" s="59"/>
      <c r="G230" s="56"/>
      <c r="H230" s="60"/>
      <c r="I230" s="61"/>
      <c r="J230" s="61"/>
      <c r="K230" s="34"/>
      <c r="L230" s="68">
        <v>230</v>
      </c>
      <c r="M230" s="68"/>
      <c r="N230" s="63"/>
      <c r="O230" s="70" t="s">
        <v>208</v>
      </c>
      <c r="P230" s="96">
        <v>43014.814143518517</v>
      </c>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row>
    <row r="231" spans="1:52" x14ac:dyDescent="0.25">
      <c r="A231" s="55">
        <v>71</v>
      </c>
      <c r="B231" s="55">
        <v>79</v>
      </c>
      <c r="C231" s="56"/>
      <c r="D231" s="57"/>
      <c r="E231" s="58"/>
      <c r="F231" s="59"/>
      <c r="G231" s="56"/>
      <c r="H231" s="60"/>
      <c r="I231" s="61"/>
      <c r="J231" s="61"/>
      <c r="K231" s="34"/>
      <c r="L231" s="68">
        <v>231</v>
      </c>
      <c r="M231" s="68"/>
      <c r="N231" s="63"/>
      <c r="O231" s="70" t="s">
        <v>208</v>
      </c>
      <c r="P231" s="96">
        <v>43014.814143518517</v>
      </c>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row>
    <row r="232" spans="1:52" x14ac:dyDescent="0.25">
      <c r="A232" s="55">
        <v>71</v>
      </c>
      <c r="B232" s="55">
        <v>96</v>
      </c>
      <c r="C232" s="56"/>
      <c r="D232" s="57"/>
      <c r="E232" s="58"/>
      <c r="F232" s="59"/>
      <c r="G232" s="56"/>
      <c r="H232" s="60"/>
      <c r="I232" s="61"/>
      <c r="J232" s="61"/>
      <c r="K232" s="34"/>
      <c r="L232" s="68">
        <v>232</v>
      </c>
      <c r="M232" s="68"/>
      <c r="N232" s="63"/>
      <c r="O232" s="70" t="s">
        <v>208</v>
      </c>
      <c r="P232" s="96">
        <v>43014.814143518517</v>
      </c>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row>
    <row r="233" spans="1:52" x14ac:dyDescent="0.25">
      <c r="A233" s="55">
        <v>15</v>
      </c>
      <c r="B233" s="55">
        <v>71</v>
      </c>
      <c r="C233" s="56"/>
      <c r="D233" s="57"/>
      <c r="E233" s="58"/>
      <c r="F233" s="59"/>
      <c r="G233" s="56"/>
      <c r="H233" s="60"/>
      <c r="I233" s="61"/>
      <c r="J233" s="61"/>
      <c r="K233" s="34"/>
      <c r="L233" s="68">
        <v>233</v>
      </c>
      <c r="M233" s="68"/>
      <c r="N233" s="63"/>
      <c r="O233" s="70" t="s">
        <v>208</v>
      </c>
      <c r="P233" s="96">
        <v>43014.814143518517</v>
      </c>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row>
    <row r="234" spans="1:52" x14ac:dyDescent="0.25">
      <c r="A234" s="55">
        <v>72</v>
      </c>
      <c r="B234" s="55">
        <v>71</v>
      </c>
      <c r="C234" s="56"/>
      <c r="D234" s="57"/>
      <c r="E234" s="58"/>
      <c r="F234" s="59"/>
      <c r="G234" s="56"/>
      <c r="H234" s="60"/>
      <c r="I234" s="61"/>
      <c r="J234" s="61"/>
      <c r="K234" s="34"/>
      <c r="L234" s="68">
        <v>234</v>
      </c>
      <c r="M234" s="68"/>
      <c r="N234" s="63"/>
      <c r="O234" s="70" t="s">
        <v>208</v>
      </c>
      <c r="P234" s="96">
        <v>43014.814143518517</v>
      </c>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row>
    <row r="235" spans="1:52" x14ac:dyDescent="0.25">
      <c r="A235" s="55">
        <v>68</v>
      </c>
      <c r="B235" s="55">
        <v>18</v>
      </c>
      <c r="C235" s="56"/>
      <c r="D235" s="57"/>
      <c r="E235" s="58"/>
      <c r="F235" s="59"/>
      <c r="G235" s="56"/>
      <c r="H235" s="60"/>
      <c r="I235" s="61"/>
      <c r="J235" s="61"/>
      <c r="K235" s="34"/>
      <c r="L235" s="68">
        <v>235</v>
      </c>
      <c r="M235" s="68"/>
      <c r="N235" s="63"/>
      <c r="O235" s="70" t="s">
        <v>208</v>
      </c>
      <c r="P235" s="96">
        <v>43014.814143518517</v>
      </c>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row>
    <row r="236" spans="1:52" x14ac:dyDescent="0.25">
      <c r="A236" s="55">
        <v>68</v>
      </c>
      <c r="B236" s="55">
        <v>18</v>
      </c>
      <c r="C236" s="56"/>
      <c r="D236" s="57"/>
      <c r="E236" s="58"/>
      <c r="F236" s="59"/>
      <c r="G236" s="56"/>
      <c r="H236" s="60"/>
      <c r="I236" s="61"/>
      <c r="J236" s="61"/>
      <c r="K236" s="34"/>
      <c r="L236" s="68">
        <v>236</v>
      </c>
      <c r="M236" s="68"/>
      <c r="N236" s="63"/>
      <c r="O236" s="70" t="s">
        <v>208</v>
      </c>
      <c r="P236" s="96">
        <v>43014.814143518517</v>
      </c>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row>
    <row r="237" spans="1:52" x14ac:dyDescent="0.25">
      <c r="A237" s="55">
        <v>68</v>
      </c>
      <c r="B237" s="55">
        <v>70</v>
      </c>
      <c r="C237" s="56"/>
      <c r="D237" s="57"/>
      <c r="E237" s="58"/>
      <c r="F237" s="59"/>
      <c r="G237" s="56"/>
      <c r="H237" s="60"/>
      <c r="I237" s="61"/>
      <c r="J237" s="61"/>
      <c r="K237" s="34"/>
      <c r="L237" s="68">
        <v>237</v>
      </c>
      <c r="M237" s="68"/>
      <c r="N237" s="63"/>
      <c r="O237" s="70" t="s">
        <v>208</v>
      </c>
      <c r="P237" s="96">
        <v>43014.814143518517</v>
      </c>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row>
    <row r="238" spans="1:52" x14ac:dyDescent="0.25">
      <c r="A238" s="55">
        <v>36</v>
      </c>
      <c r="B238" s="55">
        <v>5</v>
      </c>
      <c r="C238" s="56"/>
      <c r="D238" s="57"/>
      <c r="E238" s="58"/>
      <c r="F238" s="59"/>
      <c r="G238" s="56"/>
      <c r="H238" s="60"/>
      <c r="I238" s="61"/>
      <c r="J238" s="61"/>
      <c r="K238" s="34"/>
      <c r="L238" s="68">
        <v>238</v>
      </c>
      <c r="M238" s="68"/>
      <c r="N238" s="63"/>
      <c r="O238" s="70" t="s">
        <v>208</v>
      </c>
      <c r="P238" s="96">
        <v>43014.814143518517</v>
      </c>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row>
    <row r="239" spans="1:52" x14ac:dyDescent="0.25">
      <c r="A239" s="55">
        <v>5</v>
      </c>
      <c r="B239" s="55">
        <v>2</v>
      </c>
      <c r="C239" s="56"/>
      <c r="D239" s="57"/>
      <c r="E239" s="58"/>
      <c r="F239" s="59"/>
      <c r="G239" s="56"/>
      <c r="H239" s="60"/>
      <c r="I239" s="61"/>
      <c r="J239" s="61"/>
      <c r="K239" s="34"/>
      <c r="L239" s="68">
        <v>239</v>
      </c>
      <c r="M239" s="68"/>
      <c r="N239" s="63"/>
      <c r="O239" s="70" t="s">
        <v>208</v>
      </c>
      <c r="P239" s="96">
        <v>43014.814143518517</v>
      </c>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row>
    <row r="240" spans="1:52" x14ac:dyDescent="0.25">
      <c r="A240" s="55">
        <v>5</v>
      </c>
      <c r="B240" s="55">
        <v>36</v>
      </c>
      <c r="C240" s="56"/>
      <c r="D240" s="57"/>
      <c r="E240" s="58"/>
      <c r="F240" s="59"/>
      <c r="G240" s="56"/>
      <c r="H240" s="60"/>
      <c r="I240" s="61"/>
      <c r="J240" s="61"/>
      <c r="K240" s="34"/>
      <c r="L240" s="68">
        <v>240</v>
      </c>
      <c r="M240" s="68"/>
      <c r="N240" s="63"/>
      <c r="O240" s="70" t="s">
        <v>208</v>
      </c>
      <c r="P240" s="96">
        <v>43014.814143518517</v>
      </c>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row>
    <row r="241" spans="1:52" x14ac:dyDescent="0.25">
      <c r="A241" s="55">
        <v>36</v>
      </c>
      <c r="B241" s="55">
        <v>5</v>
      </c>
      <c r="C241" s="56"/>
      <c r="D241" s="57"/>
      <c r="E241" s="58"/>
      <c r="F241" s="59"/>
      <c r="G241" s="56"/>
      <c r="H241" s="60"/>
      <c r="I241" s="61"/>
      <c r="J241" s="61"/>
      <c r="K241" s="34"/>
      <c r="L241" s="68">
        <v>241</v>
      </c>
      <c r="M241" s="68"/>
      <c r="N241" s="63"/>
      <c r="O241" s="70" t="s">
        <v>208</v>
      </c>
      <c r="P241" s="96">
        <v>43014.814143518517</v>
      </c>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row>
    <row r="242" spans="1:52" x14ac:dyDescent="0.25">
      <c r="A242" s="55">
        <v>48</v>
      </c>
      <c r="B242" s="55">
        <v>74</v>
      </c>
      <c r="C242" s="56"/>
      <c r="D242" s="57"/>
      <c r="E242" s="58"/>
      <c r="F242" s="59"/>
      <c r="G242" s="56"/>
      <c r="H242" s="60"/>
      <c r="I242" s="61"/>
      <c r="J242" s="61"/>
      <c r="K242" s="34"/>
      <c r="L242" s="68">
        <v>242</v>
      </c>
      <c r="M242" s="68"/>
      <c r="N242" s="63"/>
      <c r="O242" s="70" t="s">
        <v>208</v>
      </c>
      <c r="P242" s="96">
        <v>43014.814143518517</v>
      </c>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row>
    <row r="243" spans="1:52" x14ac:dyDescent="0.25">
      <c r="A243" s="55">
        <v>48</v>
      </c>
      <c r="B243" s="55">
        <v>74</v>
      </c>
      <c r="C243" s="56"/>
      <c r="D243" s="57"/>
      <c r="E243" s="58"/>
      <c r="F243" s="59"/>
      <c r="G243" s="56"/>
      <c r="H243" s="60"/>
      <c r="I243" s="61"/>
      <c r="J243" s="61"/>
      <c r="K243" s="34"/>
      <c r="L243" s="68">
        <v>243</v>
      </c>
      <c r="M243" s="68"/>
      <c r="N243" s="63"/>
      <c r="O243" s="70" t="s">
        <v>208</v>
      </c>
      <c r="P243" s="96">
        <v>43014.814143518517</v>
      </c>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row>
    <row r="244" spans="1:52" x14ac:dyDescent="0.25">
      <c r="A244" s="55">
        <v>73</v>
      </c>
      <c r="B244" s="55">
        <v>48</v>
      </c>
      <c r="C244" s="56"/>
      <c r="D244" s="57"/>
      <c r="E244" s="58"/>
      <c r="F244" s="59"/>
      <c r="G244" s="56"/>
      <c r="H244" s="60"/>
      <c r="I244" s="61"/>
      <c r="J244" s="61"/>
      <c r="K244" s="34"/>
      <c r="L244" s="68">
        <v>244</v>
      </c>
      <c r="M244" s="68"/>
      <c r="N244" s="63"/>
      <c r="O244" s="70" t="s">
        <v>208</v>
      </c>
      <c r="P244" s="96">
        <v>43014.814143518517</v>
      </c>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row>
    <row r="245" spans="1:52" x14ac:dyDescent="0.25">
      <c r="A245" s="55">
        <v>28</v>
      </c>
      <c r="B245" s="55">
        <v>48</v>
      </c>
      <c r="C245" s="56"/>
      <c r="D245" s="57"/>
      <c r="E245" s="58"/>
      <c r="F245" s="59"/>
      <c r="G245" s="56"/>
      <c r="H245" s="60"/>
      <c r="I245" s="61"/>
      <c r="J245" s="61"/>
      <c r="K245" s="34"/>
      <c r="L245" s="68">
        <v>245</v>
      </c>
      <c r="M245" s="68"/>
      <c r="N245" s="63"/>
      <c r="O245" s="70" t="s">
        <v>208</v>
      </c>
      <c r="P245" s="96">
        <v>43014.814143518517</v>
      </c>
      <c r="Q245" s="70"/>
      <c r="R245" s="70"/>
      <c r="S245" s="70"/>
      <c r="T245" s="70"/>
      <c r="U245" s="70"/>
      <c r="V245" s="70"/>
      <c r="W245" s="70"/>
      <c r="X245" s="70"/>
      <c r="Y245" s="70"/>
      <c r="Z245" s="70"/>
      <c r="AA245" s="70"/>
      <c r="AB245" s="70"/>
      <c r="AC245" s="70"/>
      <c r="AD245" s="70"/>
      <c r="AE245" s="70"/>
      <c r="AF245" s="70"/>
      <c r="AG245" s="70"/>
      <c r="AH245" s="70"/>
      <c r="AI245" s="70"/>
      <c r="AJ245" s="70"/>
      <c r="AK245" s="70"/>
      <c r="AL245" s="70"/>
      <c r="AM245" s="70"/>
      <c r="AN245" s="70"/>
      <c r="AO245" s="70"/>
      <c r="AP245" s="70"/>
      <c r="AQ245" s="70"/>
      <c r="AR245" s="70"/>
      <c r="AS245" s="70"/>
      <c r="AT245" s="70"/>
      <c r="AU245" s="70"/>
      <c r="AV245" s="70"/>
      <c r="AW245" s="70"/>
      <c r="AX245" s="70"/>
      <c r="AY245" s="70"/>
      <c r="AZ245" s="70"/>
    </row>
    <row r="246" spans="1:52" x14ac:dyDescent="0.25">
      <c r="A246" s="55">
        <v>74</v>
      </c>
      <c r="B246" s="55">
        <v>48</v>
      </c>
      <c r="C246" s="56"/>
      <c r="D246" s="57"/>
      <c r="E246" s="58"/>
      <c r="F246" s="59"/>
      <c r="G246" s="56"/>
      <c r="H246" s="60"/>
      <c r="I246" s="61"/>
      <c r="J246" s="61"/>
      <c r="K246" s="34"/>
      <c r="L246" s="68">
        <v>246</v>
      </c>
      <c r="M246" s="68"/>
      <c r="N246" s="63"/>
      <c r="O246" s="70" t="s">
        <v>208</v>
      </c>
      <c r="P246" s="96">
        <v>43014.814143518517</v>
      </c>
      <c r="Q246" s="70"/>
      <c r="R246" s="70"/>
      <c r="S246" s="70"/>
      <c r="T246" s="70"/>
      <c r="U246" s="70"/>
      <c r="V246" s="70"/>
      <c r="W246" s="70"/>
      <c r="X246" s="70"/>
      <c r="Y246" s="70"/>
      <c r="Z246" s="70"/>
      <c r="AA246" s="70"/>
      <c r="AB246" s="70"/>
      <c r="AC246" s="70"/>
      <c r="AD246" s="70"/>
      <c r="AE246" s="70"/>
      <c r="AF246" s="70"/>
      <c r="AG246" s="70"/>
      <c r="AH246" s="70"/>
      <c r="AI246" s="70"/>
      <c r="AJ246" s="70"/>
      <c r="AK246" s="70"/>
      <c r="AL246" s="70"/>
      <c r="AM246" s="70"/>
      <c r="AN246" s="70"/>
      <c r="AO246" s="70"/>
      <c r="AP246" s="70"/>
      <c r="AQ246" s="70"/>
      <c r="AR246" s="70"/>
      <c r="AS246" s="70"/>
      <c r="AT246" s="70"/>
      <c r="AU246" s="70"/>
      <c r="AV246" s="70"/>
      <c r="AW246" s="70"/>
      <c r="AX246" s="70"/>
      <c r="AY246" s="70"/>
      <c r="AZ246" s="70"/>
    </row>
    <row r="247" spans="1:52" x14ac:dyDescent="0.25">
      <c r="A247" s="55">
        <v>37</v>
      </c>
      <c r="B247" s="55">
        <v>48</v>
      </c>
      <c r="C247" s="56"/>
      <c r="D247" s="57"/>
      <c r="E247" s="58"/>
      <c r="F247" s="59"/>
      <c r="G247" s="56"/>
      <c r="H247" s="60"/>
      <c r="I247" s="61"/>
      <c r="J247" s="61"/>
      <c r="K247" s="34"/>
      <c r="L247" s="68">
        <v>247</v>
      </c>
      <c r="M247" s="68"/>
      <c r="N247" s="63"/>
      <c r="O247" s="70" t="s">
        <v>208</v>
      </c>
      <c r="P247" s="96">
        <v>43014.814143518517</v>
      </c>
      <c r="Q247" s="70"/>
      <c r="R247" s="70"/>
      <c r="S247" s="70"/>
      <c r="T247" s="70"/>
      <c r="U247" s="70"/>
      <c r="V247" s="70"/>
      <c r="W247" s="70"/>
      <c r="X247" s="70"/>
      <c r="Y247" s="70"/>
      <c r="Z247" s="70"/>
      <c r="AA247" s="70"/>
      <c r="AB247" s="70"/>
      <c r="AC247" s="70"/>
      <c r="AD247" s="70"/>
      <c r="AE247" s="70"/>
      <c r="AF247" s="70"/>
      <c r="AG247" s="70"/>
      <c r="AH247" s="70"/>
      <c r="AI247" s="70"/>
      <c r="AJ247" s="70"/>
      <c r="AK247" s="70"/>
      <c r="AL247" s="70"/>
      <c r="AM247" s="70"/>
      <c r="AN247" s="70"/>
      <c r="AO247" s="70"/>
      <c r="AP247" s="70"/>
      <c r="AQ247" s="70"/>
      <c r="AR247" s="70"/>
      <c r="AS247" s="70"/>
      <c r="AT247" s="70"/>
      <c r="AU247" s="70"/>
      <c r="AV247" s="70"/>
      <c r="AW247" s="70"/>
      <c r="AX247" s="70"/>
      <c r="AY247" s="70"/>
      <c r="AZ247" s="70"/>
    </row>
    <row r="248" spans="1:52" x14ac:dyDescent="0.25">
      <c r="A248" s="55">
        <v>66</v>
      </c>
      <c r="B248" s="55">
        <v>48</v>
      </c>
      <c r="C248" s="56"/>
      <c r="D248" s="57"/>
      <c r="E248" s="58"/>
      <c r="F248" s="59"/>
      <c r="G248" s="56"/>
      <c r="H248" s="60"/>
      <c r="I248" s="61"/>
      <c r="J248" s="61"/>
      <c r="K248" s="34"/>
      <c r="L248" s="68">
        <v>248</v>
      </c>
      <c r="M248" s="68"/>
      <c r="N248" s="63"/>
      <c r="O248" s="70" t="s">
        <v>208</v>
      </c>
      <c r="P248" s="96">
        <v>43014.814143518517</v>
      </c>
      <c r="Q248" s="70"/>
      <c r="R248" s="70"/>
      <c r="S248" s="70"/>
      <c r="T248" s="70"/>
      <c r="U248" s="70"/>
      <c r="V248" s="70"/>
      <c r="W248" s="70"/>
      <c r="X248" s="70"/>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row>
    <row r="249" spans="1:52" x14ac:dyDescent="0.25">
      <c r="A249" s="55">
        <v>70</v>
      </c>
      <c r="B249" s="55">
        <v>48</v>
      </c>
      <c r="C249" s="56"/>
      <c r="D249" s="57"/>
      <c r="E249" s="58"/>
      <c r="F249" s="59"/>
      <c r="G249" s="56"/>
      <c r="H249" s="60"/>
      <c r="I249" s="61"/>
      <c r="J249" s="61"/>
      <c r="K249" s="34"/>
      <c r="L249" s="68">
        <v>249</v>
      </c>
      <c r="M249" s="68"/>
      <c r="N249" s="63"/>
      <c r="O249" s="70" t="s">
        <v>208</v>
      </c>
      <c r="P249" s="96">
        <v>43014.814143518517</v>
      </c>
      <c r="Q249" s="70"/>
      <c r="R249" s="70"/>
      <c r="S249" s="70"/>
      <c r="T249" s="70"/>
      <c r="U249" s="70"/>
      <c r="V249" s="70"/>
      <c r="W249" s="70"/>
      <c r="X249" s="70"/>
      <c r="Y249" s="70"/>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row>
    <row r="250" spans="1:52" x14ac:dyDescent="0.25">
      <c r="A250" s="55">
        <v>75</v>
      </c>
      <c r="B250" s="55">
        <v>76</v>
      </c>
      <c r="C250" s="56"/>
      <c r="D250" s="57"/>
      <c r="E250" s="58"/>
      <c r="F250" s="59"/>
      <c r="G250" s="56"/>
      <c r="H250" s="60"/>
      <c r="I250" s="61"/>
      <c r="J250" s="61"/>
      <c r="K250" s="34"/>
      <c r="L250" s="68">
        <v>250</v>
      </c>
      <c r="M250" s="68"/>
      <c r="N250" s="63"/>
      <c r="O250" s="70" t="s">
        <v>208</v>
      </c>
      <c r="P250" s="96">
        <v>43014.814143518517</v>
      </c>
      <c r="Q250" s="70"/>
      <c r="R250" s="70"/>
      <c r="S250" s="70"/>
      <c r="T250" s="70"/>
      <c r="U250" s="70"/>
      <c r="V250" s="70"/>
      <c r="W250" s="70"/>
      <c r="X250" s="70"/>
      <c r="Y250" s="70"/>
      <c r="Z250" s="70"/>
      <c r="AA250" s="70"/>
      <c r="AB250" s="70"/>
      <c r="AC250" s="70"/>
      <c r="AD250" s="70"/>
      <c r="AE250" s="70"/>
      <c r="AF250" s="70"/>
      <c r="AG250" s="70"/>
      <c r="AH250" s="70"/>
      <c r="AI250" s="70"/>
      <c r="AJ250" s="70"/>
      <c r="AK250" s="70"/>
      <c r="AL250" s="70"/>
      <c r="AM250" s="70"/>
      <c r="AN250" s="70"/>
      <c r="AO250" s="70"/>
      <c r="AP250" s="70"/>
      <c r="AQ250" s="70"/>
      <c r="AR250" s="70"/>
      <c r="AS250" s="70"/>
      <c r="AT250" s="70"/>
      <c r="AU250" s="70"/>
      <c r="AV250" s="70"/>
      <c r="AW250" s="70"/>
      <c r="AX250" s="70"/>
      <c r="AY250" s="70"/>
      <c r="AZ250" s="70"/>
    </row>
    <row r="251" spans="1:52" x14ac:dyDescent="0.25">
      <c r="A251" s="55">
        <v>76</v>
      </c>
      <c r="B251" s="55">
        <v>79</v>
      </c>
      <c r="C251" s="56"/>
      <c r="D251" s="57"/>
      <c r="E251" s="58"/>
      <c r="F251" s="59"/>
      <c r="G251" s="56"/>
      <c r="H251" s="60"/>
      <c r="I251" s="61"/>
      <c r="J251" s="61"/>
      <c r="K251" s="34"/>
      <c r="L251" s="68">
        <v>251</v>
      </c>
      <c r="M251" s="68"/>
      <c r="N251" s="63"/>
      <c r="O251" s="70" t="s">
        <v>208</v>
      </c>
      <c r="P251" s="96">
        <v>43014.814143518517</v>
      </c>
      <c r="Q251" s="70"/>
      <c r="R251" s="70"/>
      <c r="S251" s="70"/>
      <c r="T251" s="70"/>
      <c r="U251" s="70"/>
      <c r="V251" s="70"/>
      <c r="W251" s="70"/>
      <c r="X251" s="70"/>
      <c r="Y251" s="70"/>
      <c r="Z251" s="70"/>
      <c r="AA251" s="70"/>
      <c r="AB251" s="70"/>
      <c r="AC251" s="70"/>
      <c r="AD251" s="70"/>
      <c r="AE251" s="70"/>
      <c r="AF251" s="70"/>
      <c r="AG251" s="70"/>
      <c r="AH251" s="70"/>
      <c r="AI251" s="70"/>
      <c r="AJ251" s="70"/>
      <c r="AK251" s="70"/>
      <c r="AL251" s="70"/>
      <c r="AM251" s="70"/>
      <c r="AN251" s="70"/>
      <c r="AO251" s="70"/>
      <c r="AP251" s="70"/>
      <c r="AQ251" s="70"/>
      <c r="AR251" s="70"/>
      <c r="AS251" s="70"/>
      <c r="AT251" s="70"/>
      <c r="AU251" s="70"/>
      <c r="AV251" s="70"/>
      <c r="AW251" s="70"/>
      <c r="AX251" s="70"/>
      <c r="AY251" s="70"/>
      <c r="AZ251" s="70"/>
    </row>
    <row r="252" spans="1:52" x14ac:dyDescent="0.25">
      <c r="A252" s="55">
        <v>76</v>
      </c>
      <c r="B252" s="55">
        <v>87</v>
      </c>
      <c r="C252" s="56"/>
      <c r="D252" s="57"/>
      <c r="E252" s="58"/>
      <c r="F252" s="59"/>
      <c r="G252" s="56"/>
      <c r="H252" s="60"/>
      <c r="I252" s="61"/>
      <c r="J252" s="61"/>
      <c r="K252" s="34"/>
      <c r="L252" s="68">
        <v>252</v>
      </c>
      <c r="M252" s="68"/>
      <c r="N252" s="63"/>
      <c r="O252" s="70" t="s">
        <v>208</v>
      </c>
      <c r="P252" s="96">
        <v>43014.814143518517</v>
      </c>
      <c r="Q252" s="70"/>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row>
    <row r="253" spans="1:52" x14ac:dyDescent="0.25">
      <c r="A253" s="55">
        <v>77</v>
      </c>
      <c r="B253" s="55">
        <v>76</v>
      </c>
      <c r="C253" s="56"/>
      <c r="D253" s="57"/>
      <c r="E253" s="58"/>
      <c r="F253" s="59"/>
      <c r="G253" s="56"/>
      <c r="H253" s="60"/>
      <c r="I253" s="61"/>
      <c r="J253" s="61"/>
      <c r="K253" s="34"/>
      <c r="L253" s="68">
        <v>253</v>
      </c>
      <c r="M253" s="68"/>
      <c r="N253" s="63"/>
      <c r="O253" s="70" t="s">
        <v>208</v>
      </c>
      <c r="P253" s="96">
        <v>43014.814143518517</v>
      </c>
      <c r="Q253" s="70"/>
      <c r="R253" s="70"/>
      <c r="S253" s="70"/>
      <c r="T253" s="70"/>
      <c r="U253" s="70"/>
      <c r="V253" s="70"/>
      <c r="W253" s="70"/>
      <c r="X253" s="70"/>
      <c r="Y253" s="70"/>
      <c r="Z253" s="70"/>
      <c r="AA253" s="70"/>
      <c r="AB253" s="70"/>
      <c r="AC253" s="70"/>
      <c r="AD253" s="70"/>
      <c r="AE253" s="70"/>
      <c r="AF253" s="70"/>
      <c r="AG253" s="70"/>
      <c r="AH253" s="70"/>
      <c r="AI253" s="70"/>
      <c r="AJ253" s="70"/>
      <c r="AK253" s="70"/>
      <c r="AL253" s="70"/>
      <c r="AM253" s="70"/>
      <c r="AN253" s="70"/>
      <c r="AO253" s="70"/>
      <c r="AP253" s="70"/>
      <c r="AQ253" s="70"/>
      <c r="AR253" s="70"/>
      <c r="AS253" s="70"/>
      <c r="AT253" s="70"/>
      <c r="AU253" s="70"/>
      <c r="AV253" s="70"/>
      <c r="AW253" s="70"/>
      <c r="AX253" s="70"/>
      <c r="AY253" s="70"/>
      <c r="AZ253" s="70"/>
    </row>
    <row r="254" spans="1:52" x14ac:dyDescent="0.25">
      <c r="A254" s="55">
        <v>52</v>
      </c>
      <c r="B254" s="55">
        <v>76</v>
      </c>
      <c r="C254" s="56"/>
      <c r="D254" s="57"/>
      <c r="E254" s="58"/>
      <c r="F254" s="59"/>
      <c r="G254" s="56"/>
      <c r="H254" s="60"/>
      <c r="I254" s="61"/>
      <c r="J254" s="61"/>
      <c r="K254" s="34"/>
      <c r="L254" s="68">
        <v>254</v>
      </c>
      <c r="M254" s="68"/>
      <c r="N254" s="63"/>
      <c r="O254" s="70" t="s">
        <v>208</v>
      </c>
      <c r="P254" s="96">
        <v>43014.814143518517</v>
      </c>
      <c r="Q254" s="70"/>
      <c r="R254" s="70"/>
      <c r="S254" s="70"/>
      <c r="T254" s="70"/>
      <c r="U254" s="70"/>
      <c r="V254" s="70"/>
      <c r="W254" s="70"/>
      <c r="X254" s="70"/>
      <c r="Y254" s="70"/>
      <c r="Z254" s="70"/>
      <c r="AA254" s="70"/>
      <c r="AB254" s="70"/>
      <c r="AC254" s="70"/>
      <c r="AD254" s="70"/>
      <c r="AE254" s="70"/>
      <c r="AF254" s="70"/>
      <c r="AG254" s="70"/>
      <c r="AH254" s="70"/>
      <c r="AI254" s="70"/>
      <c r="AJ254" s="70"/>
      <c r="AK254" s="70"/>
      <c r="AL254" s="70"/>
      <c r="AM254" s="70"/>
      <c r="AN254" s="70"/>
      <c r="AO254" s="70"/>
      <c r="AP254" s="70"/>
      <c r="AQ254" s="70"/>
      <c r="AR254" s="70"/>
      <c r="AS254" s="70"/>
      <c r="AT254" s="70"/>
      <c r="AU254" s="70"/>
      <c r="AV254" s="70"/>
      <c r="AW254" s="70"/>
      <c r="AX254" s="70"/>
      <c r="AY254" s="70"/>
      <c r="AZ254" s="70"/>
    </row>
    <row r="255" spans="1:52" x14ac:dyDescent="0.25">
      <c r="A255" s="55">
        <v>75</v>
      </c>
      <c r="B255" s="55">
        <v>76</v>
      </c>
      <c r="C255" s="56"/>
      <c r="D255" s="57"/>
      <c r="E255" s="58"/>
      <c r="F255" s="59"/>
      <c r="G255" s="56"/>
      <c r="H255" s="60"/>
      <c r="I255" s="61"/>
      <c r="J255" s="61"/>
      <c r="K255" s="34"/>
      <c r="L255" s="68">
        <v>255</v>
      </c>
      <c r="M255" s="68"/>
      <c r="N255" s="63"/>
      <c r="O255" s="70" t="s">
        <v>208</v>
      </c>
      <c r="P255" s="96">
        <v>43014.814143518517</v>
      </c>
      <c r="Q255" s="70"/>
      <c r="R255" s="70"/>
      <c r="S255" s="70"/>
      <c r="T255" s="70"/>
      <c r="U255" s="70"/>
      <c r="V255" s="70"/>
      <c r="W255" s="70"/>
      <c r="X255" s="70"/>
      <c r="Y255" s="70"/>
      <c r="Z255" s="70"/>
      <c r="AA255" s="70"/>
      <c r="AB255" s="70"/>
      <c r="AC255" s="70"/>
      <c r="AD255" s="70"/>
      <c r="AE255" s="70"/>
      <c r="AF255" s="70"/>
      <c r="AG255" s="70"/>
      <c r="AH255" s="70"/>
      <c r="AI255" s="70"/>
      <c r="AJ255" s="70"/>
      <c r="AK255" s="70"/>
      <c r="AL255" s="70"/>
      <c r="AM255" s="70"/>
      <c r="AN255" s="70"/>
      <c r="AO255" s="70"/>
      <c r="AP255" s="70"/>
      <c r="AQ255" s="70"/>
      <c r="AR255" s="70"/>
      <c r="AS255" s="70"/>
      <c r="AT255" s="70"/>
      <c r="AU255" s="70"/>
      <c r="AV255" s="70"/>
      <c r="AW255" s="70"/>
      <c r="AX255" s="70"/>
      <c r="AY255" s="70"/>
      <c r="AZ255" s="70"/>
    </row>
    <row r="256" spans="1:52" x14ac:dyDescent="0.25">
      <c r="A256" s="55">
        <v>34</v>
      </c>
      <c r="B256" s="55">
        <v>24</v>
      </c>
      <c r="C256" s="56"/>
      <c r="D256" s="57"/>
      <c r="E256" s="58"/>
      <c r="F256" s="59"/>
      <c r="G256" s="56"/>
      <c r="H256" s="60"/>
      <c r="I256" s="61"/>
      <c r="J256" s="61"/>
      <c r="K256" s="34"/>
      <c r="L256" s="68">
        <v>256</v>
      </c>
      <c r="M256" s="68"/>
      <c r="N256" s="63"/>
      <c r="O256" s="70" t="s">
        <v>208</v>
      </c>
      <c r="P256" s="96">
        <v>43014.814143518517</v>
      </c>
      <c r="Q256" s="70"/>
      <c r="R256" s="70"/>
      <c r="S256" s="70"/>
      <c r="T256" s="70"/>
      <c r="U256" s="70"/>
      <c r="V256" s="70"/>
      <c r="W256" s="70"/>
      <c r="X256" s="70"/>
      <c r="Y256" s="70"/>
      <c r="Z256" s="70"/>
      <c r="AA256" s="70"/>
      <c r="AB256" s="70"/>
      <c r="AC256" s="70"/>
      <c r="AD256" s="70"/>
      <c r="AE256" s="70"/>
      <c r="AF256" s="70"/>
      <c r="AG256" s="70"/>
      <c r="AH256" s="70"/>
      <c r="AI256" s="70"/>
      <c r="AJ256" s="70"/>
      <c r="AK256" s="70"/>
      <c r="AL256" s="70"/>
      <c r="AM256" s="70"/>
      <c r="AN256" s="70"/>
      <c r="AO256" s="70"/>
      <c r="AP256" s="70"/>
      <c r="AQ256" s="70"/>
      <c r="AR256" s="70"/>
      <c r="AS256" s="70"/>
      <c r="AT256" s="70"/>
      <c r="AU256" s="70"/>
      <c r="AV256" s="70"/>
      <c r="AW256" s="70"/>
      <c r="AX256" s="70"/>
      <c r="AY256" s="70"/>
      <c r="AZ256" s="70"/>
    </row>
    <row r="257" spans="1:52" x14ac:dyDescent="0.25">
      <c r="A257" s="55">
        <v>2</v>
      </c>
      <c r="B257" s="55">
        <v>34</v>
      </c>
      <c r="C257" s="56"/>
      <c r="D257" s="57"/>
      <c r="E257" s="58"/>
      <c r="F257" s="59"/>
      <c r="G257" s="56"/>
      <c r="H257" s="60"/>
      <c r="I257" s="61"/>
      <c r="J257" s="61"/>
      <c r="K257" s="34"/>
      <c r="L257" s="68">
        <v>257</v>
      </c>
      <c r="M257" s="68"/>
      <c r="N257" s="63"/>
      <c r="O257" s="70" t="s">
        <v>208</v>
      </c>
      <c r="P257" s="96">
        <v>43014.814143518517</v>
      </c>
      <c r="Q257" s="70"/>
      <c r="R257" s="70"/>
      <c r="S257" s="70"/>
      <c r="T257" s="70"/>
      <c r="U257" s="70"/>
      <c r="V257" s="70"/>
      <c r="W257" s="70"/>
      <c r="X257" s="70"/>
      <c r="Y257" s="70"/>
      <c r="Z257" s="70"/>
      <c r="AA257" s="70"/>
      <c r="AB257" s="70"/>
      <c r="AC257" s="70"/>
      <c r="AD257" s="70"/>
      <c r="AE257" s="70"/>
      <c r="AF257" s="70"/>
      <c r="AG257" s="70"/>
      <c r="AH257" s="70"/>
      <c r="AI257" s="70"/>
      <c r="AJ257" s="70"/>
      <c r="AK257" s="70"/>
      <c r="AL257" s="70"/>
      <c r="AM257" s="70"/>
      <c r="AN257" s="70"/>
      <c r="AO257" s="70"/>
      <c r="AP257" s="70"/>
      <c r="AQ257" s="70"/>
      <c r="AR257" s="70"/>
      <c r="AS257" s="70"/>
      <c r="AT257" s="70"/>
      <c r="AU257" s="70"/>
      <c r="AV257" s="70"/>
      <c r="AW257" s="70"/>
      <c r="AX257" s="70"/>
      <c r="AY257" s="70"/>
      <c r="AZ257" s="70"/>
    </row>
    <row r="258" spans="1:52" x14ac:dyDescent="0.25">
      <c r="A258" s="55">
        <v>34</v>
      </c>
      <c r="B258" s="55">
        <v>2</v>
      </c>
      <c r="C258" s="56"/>
      <c r="D258" s="57"/>
      <c r="E258" s="58"/>
      <c r="F258" s="59"/>
      <c r="G258" s="56"/>
      <c r="H258" s="60"/>
      <c r="I258" s="61"/>
      <c r="J258" s="61"/>
      <c r="K258" s="34"/>
      <c r="L258" s="68">
        <v>258</v>
      </c>
      <c r="M258" s="68"/>
      <c r="N258" s="63"/>
      <c r="O258" s="70" t="s">
        <v>208</v>
      </c>
      <c r="P258" s="96">
        <v>43014.814143518517</v>
      </c>
      <c r="Q258" s="70"/>
      <c r="R258" s="70"/>
      <c r="S258" s="70"/>
      <c r="T258" s="70"/>
      <c r="U258" s="70"/>
      <c r="V258" s="70"/>
      <c r="W258" s="70"/>
      <c r="X258" s="70"/>
      <c r="Y258" s="70"/>
      <c r="Z258" s="70"/>
      <c r="AA258" s="70"/>
      <c r="AB258" s="70"/>
      <c r="AC258" s="70"/>
      <c r="AD258" s="70"/>
      <c r="AE258" s="70"/>
      <c r="AF258" s="70"/>
      <c r="AG258" s="70"/>
      <c r="AH258" s="70"/>
      <c r="AI258" s="70"/>
      <c r="AJ258" s="70"/>
      <c r="AK258" s="70"/>
      <c r="AL258" s="70"/>
      <c r="AM258" s="70"/>
      <c r="AN258" s="70"/>
      <c r="AO258" s="70"/>
      <c r="AP258" s="70"/>
      <c r="AQ258" s="70"/>
      <c r="AR258" s="70"/>
      <c r="AS258" s="70"/>
      <c r="AT258" s="70"/>
      <c r="AU258" s="70"/>
      <c r="AV258" s="70"/>
      <c r="AW258" s="70"/>
      <c r="AX258" s="70"/>
      <c r="AY258" s="70"/>
      <c r="AZ258" s="70"/>
    </row>
    <row r="259" spans="1:52" x14ac:dyDescent="0.25">
      <c r="A259" s="55">
        <v>34</v>
      </c>
      <c r="B259" s="55">
        <v>28</v>
      </c>
      <c r="C259" s="56"/>
      <c r="D259" s="57"/>
      <c r="E259" s="58"/>
      <c r="F259" s="59"/>
      <c r="G259" s="56"/>
      <c r="H259" s="60"/>
      <c r="I259" s="61"/>
      <c r="J259" s="61"/>
      <c r="K259" s="34"/>
      <c r="L259" s="68">
        <v>259</v>
      </c>
      <c r="M259" s="68"/>
      <c r="N259" s="63"/>
      <c r="O259" s="70" t="s">
        <v>208</v>
      </c>
      <c r="P259" s="96">
        <v>43014.814143518517</v>
      </c>
      <c r="Q259" s="70"/>
      <c r="R259" s="70"/>
      <c r="S259" s="70"/>
      <c r="T259" s="70"/>
      <c r="U259" s="70"/>
      <c r="V259" s="70"/>
      <c r="W259" s="70"/>
      <c r="X259" s="70"/>
      <c r="Y259" s="70"/>
      <c r="Z259" s="70"/>
      <c r="AA259" s="70"/>
      <c r="AB259" s="70"/>
      <c r="AC259" s="70"/>
      <c r="AD259" s="70"/>
      <c r="AE259" s="70"/>
      <c r="AF259" s="70"/>
      <c r="AG259" s="70"/>
      <c r="AH259" s="70"/>
      <c r="AI259" s="70"/>
      <c r="AJ259" s="70"/>
      <c r="AK259" s="70"/>
      <c r="AL259" s="70"/>
      <c r="AM259" s="70"/>
      <c r="AN259" s="70"/>
      <c r="AO259" s="70"/>
      <c r="AP259" s="70"/>
      <c r="AQ259" s="70"/>
      <c r="AR259" s="70"/>
      <c r="AS259" s="70"/>
      <c r="AT259" s="70"/>
      <c r="AU259" s="70"/>
      <c r="AV259" s="70"/>
      <c r="AW259" s="70"/>
      <c r="AX259" s="70"/>
      <c r="AY259" s="70"/>
      <c r="AZ259" s="70"/>
    </row>
    <row r="260" spans="1:52" x14ac:dyDescent="0.25">
      <c r="A260" s="55">
        <v>34</v>
      </c>
      <c r="B260" s="55">
        <v>24</v>
      </c>
      <c r="C260" s="56"/>
      <c r="D260" s="57"/>
      <c r="E260" s="58"/>
      <c r="F260" s="59"/>
      <c r="G260" s="56"/>
      <c r="H260" s="60"/>
      <c r="I260" s="61"/>
      <c r="J260" s="61"/>
      <c r="K260" s="34"/>
      <c r="L260" s="68">
        <v>260</v>
      </c>
      <c r="M260" s="68"/>
      <c r="N260" s="63"/>
      <c r="O260" s="70" t="s">
        <v>208</v>
      </c>
      <c r="P260" s="96">
        <v>43014.814143518517</v>
      </c>
      <c r="Q260" s="70"/>
      <c r="R260" s="70"/>
      <c r="S260" s="70"/>
      <c r="T260" s="70"/>
      <c r="U260" s="70"/>
      <c r="V260" s="70"/>
      <c r="W260" s="70"/>
      <c r="X260" s="70"/>
      <c r="Y260" s="70"/>
      <c r="Z260" s="70"/>
      <c r="AA260" s="70"/>
      <c r="AB260" s="70"/>
      <c r="AC260" s="70"/>
      <c r="AD260" s="70"/>
      <c r="AE260" s="70"/>
      <c r="AF260" s="70"/>
      <c r="AG260" s="70"/>
      <c r="AH260" s="70"/>
      <c r="AI260" s="70"/>
      <c r="AJ260" s="70"/>
      <c r="AK260" s="70"/>
      <c r="AL260" s="70"/>
      <c r="AM260" s="70"/>
      <c r="AN260" s="70"/>
      <c r="AO260" s="70"/>
      <c r="AP260" s="70"/>
      <c r="AQ260" s="70"/>
      <c r="AR260" s="70"/>
      <c r="AS260" s="70"/>
      <c r="AT260" s="70"/>
      <c r="AU260" s="70"/>
      <c r="AV260" s="70"/>
      <c r="AW260" s="70"/>
      <c r="AX260" s="70"/>
      <c r="AY260" s="70"/>
      <c r="AZ260" s="70"/>
    </row>
    <row r="261" spans="1:52" x14ac:dyDescent="0.25">
      <c r="A261" s="55">
        <v>61</v>
      </c>
      <c r="B261" s="55">
        <v>34</v>
      </c>
      <c r="C261" s="56"/>
      <c r="D261" s="57"/>
      <c r="E261" s="58"/>
      <c r="F261" s="59"/>
      <c r="G261" s="56"/>
      <c r="H261" s="60"/>
      <c r="I261" s="61"/>
      <c r="J261" s="61"/>
      <c r="K261" s="34"/>
      <c r="L261" s="68">
        <v>261</v>
      </c>
      <c r="M261" s="68"/>
      <c r="N261" s="63"/>
      <c r="O261" s="70" t="s">
        <v>208</v>
      </c>
      <c r="P261" s="96">
        <v>43014.814143518517</v>
      </c>
      <c r="Q261" s="70"/>
      <c r="R261" s="70"/>
      <c r="S261" s="70"/>
      <c r="T261" s="70"/>
      <c r="U261" s="70"/>
      <c r="V261" s="70"/>
      <c r="W261" s="70"/>
      <c r="X261" s="70"/>
      <c r="Y261" s="70"/>
      <c r="Z261" s="70"/>
      <c r="AA261" s="70"/>
      <c r="AB261" s="70"/>
      <c r="AC261" s="70"/>
      <c r="AD261" s="70"/>
      <c r="AE261" s="70"/>
      <c r="AF261" s="70"/>
      <c r="AG261" s="70"/>
      <c r="AH261" s="70"/>
      <c r="AI261" s="70"/>
      <c r="AJ261" s="70"/>
      <c r="AK261" s="70"/>
      <c r="AL261" s="70"/>
      <c r="AM261" s="70"/>
      <c r="AN261" s="70"/>
      <c r="AO261" s="70"/>
      <c r="AP261" s="70"/>
      <c r="AQ261" s="70"/>
      <c r="AR261" s="70"/>
      <c r="AS261" s="70"/>
      <c r="AT261" s="70"/>
      <c r="AU261" s="70"/>
      <c r="AV261" s="70"/>
      <c r="AW261" s="70"/>
      <c r="AX261" s="70"/>
      <c r="AY261" s="70"/>
      <c r="AZ261" s="70"/>
    </row>
    <row r="262" spans="1:52" x14ac:dyDescent="0.25">
      <c r="A262" s="55">
        <v>38</v>
      </c>
      <c r="B262" s="55">
        <v>34</v>
      </c>
      <c r="C262" s="56"/>
      <c r="D262" s="57"/>
      <c r="E262" s="58"/>
      <c r="F262" s="59"/>
      <c r="G262" s="56"/>
      <c r="H262" s="60"/>
      <c r="I262" s="61"/>
      <c r="J262" s="61"/>
      <c r="K262" s="34"/>
      <c r="L262" s="68">
        <v>262</v>
      </c>
      <c r="M262" s="68"/>
      <c r="N262" s="63"/>
      <c r="O262" s="70" t="s">
        <v>208</v>
      </c>
      <c r="P262" s="96">
        <v>43014.814143518517</v>
      </c>
      <c r="Q262" s="70"/>
      <c r="R262" s="70"/>
      <c r="S262" s="70"/>
      <c r="T262" s="70"/>
      <c r="U262" s="70"/>
      <c r="V262" s="70"/>
      <c r="W262" s="70"/>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70"/>
      <c r="AU262" s="70"/>
      <c r="AV262" s="70"/>
      <c r="AW262" s="70"/>
      <c r="AX262" s="70"/>
      <c r="AY262" s="70"/>
      <c r="AZ262" s="70"/>
    </row>
    <row r="263" spans="1:52" x14ac:dyDescent="0.25">
      <c r="A263" s="55">
        <v>35</v>
      </c>
      <c r="B263" s="55">
        <v>34</v>
      </c>
      <c r="C263" s="56"/>
      <c r="D263" s="57"/>
      <c r="E263" s="58"/>
      <c r="F263" s="59"/>
      <c r="G263" s="56"/>
      <c r="H263" s="60"/>
      <c r="I263" s="61"/>
      <c r="J263" s="61"/>
      <c r="K263" s="34"/>
      <c r="L263" s="68">
        <v>263</v>
      </c>
      <c r="M263" s="68"/>
      <c r="N263" s="63"/>
      <c r="O263" s="70" t="s">
        <v>208</v>
      </c>
      <c r="P263" s="96">
        <v>43014.814143518517</v>
      </c>
      <c r="Q263" s="70"/>
      <c r="R263" s="70"/>
      <c r="S263" s="70"/>
      <c r="T263" s="70"/>
      <c r="U263" s="70"/>
      <c r="V263" s="70"/>
      <c r="W263" s="70"/>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c r="AY263" s="70"/>
      <c r="AZ263" s="70"/>
    </row>
    <row r="264" spans="1:52" x14ac:dyDescent="0.25">
      <c r="A264" s="55">
        <v>27</v>
      </c>
      <c r="B264" s="55">
        <v>34</v>
      </c>
      <c r="C264" s="56"/>
      <c r="D264" s="57"/>
      <c r="E264" s="58"/>
      <c r="F264" s="59"/>
      <c r="G264" s="56"/>
      <c r="H264" s="60"/>
      <c r="I264" s="61"/>
      <c r="J264" s="61"/>
      <c r="K264" s="34"/>
      <c r="L264" s="68">
        <v>264</v>
      </c>
      <c r="M264" s="68"/>
      <c r="N264" s="63"/>
      <c r="O264" s="70" t="s">
        <v>208</v>
      </c>
      <c r="P264" s="96">
        <v>43014.814143518517</v>
      </c>
      <c r="Q264" s="70"/>
      <c r="R264" s="70"/>
      <c r="S264" s="70"/>
      <c r="T264" s="70"/>
      <c r="U264" s="70"/>
      <c r="V264" s="70"/>
      <c r="W264" s="70"/>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c r="AY264" s="70"/>
      <c r="AZ264" s="70"/>
    </row>
    <row r="265" spans="1:52" x14ac:dyDescent="0.25">
      <c r="A265" s="55">
        <v>24</v>
      </c>
      <c r="B265" s="55">
        <v>34</v>
      </c>
      <c r="C265" s="56"/>
      <c r="D265" s="57"/>
      <c r="E265" s="58"/>
      <c r="F265" s="59"/>
      <c r="G265" s="56"/>
      <c r="H265" s="60"/>
      <c r="I265" s="61"/>
      <c r="J265" s="61"/>
      <c r="K265" s="34"/>
      <c r="L265" s="68">
        <v>265</v>
      </c>
      <c r="M265" s="68"/>
      <c r="N265" s="63"/>
      <c r="O265" s="70" t="s">
        <v>208</v>
      </c>
      <c r="P265" s="96">
        <v>43014.814143518517</v>
      </c>
      <c r="Q265" s="70"/>
      <c r="R265" s="70"/>
      <c r="S265" s="70"/>
      <c r="T265" s="70"/>
      <c r="U265" s="70"/>
      <c r="V265" s="70"/>
      <c r="W265" s="70"/>
      <c r="X265" s="70"/>
      <c r="Y265" s="70"/>
      <c r="Z265" s="70"/>
      <c r="AA265" s="70"/>
      <c r="AB265" s="70"/>
      <c r="AC265" s="70"/>
      <c r="AD265" s="70"/>
      <c r="AE265" s="70"/>
      <c r="AF265" s="70"/>
      <c r="AG265" s="70"/>
      <c r="AH265" s="70"/>
      <c r="AI265" s="70"/>
      <c r="AJ265" s="70"/>
      <c r="AK265" s="70"/>
      <c r="AL265" s="70"/>
      <c r="AM265" s="70"/>
      <c r="AN265" s="70"/>
      <c r="AO265" s="70"/>
      <c r="AP265" s="70"/>
      <c r="AQ265" s="70"/>
      <c r="AR265" s="70"/>
      <c r="AS265" s="70"/>
      <c r="AT265" s="70"/>
      <c r="AU265" s="70"/>
      <c r="AV265" s="70"/>
      <c r="AW265" s="70"/>
      <c r="AX265" s="70"/>
      <c r="AY265" s="70"/>
      <c r="AZ265" s="70"/>
    </row>
    <row r="266" spans="1:52" x14ac:dyDescent="0.25">
      <c r="A266" s="55">
        <v>19</v>
      </c>
      <c r="B266" s="55">
        <v>34</v>
      </c>
      <c r="C266" s="56"/>
      <c r="D266" s="57"/>
      <c r="E266" s="58"/>
      <c r="F266" s="59"/>
      <c r="G266" s="56"/>
      <c r="H266" s="60"/>
      <c r="I266" s="61"/>
      <c r="J266" s="61"/>
      <c r="K266" s="34"/>
      <c r="L266" s="68">
        <v>266</v>
      </c>
      <c r="M266" s="68"/>
      <c r="N266" s="63"/>
      <c r="O266" s="70" t="s">
        <v>208</v>
      </c>
      <c r="P266" s="96">
        <v>43014.814143518517</v>
      </c>
      <c r="Q266" s="70"/>
      <c r="R266" s="70"/>
      <c r="S266" s="70"/>
      <c r="T266" s="70"/>
      <c r="U266" s="70"/>
      <c r="V266" s="70"/>
      <c r="W266" s="70"/>
      <c r="X266" s="70"/>
      <c r="Y266" s="70"/>
      <c r="Z266" s="70"/>
      <c r="AA266" s="70"/>
      <c r="AB266" s="70"/>
      <c r="AC266" s="70"/>
      <c r="AD266" s="70"/>
      <c r="AE266" s="70"/>
      <c r="AF266" s="70"/>
      <c r="AG266" s="70"/>
      <c r="AH266" s="70"/>
      <c r="AI266" s="70"/>
      <c r="AJ266" s="70"/>
      <c r="AK266" s="70"/>
      <c r="AL266" s="70"/>
      <c r="AM266" s="70"/>
      <c r="AN266" s="70"/>
      <c r="AO266" s="70"/>
      <c r="AP266" s="70"/>
      <c r="AQ266" s="70"/>
      <c r="AR266" s="70"/>
      <c r="AS266" s="70"/>
      <c r="AT266" s="70"/>
      <c r="AU266" s="70"/>
      <c r="AV266" s="70"/>
      <c r="AW266" s="70"/>
      <c r="AX266" s="70"/>
      <c r="AY266" s="70"/>
      <c r="AZ266" s="70"/>
    </row>
    <row r="267" spans="1:52" x14ac:dyDescent="0.25">
      <c r="A267" s="55">
        <v>31</v>
      </c>
      <c r="B267" s="55">
        <v>34</v>
      </c>
      <c r="C267" s="56"/>
      <c r="D267" s="57"/>
      <c r="E267" s="58"/>
      <c r="F267" s="59"/>
      <c r="G267" s="56"/>
      <c r="H267" s="60"/>
      <c r="I267" s="61"/>
      <c r="J267" s="61"/>
      <c r="K267" s="34"/>
      <c r="L267" s="68">
        <v>267</v>
      </c>
      <c r="M267" s="68"/>
      <c r="N267" s="63"/>
      <c r="O267" s="70" t="s">
        <v>208</v>
      </c>
      <c r="P267" s="96">
        <v>43014.814143518517</v>
      </c>
      <c r="Q267" s="70"/>
      <c r="R267" s="70"/>
      <c r="S267" s="70"/>
      <c r="T267" s="70"/>
      <c r="U267" s="70"/>
      <c r="V267" s="70"/>
      <c r="W267" s="70"/>
      <c r="X267" s="70"/>
      <c r="Y267" s="70"/>
      <c r="Z267" s="70"/>
      <c r="AA267" s="70"/>
      <c r="AB267" s="70"/>
      <c r="AC267" s="70"/>
      <c r="AD267" s="70"/>
      <c r="AE267" s="70"/>
      <c r="AF267" s="70"/>
      <c r="AG267" s="70"/>
      <c r="AH267" s="70"/>
      <c r="AI267" s="70"/>
      <c r="AJ267" s="70"/>
      <c r="AK267" s="70"/>
      <c r="AL267" s="70"/>
      <c r="AM267" s="70"/>
      <c r="AN267" s="70"/>
      <c r="AO267" s="70"/>
      <c r="AP267" s="70"/>
      <c r="AQ267" s="70"/>
      <c r="AR267" s="70"/>
      <c r="AS267" s="70"/>
      <c r="AT267" s="70"/>
      <c r="AU267" s="70"/>
      <c r="AV267" s="70"/>
      <c r="AW267" s="70"/>
      <c r="AX267" s="70"/>
      <c r="AY267" s="70"/>
      <c r="AZ267" s="70"/>
    </row>
    <row r="268" spans="1:52" x14ac:dyDescent="0.25">
      <c r="A268" s="55">
        <v>20</v>
      </c>
      <c r="B268" s="55">
        <v>34</v>
      </c>
      <c r="C268" s="56"/>
      <c r="D268" s="57"/>
      <c r="E268" s="58"/>
      <c r="F268" s="59"/>
      <c r="G268" s="56"/>
      <c r="H268" s="60"/>
      <c r="I268" s="61"/>
      <c r="J268" s="61"/>
      <c r="K268" s="34"/>
      <c r="L268" s="68">
        <v>268</v>
      </c>
      <c r="M268" s="68"/>
      <c r="N268" s="63"/>
      <c r="O268" s="70" t="s">
        <v>208</v>
      </c>
      <c r="P268" s="96">
        <v>43014.814143518517</v>
      </c>
      <c r="Q268" s="70"/>
      <c r="R268" s="70"/>
      <c r="S268" s="70"/>
      <c r="T268" s="70"/>
      <c r="U268" s="70"/>
      <c r="V268" s="70"/>
      <c r="W268" s="70"/>
      <c r="X268" s="70"/>
      <c r="Y268" s="70"/>
      <c r="Z268" s="70"/>
      <c r="AA268" s="70"/>
      <c r="AB268" s="70"/>
      <c r="AC268" s="70"/>
      <c r="AD268" s="70"/>
      <c r="AE268" s="70"/>
      <c r="AF268" s="70"/>
      <c r="AG268" s="70"/>
      <c r="AH268" s="70"/>
      <c r="AI268" s="70"/>
      <c r="AJ268" s="70"/>
      <c r="AK268" s="70"/>
      <c r="AL268" s="70"/>
      <c r="AM268" s="70"/>
      <c r="AN268" s="70"/>
      <c r="AO268" s="70"/>
      <c r="AP268" s="70"/>
      <c r="AQ268" s="70"/>
      <c r="AR268" s="70"/>
      <c r="AS268" s="70"/>
      <c r="AT268" s="70"/>
      <c r="AU268" s="70"/>
      <c r="AV268" s="70"/>
      <c r="AW268" s="70"/>
      <c r="AX268" s="70"/>
      <c r="AY268" s="70"/>
      <c r="AZ268" s="70"/>
    </row>
    <row r="269" spans="1:52" x14ac:dyDescent="0.25">
      <c r="A269" s="55">
        <v>36</v>
      </c>
      <c r="B269" s="55">
        <v>14</v>
      </c>
      <c r="C269" s="56"/>
      <c r="D269" s="57"/>
      <c r="E269" s="58"/>
      <c r="F269" s="59"/>
      <c r="G269" s="56"/>
      <c r="H269" s="60"/>
      <c r="I269" s="61"/>
      <c r="J269" s="61"/>
      <c r="K269" s="34"/>
      <c r="L269" s="68">
        <v>269</v>
      </c>
      <c r="M269" s="68"/>
      <c r="N269" s="63"/>
      <c r="O269" s="70" t="s">
        <v>208</v>
      </c>
      <c r="P269" s="96">
        <v>43014.814143518517</v>
      </c>
      <c r="Q269" s="70"/>
      <c r="R269" s="70"/>
      <c r="S269" s="70"/>
      <c r="T269" s="70"/>
      <c r="U269" s="70"/>
      <c r="V269" s="70"/>
      <c r="W269" s="70"/>
      <c r="X269" s="70"/>
      <c r="Y269" s="70"/>
      <c r="Z269" s="70"/>
      <c r="AA269" s="70"/>
      <c r="AB269" s="70"/>
      <c r="AC269" s="70"/>
      <c r="AD269" s="70"/>
      <c r="AE269" s="70"/>
      <c r="AF269" s="70"/>
      <c r="AG269" s="70"/>
      <c r="AH269" s="70"/>
      <c r="AI269" s="70"/>
      <c r="AJ269" s="70"/>
      <c r="AK269" s="70"/>
      <c r="AL269" s="70"/>
      <c r="AM269" s="70"/>
      <c r="AN269" s="70"/>
      <c r="AO269" s="70"/>
      <c r="AP269" s="70"/>
      <c r="AQ269" s="70"/>
      <c r="AR269" s="70"/>
      <c r="AS269" s="70"/>
      <c r="AT269" s="70"/>
      <c r="AU269" s="70"/>
      <c r="AV269" s="70"/>
      <c r="AW269" s="70"/>
      <c r="AX269" s="70"/>
      <c r="AY269" s="70"/>
      <c r="AZ269" s="70"/>
    </row>
    <row r="270" spans="1:52" x14ac:dyDescent="0.25">
      <c r="A270" s="55">
        <v>73</v>
      </c>
      <c r="B270" s="55">
        <v>14</v>
      </c>
      <c r="C270" s="56"/>
      <c r="D270" s="57"/>
      <c r="E270" s="58"/>
      <c r="F270" s="59"/>
      <c r="G270" s="56"/>
      <c r="H270" s="60"/>
      <c r="I270" s="61"/>
      <c r="J270" s="61"/>
      <c r="K270" s="34"/>
      <c r="L270" s="68">
        <v>270</v>
      </c>
      <c r="M270" s="68"/>
      <c r="N270" s="63"/>
      <c r="O270" s="70" t="s">
        <v>208</v>
      </c>
      <c r="P270" s="96">
        <v>43014.814143518517</v>
      </c>
      <c r="Q270" s="70"/>
      <c r="R270" s="70"/>
      <c r="S270" s="70"/>
      <c r="T270" s="70"/>
      <c r="U270" s="70"/>
      <c r="V270" s="70"/>
      <c r="W270" s="70"/>
      <c r="X270" s="70"/>
      <c r="Y270" s="70"/>
      <c r="Z270" s="70"/>
      <c r="AA270" s="70"/>
      <c r="AB270" s="70"/>
      <c r="AC270" s="70"/>
      <c r="AD270" s="70"/>
      <c r="AE270" s="70"/>
      <c r="AF270" s="70"/>
      <c r="AG270" s="70"/>
      <c r="AH270" s="70"/>
      <c r="AI270" s="70"/>
      <c r="AJ270" s="70"/>
      <c r="AK270" s="70"/>
      <c r="AL270" s="70"/>
      <c r="AM270" s="70"/>
      <c r="AN270" s="70"/>
      <c r="AO270" s="70"/>
      <c r="AP270" s="70"/>
      <c r="AQ270" s="70"/>
      <c r="AR270" s="70"/>
      <c r="AS270" s="70"/>
      <c r="AT270" s="70"/>
      <c r="AU270" s="70"/>
      <c r="AV270" s="70"/>
      <c r="AW270" s="70"/>
      <c r="AX270" s="70"/>
      <c r="AY270" s="70"/>
      <c r="AZ270" s="70"/>
    </row>
    <row r="271" spans="1:52" x14ac:dyDescent="0.25">
      <c r="A271" s="55">
        <v>14</v>
      </c>
      <c r="B271" s="55">
        <v>2</v>
      </c>
      <c r="C271" s="56"/>
      <c r="D271" s="57"/>
      <c r="E271" s="58"/>
      <c r="F271" s="59"/>
      <c r="G271" s="56"/>
      <c r="H271" s="60"/>
      <c r="I271" s="61"/>
      <c r="J271" s="61"/>
      <c r="K271" s="34"/>
      <c r="L271" s="68">
        <v>271</v>
      </c>
      <c r="M271" s="68"/>
      <c r="N271" s="63"/>
      <c r="O271" s="70" t="s">
        <v>208</v>
      </c>
      <c r="P271" s="96">
        <v>43014.814143518517</v>
      </c>
      <c r="Q271" s="70"/>
      <c r="R271" s="70"/>
      <c r="S271" s="70"/>
      <c r="T271" s="70"/>
      <c r="U271" s="70"/>
      <c r="V271" s="70"/>
      <c r="W271" s="70"/>
      <c r="X271" s="70"/>
      <c r="Y271" s="70"/>
      <c r="Z271" s="70"/>
      <c r="AA271" s="70"/>
      <c r="AB271" s="70"/>
      <c r="AC271" s="70"/>
      <c r="AD271" s="70"/>
      <c r="AE271" s="70"/>
      <c r="AF271" s="70"/>
      <c r="AG271" s="70"/>
      <c r="AH271" s="70"/>
      <c r="AI271" s="70"/>
      <c r="AJ271" s="70"/>
      <c r="AK271" s="70"/>
      <c r="AL271" s="70"/>
      <c r="AM271" s="70"/>
      <c r="AN271" s="70"/>
      <c r="AO271" s="70"/>
      <c r="AP271" s="70"/>
      <c r="AQ271" s="70"/>
      <c r="AR271" s="70"/>
      <c r="AS271" s="70"/>
      <c r="AT271" s="70"/>
      <c r="AU271" s="70"/>
      <c r="AV271" s="70"/>
      <c r="AW271" s="70"/>
      <c r="AX271" s="70"/>
      <c r="AY271" s="70"/>
      <c r="AZ271" s="70"/>
    </row>
    <row r="272" spans="1:52" x14ac:dyDescent="0.25">
      <c r="A272" s="55">
        <v>14</v>
      </c>
      <c r="B272" s="55">
        <v>36</v>
      </c>
      <c r="C272" s="56"/>
      <c r="D272" s="57"/>
      <c r="E272" s="58"/>
      <c r="F272" s="59"/>
      <c r="G272" s="56"/>
      <c r="H272" s="60"/>
      <c r="I272" s="61"/>
      <c r="J272" s="61"/>
      <c r="K272" s="34"/>
      <c r="L272" s="68">
        <v>272</v>
      </c>
      <c r="M272" s="68"/>
      <c r="N272" s="63"/>
      <c r="O272" s="70" t="s">
        <v>208</v>
      </c>
      <c r="P272" s="96">
        <v>43014.814143518517</v>
      </c>
      <c r="Q272" s="70"/>
      <c r="R272" s="70"/>
      <c r="S272" s="70"/>
      <c r="T272" s="70"/>
      <c r="U272" s="70"/>
      <c r="V272" s="70"/>
      <c r="W272" s="70"/>
      <c r="X272" s="70"/>
      <c r="Y272" s="70"/>
      <c r="Z272" s="70"/>
      <c r="AA272" s="70"/>
      <c r="AB272" s="70"/>
      <c r="AC272" s="70"/>
      <c r="AD272" s="70"/>
      <c r="AE272" s="70"/>
      <c r="AF272" s="70"/>
      <c r="AG272" s="70"/>
      <c r="AH272" s="70"/>
      <c r="AI272" s="70"/>
      <c r="AJ272" s="70"/>
      <c r="AK272" s="70"/>
      <c r="AL272" s="70"/>
      <c r="AM272" s="70"/>
      <c r="AN272" s="70"/>
      <c r="AO272" s="70"/>
      <c r="AP272" s="70"/>
      <c r="AQ272" s="70"/>
      <c r="AR272" s="70"/>
      <c r="AS272" s="70"/>
      <c r="AT272" s="70"/>
      <c r="AU272" s="70"/>
      <c r="AV272" s="70"/>
      <c r="AW272" s="70"/>
      <c r="AX272" s="70"/>
      <c r="AY272" s="70"/>
      <c r="AZ272" s="70"/>
    </row>
    <row r="273" spans="1:52" x14ac:dyDescent="0.25">
      <c r="A273" s="55">
        <v>73</v>
      </c>
      <c r="B273" s="55">
        <v>14</v>
      </c>
      <c r="C273" s="56"/>
      <c r="D273" s="57"/>
      <c r="E273" s="58"/>
      <c r="F273" s="59"/>
      <c r="G273" s="56"/>
      <c r="H273" s="60"/>
      <c r="I273" s="61"/>
      <c r="J273" s="61"/>
      <c r="K273" s="34"/>
      <c r="L273" s="68">
        <v>273</v>
      </c>
      <c r="M273" s="68"/>
      <c r="N273" s="63"/>
      <c r="O273" s="70" t="s">
        <v>208</v>
      </c>
      <c r="P273" s="96">
        <v>43014.814143518517</v>
      </c>
      <c r="Q273" s="70"/>
      <c r="R273" s="70"/>
      <c r="S273" s="70"/>
      <c r="T273" s="70"/>
      <c r="U273" s="70"/>
      <c r="V273" s="70"/>
      <c r="W273" s="70"/>
      <c r="X273" s="70"/>
      <c r="Y273" s="70"/>
      <c r="Z273" s="70"/>
      <c r="AA273" s="70"/>
      <c r="AB273" s="70"/>
      <c r="AC273" s="70"/>
      <c r="AD273" s="70"/>
      <c r="AE273" s="70"/>
      <c r="AF273" s="70"/>
      <c r="AG273" s="70"/>
      <c r="AH273" s="70"/>
      <c r="AI273" s="70"/>
      <c r="AJ273" s="70"/>
      <c r="AK273" s="70"/>
      <c r="AL273" s="70"/>
      <c r="AM273" s="70"/>
      <c r="AN273" s="70"/>
      <c r="AO273" s="70"/>
      <c r="AP273" s="70"/>
      <c r="AQ273" s="70"/>
      <c r="AR273" s="70"/>
      <c r="AS273" s="70"/>
      <c r="AT273" s="70"/>
      <c r="AU273" s="70"/>
      <c r="AV273" s="70"/>
      <c r="AW273" s="70"/>
      <c r="AX273" s="70"/>
      <c r="AY273" s="70"/>
      <c r="AZ273" s="70"/>
    </row>
    <row r="274" spans="1:52" x14ac:dyDescent="0.25">
      <c r="A274" s="55">
        <v>61</v>
      </c>
      <c r="B274" s="55">
        <v>97</v>
      </c>
      <c r="C274" s="56"/>
      <c r="D274" s="57"/>
      <c r="E274" s="58"/>
      <c r="F274" s="59"/>
      <c r="G274" s="56"/>
      <c r="H274" s="60"/>
      <c r="I274" s="61"/>
      <c r="J274" s="61"/>
      <c r="K274" s="34"/>
      <c r="L274" s="68">
        <v>274</v>
      </c>
      <c r="M274" s="68"/>
      <c r="N274" s="63"/>
      <c r="O274" s="70" t="s">
        <v>208</v>
      </c>
      <c r="P274" s="96">
        <v>43014.814143518517</v>
      </c>
      <c r="Q274" s="70"/>
      <c r="R274" s="70"/>
      <c r="S274" s="70"/>
      <c r="T274" s="70"/>
      <c r="U274" s="70"/>
      <c r="V274" s="70"/>
      <c r="W274" s="70"/>
      <c r="X274" s="70"/>
      <c r="Y274" s="70"/>
      <c r="Z274" s="70"/>
      <c r="AA274" s="70"/>
      <c r="AB274" s="70"/>
      <c r="AC274" s="70"/>
      <c r="AD274" s="70"/>
      <c r="AE274" s="70"/>
      <c r="AF274" s="70"/>
      <c r="AG274" s="70"/>
      <c r="AH274" s="70"/>
      <c r="AI274" s="70"/>
      <c r="AJ274" s="70"/>
      <c r="AK274" s="70"/>
      <c r="AL274" s="70"/>
      <c r="AM274" s="70"/>
      <c r="AN274" s="70"/>
      <c r="AO274" s="70"/>
      <c r="AP274" s="70"/>
      <c r="AQ274" s="70"/>
      <c r="AR274" s="70"/>
      <c r="AS274" s="70"/>
      <c r="AT274" s="70"/>
      <c r="AU274" s="70"/>
      <c r="AV274" s="70"/>
      <c r="AW274" s="70"/>
      <c r="AX274" s="70"/>
      <c r="AY274" s="70"/>
      <c r="AZ274" s="70"/>
    </row>
    <row r="275" spans="1:52" x14ac:dyDescent="0.25">
      <c r="A275" s="55">
        <v>37</v>
      </c>
      <c r="B275" s="55">
        <v>78</v>
      </c>
      <c r="C275" s="56"/>
      <c r="D275" s="57"/>
      <c r="E275" s="58"/>
      <c r="F275" s="59"/>
      <c r="G275" s="56"/>
      <c r="H275" s="60"/>
      <c r="I275" s="61"/>
      <c r="J275" s="61"/>
      <c r="K275" s="34"/>
      <c r="L275" s="68">
        <v>275</v>
      </c>
      <c r="M275" s="68"/>
      <c r="N275" s="63"/>
      <c r="O275" s="70" t="s">
        <v>208</v>
      </c>
      <c r="P275" s="96">
        <v>43014.814143518517</v>
      </c>
      <c r="Q275" s="70"/>
      <c r="R275" s="70"/>
      <c r="S275" s="70"/>
      <c r="T275" s="70"/>
      <c r="U275" s="70"/>
      <c r="V275" s="70"/>
      <c r="W275" s="70"/>
      <c r="X275" s="70"/>
      <c r="Y275" s="70"/>
      <c r="Z275" s="70"/>
      <c r="AA275" s="70"/>
      <c r="AB275" s="70"/>
      <c r="AC275" s="70"/>
      <c r="AD275" s="70"/>
      <c r="AE275" s="70"/>
      <c r="AF275" s="70"/>
      <c r="AG275" s="70"/>
      <c r="AH275" s="70"/>
      <c r="AI275" s="70"/>
      <c r="AJ275" s="70"/>
      <c r="AK275" s="70"/>
      <c r="AL275" s="70"/>
      <c r="AM275" s="70"/>
      <c r="AN275" s="70"/>
      <c r="AO275" s="70"/>
      <c r="AP275" s="70"/>
      <c r="AQ275" s="70"/>
      <c r="AR275" s="70"/>
      <c r="AS275" s="70"/>
      <c r="AT275" s="70"/>
      <c r="AU275" s="70"/>
      <c r="AV275" s="70"/>
      <c r="AW275" s="70"/>
      <c r="AX275" s="70"/>
      <c r="AY275" s="70"/>
      <c r="AZ275" s="70"/>
    </row>
    <row r="276" spans="1:52" x14ac:dyDescent="0.25">
      <c r="A276" s="55">
        <v>78</v>
      </c>
      <c r="B276" s="55">
        <v>52</v>
      </c>
      <c r="C276" s="56"/>
      <c r="D276" s="57"/>
      <c r="E276" s="58"/>
      <c r="F276" s="59"/>
      <c r="G276" s="56"/>
      <c r="H276" s="60"/>
      <c r="I276" s="61"/>
      <c r="J276" s="61"/>
      <c r="K276" s="34"/>
      <c r="L276" s="68">
        <v>276</v>
      </c>
      <c r="M276" s="68"/>
      <c r="N276" s="63"/>
      <c r="O276" s="70" t="s">
        <v>208</v>
      </c>
      <c r="P276" s="96">
        <v>43014.814143518517</v>
      </c>
      <c r="Q276" s="70"/>
      <c r="R276" s="70"/>
      <c r="S276" s="70"/>
      <c r="T276" s="70"/>
      <c r="U276" s="70"/>
      <c r="V276" s="70"/>
      <c r="W276" s="70"/>
      <c r="X276" s="70"/>
      <c r="Y276" s="70"/>
      <c r="Z276" s="70"/>
      <c r="AA276" s="70"/>
      <c r="AB276" s="70"/>
      <c r="AC276" s="70"/>
      <c r="AD276" s="70"/>
      <c r="AE276" s="70"/>
      <c r="AF276" s="70"/>
      <c r="AG276" s="70"/>
      <c r="AH276" s="70"/>
      <c r="AI276" s="70"/>
      <c r="AJ276" s="70"/>
      <c r="AK276" s="70"/>
      <c r="AL276" s="70"/>
      <c r="AM276" s="70"/>
      <c r="AN276" s="70"/>
      <c r="AO276" s="70"/>
      <c r="AP276" s="70"/>
      <c r="AQ276" s="70"/>
      <c r="AR276" s="70"/>
      <c r="AS276" s="70"/>
      <c r="AT276" s="70"/>
      <c r="AU276" s="70"/>
      <c r="AV276" s="70"/>
      <c r="AW276" s="70"/>
      <c r="AX276" s="70"/>
      <c r="AY276" s="70"/>
      <c r="AZ276" s="70"/>
    </row>
    <row r="277" spans="1:52" x14ac:dyDescent="0.25">
      <c r="A277" s="55">
        <v>37</v>
      </c>
      <c r="B277" s="55">
        <v>78</v>
      </c>
      <c r="C277" s="56"/>
      <c r="D277" s="57"/>
      <c r="E277" s="58"/>
      <c r="F277" s="59"/>
      <c r="G277" s="56"/>
      <c r="H277" s="60"/>
      <c r="I277" s="61"/>
      <c r="J277" s="61"/>
      <c r="K277" s="34"/>
      <c r="L277" s="68">
        <v>277</v>
      </c>
      <c r="M277" s="68"/>
      <c r="N277" s="63"/>
      <c r="O277" s="70" t="s">
        <v>208</v>
      </c>
      <c r="P277" s="96">
        <v>43014.814143518517</v>
      </c>
      <c r="Q277" s="70"/>
      <c r="R277" s="70"/>
      <c r="S277" s="70"/>
      <c r="T277" s="70"/>
      <c r="U277" s="70"/>
      <c r="V277" s="70"/>
      <c r="W277" s="70"/>
      <c r="X277" s="70"/>
      <c r="Y277" s="70"/>
      <c r="Z277" s="70"/>
      <c r="AA277" s="70"/>
      <c r="AB277" s="70"/>
      <c r="AC277" s="70"/>
      <c r="AD277" s="70"/>
      <c r="AE277" s="70"/>
      <c r="AF277" s="70"/>
      <c r="AG277" s="70"/>
      <c r="AH277" s="70"/>
      <c r="AI277" s="70"/>
      <c r="AJ277" s="70"/>
      <c r="AK277" s="70"/>
      <c r="AL277" s="70"/>
      <c r="AM277" s="70"/>
      <c r="AN277" s="70"/>
      <c r="AO277" s="70"/>
      <c r="AP277" s="70"/>
      <c r="AQ277" s="70"/>
      <c r="AR277" s="70"/>
      <c r="AS277" s="70"/>
      <c r="AT277" s="70"/>
      <c r="AU277" s="70"/>
      <c r="AV277" s="70"/>
      <c r="AW277" s="70"/>
      <c r="AX277" s="70"/>
      <c r="AY277" s="70"/>
      <c r="AZ277" s="70"/>
    </row>
    <row r="278" spans="1:52" x14ac:dyDescent="0.25">
      <c r="A278" s="55">
        <v>79</v>
      </c>
      <c r="B278" s="55">
        <v>52</v>
      </c>
      <c r="C278" s="56"/>
      <c r="D278" s="57"/>
      <c r="E278" s="58"/>
      <c r="F278" s="59"/>
      <c r="G278" s="56"/>
      <c r="H278" s="60"/>
      <c r="I278" s="61"/>
      <c r="J278" s="61"/>
      <c r="K278" s="34"/>
      <c r="L278" s="68">
        <v>278</v>
      </c>
      <c r="M278" s="68"/>
      <c r="N278" s="63"/>
      <c r="O278" s="70" t="s">
        <v>208</v>
      </c>
      <c r="P278" s="96">
        <v>43014.814143518517</v>
      </c>
      <c r="Q278" s="70"/>
      <c r="R278" s="70"/>
      <c r="S278" s="70"/>
      <c r="T278" s="70"/>
      <c r="U278" s="70"/>
      <c r="V278" s="70"/>
      <c r="W278" s="70"/>
      <c r="X278" s="70"/>
      <c r="Y278" s="70"/>
      <c r="Z278" s="70"/>
      <c r="AA278" s="70"/>
      <c r="AB278" s="70"/>
      <c r="AC278" s="70"/>
      <c r="AD278" s="70"/>
      <c r="AE278" s="70"/>
      <c r="AF278" s="70"/>
      <c r="AG278" s="70"/>
      <c r="AH278" s="70"/>
      <c r="AI278" s="70"/>
      <c r="AJ278" s="70"/>
      <c r="AK278" s="70"/>
      <c r="AL278" s="70"/>
      <c r="AM278" s="70"/>
      <c r="AN278" s="70"/>
      <c r="AO278" s="70"/>
      <c r="AP278" s="70"/>
      <c r="AQ278" s="70"/>
      <c r="AR278" s="70"/>
      <c r="AS278" s="70"/>
      <c r="AT278" s="70"/>
      <c r="AU278" s="70"/>
      <c r="AV278" s="70"/>
      <c r="AW278" s="70"/>
      <c r="AX278" s="70"/>
      <c r="AY278" s="70"/>
      <c r="AZ278" s="70"/>
    </row>
    <row r="279" spans="1:52" x14ac:dyDescent="0.25">
      <c r="A279" s="55">
        <v>79</v>
      </c>
      <c r="B279" s="55">
        <v>87</v>
      </c>
      <c r="C279" s="56"/>
      <c r="D279" s="57"/>
      <c r="E279" s="58"/>
      <c r="F279" s="59"/>
      <c r="G279" s="56"/>
      <c r="H279" s="60"/>
      <c r="I279" s="61"/>
      <c r="J279" s="61"/>
      <c r="K279" s="34"/>
      <c r="L279" s="68">
        <v>279</v>
      </c>
      <c r="M279" s="68"/>
      <c r="N279" s="63"/>
      <c r="O279" s="70" t="s">
        <v>208</v>
      </c>
      <c r="P279" s="96">
        <v>43014.814143518517</v>
      </c>
      <c r="Q279" s="70"/>
      <c r="R279" s="70"/>
      <c r="S279" s="70"/>
      <c r="T279" s="70"/>
      <c r="U279" s="70"/>
      <c r="V279" s="70"/>
      <c r="W279" s="70"/>
      <c r="X279" s="70"/>
      <c r="Y279" s="70"/>
      <c r="Z279" s="70"/>
      <c r="AA279" s="70"/>
      <c r="AB279" s="70"/>
      <c r="AC279" s="70"/>
      <c r="AD279" s="70"/>
      <c r="AE279" s="70"/>
      <c r="AF279" s="70"/>
      <c r="AG279" s="70"/>
      <c r="AH279" s="70"/>
      <c r="AI279" s="70"/>
      <c r="AJ279" s="70"/>
      <c r="AK279" s="70"/>
      <c r="AL279" s="70"/>
      <c r="AM279" s="70"/>
      <c r="AN279" s="70"/>
      <c r="AO279" s="70"/>
      <c r="AP279" s="70"/>
      <c r="AQ279" s="70"/>
      <c r="AR279" s="70"/>
      <c r="AS279" s="70"/>
      <c r="AT279" s="70"/>
      <c r="AU279" s="70"/>
      <c r="AV279" s="70"/>
      <c r="AW279" s="70"/>
      <c r="AX279" s="70"/>
      <c r="AY279" s="70"/>
      <c r="AZ279" s="70"/>
    </row>
    <row r="280" spans="1:52" x14ac:dyDescent="0.25">
      <c r="A280" s="55">
        <v>79</v>
      </c>
      <c r="B280" s="55">
        <v>8</v>
      </c>
      <c r="C280" s="56"/>
      <c r="D280" s="57"/>
      <c r="E280" s="58"/>
      <c r="F280" s="59"/>
      <c r="G280" s="56"/>
      <c r="H280" s="60"/>
      <c r="I280" s="61"/>
      <c r="J280" s="61"/>
      <c r="K280" s="34"/>
      <c r="L280" s="68">
        <v>280</v>
      </c>
      <c r="M280" s="68"/>
      <c r="N280" s="63"/>
      <c r="O280" s="70" t="s">
        <v>208</v>
      </c>
      <c r="P280" s="96">
        <v>43014.814143518517</v>
      </c>
      <c r="Q280" s="70"/>
      <c r="R280" s="70"/>
      <c r="S280" s="70"/>
      <c r="T280" s="70"/>
      <c r="U280" s="70"/>
      <c r="V280" s="70"/>
      <c r="W280" s="70"/>
      <c r="X280" s="70"/>
      <c r="Y280" s="70"/>
      <c r="Z280" s="70"/>
      <c r="AA280" s="70"/>
      <c r="AB280" s="70"/>
      <c r="AC280" s="70"/>
      <c r="AD280" s="70"/>
      <c r="AE280" s="70"/>
      <c r="AF280" s="70"/>
      <c r="AG280" s="70"/>
      <c r="AH280" s="70"/>
      <c r="AI280" s="70"/>
      <c r="AJ280" s="70"/>
      <c r="AK280" s="70"/>
      <c r="AL280" s="70"/>
      <c r="AM280" s="70"/>
      <c r="AN280" s="70"/>
      <c r="AO280" s="70"/>
      <c r="AP280" s="70"/>
      <c r="AQ280" s="70"/>
      <c r="AR280" s="70"/>
      <c r="AS280" s="70"/>
      <c r="AT280" s="70"/>
      <c r="AU280" s="70"/>
      <c r="AV280" s="70"/>
      <c r="AW280" s="70"/>
      <c r="AX280" s="70"/>
      <c r="AY280" s="70"/>
      <c r="AZ280" s="70"/>
    </row>
    <row r="281" spans="1:52" x14ac:dyDescent="0.25">
      <c r="A281" s="55">
        <v>80</v>
      </c>
      <c r="B281" s="55">
        <v>79</v>
      </c>
      <c r="C281" s="56"/>
      <c r="D281" s="57"/>
      <c r="E281" s="58"/>
      <c r="F281" s="59"/>
      <c r="G281" s="56"/>
      <c r="H281" s="60"/>
      <c r="I281" s="61"/>
      <c r="J281" s="61"/>
      <c r="K281" s="34"/>
      <c r="L281" s="68">
        <v>281</v>
      </c>
      <c r="M281" s="68"/>
      <c r="N281" s="63"/>
      <c r="O281" s="70" t="s">
        <v>208</v>
      </c>
      <c r="P281" s="96">
        <v>43014.814143518517</v>
      </c>
      <c r="Q281" s="70"/>
      <c r="R281" s="70"/>
      <c r="S281" s="70"/>
      <c r="T281" s="70"/>
      <c r="U281" s="70"/>
      <c r="V281" s="70"/>
      <c r="W281" s="70"/>
      <c r="X281" s="70"/>
      <c r="Y281" s="70"/>
      <c r="Z281" s="70"/>
      <c r="AA281" s="70"/>
      <c r="AB281" s="70"/>
      <c r="AC281" s="70"/>
      <c r="AD281" s="70"/>
      <c r="AE281" s="70"/>
      <c r="AF281" s="70"/>
      <c r="AG281" s="70"/>
      <c r="AH281" s="70"/>
      <c r="AI281" s="70"/>
      <c r="AJ281" s="70"/>
      <c r="AK281" s="70"/>
      <c r="AL281" s="70"/>
      <c r="AM281" s="70"/>
      <c r="AN281" s="70"/>
      <c r="AO281" s="70"/>
      <c r="AP281" s="70"/>
      <c r="AQ281" s="70"/>
      <c r="AR281" s="70"/>
      <c r="AS281" s="70"/>
      <c r="AT281" s="70"/>
      <c r="AU281" s="70"/>
      <c r="AV281" s="70"/>
      <c r="AW281" s="70"/>
      <c r="AX281" s="70"/>
      <c r="AY281" s="70"/>
      <c r="AZ281" s="70"/>
    </row>
    <row r="282" spans="1:52" x14ac:dyDescent="0.25">
      <c r="A282" s="55">
        <v>81</v>
      </c>
      <c r="B282" s="55">
        <v>79</v>
      </c>
      <c r="C282" s="56"/>
      <c r="D282" s="57"/>
      <c r="E282" s="58"/>
      <c r="F282" s="59"/>
      <c r="G282" s="56"/>
      <c r="H282" s="60"/>
      <c r="I282" s="61"/>
      <c r="J282" s="61"/>
      <c r="K282" s="34"/>
      <c r="L282" s="68">
        <v>282</v>
      </c>
      <c r="M282" s="68"/>
      <c r="N282" s="63"/>
      <c r="O282" s="70" t="s">
        <v>208</v>
      </c>
      <c r="P282" s="96">
        <v>43014.814143518517</v>
      </c>
      <c r="Q282" s="70"/>
      <c r="R282" s="70"/>
      <c r="S282" s="70"/>
      <c r="T282" s="70"/>
      <c r="U282" s="70"/>
      <c r="V282" s="70"/>
      <c r="W282" s="70"/>
      <c r="X282" s="70"/>
      <c r="Y282" s="70"/>
      <c r="Z282" s="70"/>
      <c r="AA282" s="70"/>
      <c r="AB282" s="70"/>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c r="AY282" s="70"/>
      <c r="AZ282" s="70"/>
    </row>
    <row r="283" spans="1:52" x14ac:dyDescent="0.25">
      <c r="A283" s="55">
        <v>62</v>
      </c>
      <c r="B283" s="55">
        <v>79</v>
      </c>
      <c r="C283" s="56"/>
      <c r="D283" s="57"/>
      <c r="E283" s="58"/>
      <c r="F283" s="59"/>
      <c r="G283" s="56"/>
      <c r="H283" s="60"/>
      <c r="I283" s="61"/>
      <c r="J283" s="61"/>
      <c r="K283" s="34"/>
      <c r="L283" s="68">
        <v>283</v>
      </c>
      <c r="M283" s="68"/>
      <c r="N283" s="63"/>
      <c r="O283" s="70" t="s">
        <v>208</v>
      </c>
      <c r="P283" s="96">
        <v>43014.814143518517</v>
      </c>
      <c r="Q283" s="70"/>
      <c r="R283" s="70"/>
      <c r="S283" s="70"/>
      <c r="T283" s="70"/>
      <c r="U283" s="70"/>
      <c r="V283" s="70"/>
      <c r="W283" s="70"/>
      <c r="X283" s="70"/>
      <c r="Y283" s="70"/>
      <c r="Z283" s="70"/>
      <c r="AA283" s="70"/>
      <c r="AB283" s="70"/>
      <c r="AC283" s="70"/>
      <c r="AD283" s="70"/>
      <c r="AE283" s="70"/>
      <c r="AF283" s="70"/>
      <c r="AG283" s="70"/>
      <c r="AH283" s="70"/>
      <c r="AI283" s="70"/>
      <c r="AJ283" s="70"/>
      <c r="AK283" s="70"/>
      <c r="AL283" s="70"/>
      <c r="AM283" s="70"/>
      <c r="AN283" s="70"/>
      <c r="AO283" s="70"/>
      <c r="AP283" s="70"/>
      <c r="AQ283" s="70"/>
      <c r="AR283" s="70"/>
      <c r="AS283" s="70"/>
      <c r="AT283" s="70"/>
      <c r="AU283" s="70"/>
      <c r="AV283" s="70"/>
      <c r="AW283" s="70"/>
      <c r="AX283" s="70"/>
      <c r="AY283" s="70"/>
      <c r="AZ283" s="70"/>
    </row>
    <row r="284" spans="1:52" x14ac:dyDescent="0.25">
      <c r="A284" s="55">
        <v>82</v>
      </c>
      <c r="B284" s="55">
        <v>79</v>
      </c>
      <c r="C284" s="56"/>
      <c r="D284" s="57"/>
      <c r="E284" s="58"/>
      <c r="F284" s="59"/>
      <c r="G284" s="56"/>
      <c r="H284" s="60"/>
      <c r="I284" s="61"/>
      <c r="J284" s="61"/>
      <c r="K284" s="34"/>
      <c r="L284" s="68">
        <v>284</v>
      </c>
      <c r="M284" s="68"/>
      <c r="N284" s="63"/>
      <c r="O284" s="70" t="s">
        <v>208</v>
      </c>
      <c r="P284" s="96">
        <v>43014.814143518517</v>
      </c>
      <c r="Q284" s="70"/>
      <c r="R284" s="70"/>
      <c r="S284" s="70"/>
      <c r="T284" s="70"/>
      <c r="U284" s="70"/>
      <c r="V284" s="70"/>
      <c r="W284" s="70"/>
      <c r="X284" s="70"/>
      <c r="Y284" s="70"/>
      <c r="Z284" s="70"/>
      <c r="AA284" s="70"/>
      <c r="AB284" s="70"/>
      <c r="AC284" s="70"/>
      <c r="AD284" s="70"/>
      <c r="AE284" s="70"/>
      <c r="AF284" s="70"/>
      <c r="AG284" s="70"/>
      <c r="AH284" s="70"/>
      <c r="AI284" s="70"/>
      <c r="AJ284" s="70"/>
      <c r="AK284" s="70"/>
      <c r="AL284" s="70"/>
      <c r="AM284" s="70"/>
      <c r="AN284" s="70"/>
      <c r="AO284" s="70"/>
      <c r="AP284" s="70"/>
      <c r="AQ284" s="70"/>
      <c r="AR284" s="70"/>
      <c r="AS284" s="70"/>
      <c r="AT284" s="70"/>
      <c r="AU284" s="70"/>
      <c r="AV284" s="70"/>
      <c r="AW284" s="70"/>
      <c r="AX284" s="70"/>
      <c r="AY284" s="70"/>
      <c r="AZ284" s="70"/>
    </row>
    <row r="285" spans="1:52" x14ac:dyDescent="0.25">
      <c r="A285" s="55">
        <v>83</v>
      </c>
      <c r="B285" s="55">
        <v>79</v>
      </c>
      <c r="C285" s="56"/>
      <c r="D285" s="57"/>
      <c r="E285" s="58"/>
      <c r="F285" s="59"/>
      <c r="G285" s="56"/>
      <c r="H285" s="60"/>
      <c r="I285" s="61"/>
      <c r="J285" s="61"/>
      <c r="K285" s="34"/>
      <c r="L285" s="68">
        <v>285</v>
      </c>
      <c r="M285" s="68"/>
      <c r="N285" s="63"/>
      <c r="O285" s="70" t="s">
        <v>208</v>
      </c>
      <c r="P285" s="96">
        <v>43014.814143518517</v>
      </c>
      <c r="Q285" s="70"/>
      <c r="R285" s="70"/>
      <c r="S285" s="70"/>
      <c r="T285" s="70"/>
      <c r="U285" s="70"/>
      <c r="V285" s="70"/>
      <c r="W285" s="70"/>
      <c r="X285" s="70"/>
      <c r="Y285" s="70"/>
      <c r="Z285" s="70"/>
      <c r="AA285" s="70"/>
      <c r="AB285" s="70"/>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c r="AY285" s="70"/>
      <c r="AZ285" s="70"/>
    </row>
    <row r="286" spans="1:52" x14ac:dyDescent="0.25">
      <c r="A286" s="55">
        <v>52</v>
      </c>
      <c r="B286" s="55">
        <v>79</v>
      </c>
      <c r="C286" s="56"/>
      <c r="D286" s="57"/>
      <c r="E286" s="58"/>
      <c r="F286" s="59"/>
      <c r="G286" s="56"/>
      <c r="H286" s="60"/>
      <c r="I286" s="61"/>
      <c r="J286" s="61"/>
      <c r="K286" s="34"/>
      <c r="L286" s="68">
        <v>286</v>
      </c>
      <c r="M286" s="68"/>
      <c r="N286" s="63"/>
      <c r="O286" s="70" t="s">
        <v>208</v>
      </c>
      <c r="P286" s="96">
        <v>43014.814143518517</v>
      </c>
      <c r="Q286" s="70"/>
      <c r="R286" s="70"/>
      <c r="S286" s="70"/>
      <c r="T286" s="70"/>
      <c r="U286" s="70"/>
      <c r="V286" s="70"/>
      <c r="W286" s="70"/>
      <c r="X286" s="70"/>
      <c r="Y286" s="70"/>
      <c r="Z286" s="70"/>
      <c r="AA286" s="70"/>
      <c r="AB286" s="70"/>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c r="AY286" s="70"/>
      <c r="AZ286" s="70"/>
    </row>
    <row r="287" spans="1:52" x14ac:dyDescent="0.25">
      <c r="A287" s="55">
        <v>54</v>
      </c>
      <c r="B287" s="55">
        <v>79</v>
      </c>
      <c r="C287" s="56"/>
      <c r="D287" s="57"/>
      <c r="E287" s="58"/>
      <c r="F287" s="59"/>
      <c r="G287" s="56"/>
      <c r="H287" s="60"/>
      <c r="I287" s="61"/>
      <c r="J287" s="61"/>
      <c r="K287" s="34"/>
      <c r="L287" s="68">
        <v>287</v>
      </c>
      <c r="M287" s="68"/>
      <c r="N287" s="63"/>
      <c r="O287" s="70" t="s">
        <v>208</v>
      </c>
      <c r="P287" s="96">
        <v>43014.814143518517</v>
      </c>
      <c r="Q287" s="70"/>
      <c r="R287" s="70"/>
      <c r="S287" s="70"/>
      <c r="T287" s="70"/>
      <c r="U287" s="70"/>
      <c r="V287" s="70"/>
      <c r="W287" s="70"/>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c r="AY287" s="70"/>
      <c r="AZ287" s="70"/>
    </row>
    <row r="288" spans="1:52" x14ac:dyDescent="0.25">
      <c r="A288" s="55">
        <v>37</v>
      </c>
      <c r="B288" s="55">
        <v>79</v>
      </c>
      <c r="C288" s="56"/>
      <c r="D288" s="57"/>
      <c r="E288" s="58"/>
      <c r="F288" s="59"/>
      <c r="G288" s="56"/>
      <c r="H288" s="60"/>
      <c r="I288" s="61"/>
      <c r="J288" s="61"/>
      <c r="K288" s="34"/>
      <c r="L288" s="68">
        <v>288</v>
      </c>
      <c r="M288" s="68"/>
      <c r="N288" s="63"/>
      <c r="O288" s="70" t="s">
        <v>208</v>
      </c>
      <c r="P288" s="96">
        <v>43014.814143518517</v>
      </c>
      <c r="Q288" s="70"/>
      <c r="R288" s="70"/>
      <c r="S288" s="70"/>
      <c r="T288" s="70"/>
      <c r="U288" s="70"/>
      <c r="V288" s="70"/>
      <c r="W288" s="70"/>
      <c r="X288" s="70"/>
      <c r="Y288" s="70"/>
      <c r="Z288" s="70"/>
      <c r="AA288" s="70"/>
      <c r="AB288" s="70"/>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c r="AY288" s="70"/>
      <c r="AZ288" s="70"/>
    </row>
    <row r="289" spans="1:52" x14ac:dyDescent="0.25">
      <c r="A289" s="55">
        <v>84</v>
      </c>
      <c r="B289" s="55">
        <v>79</v>
      </c>
      <c r="C289" s="56"/>
      <c r="D289" s="57"/>
      <c r="E289" s="58"/>
      <c r="F289" s="59"/>
      <c r="G289" s="56"/>
      <c r="H289" s="60"/>
      <c r="I289" s="61"/>
      <c r="J289" s="61"/>
      <c r="K289" s="34"/>
      <c r="L289" s="68">
        <v>289</v>
      </c>
      <c r="M289" s="68"/>
      <c r="N289" s="63"/>
      <c r="O289" s="70" t="s">
        <v>208</v>
      </c>
      <c r="P289" s="96">
        <v>43014.814143518517</v>
      </c>
      <c r="Q289" s="70"/>
      <c r="R289" s="70"/>
      <c r="S289" s="70"/>
      <c r="T289" s="70"/>
      <c r="U289" s="70"/>
      <c r="V289" s="70"/>
      <c r="W289" s="70"/>
      <c r="X289" s="70"/>
      <c r="Y289" s="70"/>
      <c r="Z289" s="70"/>
      <c r="AA289" s="70"/>
      <c r="AB289" s="70"/>
      <c r="AC289" s="70"/>
      <c r="AD289" s="70"/>
      <c r="AE289" s="70"/>
      <c r="AF289" s="70"/>
      <c r="AG289" s="70"/>
      <c r="AH289" s="70"/>
      <c r="AI289" s="70"/>
      <c r="AJ289" s="70"/>
      <c r="AK289" s="70"/>
      <c r="AL289" s="70"/>
      <c r="AM289" s="70"/>
      <c r="AN289" s="70"/>
      <c r="AO289" s="70"/>
      <c r="AP289" s="70"/>
      <c r="AQ289" s="70"/>
      <c r="AR289" s="70"/>
      <c r="AS289" s="70"/>
      <c r="AT289" s="70"/>
      <c r="AU289" s="70"/>
      <c r="AV289" s="70"/>
      <c r="AW289" s="70"/>
      <c r="AX289" s="70"/>
      <c r="AY289" s="70"/>
      <c r="AZ289" s="70"/>
    </row>
    <row r="290" spans="1:52" x14ac:dyDescent="0.25">
      <c r="A290" s="55">
        <v>75</v>
      </c>
      <c r="B290" s="55">
        <v>79</v>
      </c>
      <c r="C290" s="56"/>
      <c r="D290" s="57"/>
      <c r="E290" s="58"/>
      <c r="F290" s="59"/>
      <c r="G290" s="56"/>
      <c r="H290" s="60"/>
      <c r="I290" s="61"/>
      <c r="J290" s="61"/>
      <c r="K290" s="34"/>
      <c r="L290" s="68">
        <v>290</v>
      </c>
      <c r="M290" s="68"/>
      <c r="N290" s="63"/>
      <c r="O290" s="70" t="s">
        <v>208</v>
      </c>
      <c r="P290" s="96">
        <v>43014.814143518517</v>
      </c>
      <c r="Q290" s="70"/>
      <c r="R290" s="70"/>
      <c r="S290" s="70"/>
      <c r="T290" s="70"/>
      <c r="U290" s="70"/>
      <c r="V290" s="70"/>
      <c r="W290" s="70"/>
      <c r="X290" s="70"/>
      <c r="Y290" s="70"/>
      <c r="Z290" s="70"/>
      <c r="AA290" s="70"/>
      <c r="AB290" s="70"/>
      <c r="AC290" s="70"/>
      <c r="AD290" s="70"/>
      <c r="AE290" s="70"/>
      <c r="AF290" s="70"/>
      <c r="AG290" s="70"/>
      <c r="AH290" s="70"/>
      <c r="AI290" s="70"/>
      <c r="AJ290" s="70"/>
      <c r="AK290" s="70"/>
      <c r="AL290" s="70"/>
      <c r="AM290" s="70"/>
      <c r="AN290" s="70"/>
      <c r="AO290" s="70"/>
      <c r="AP290" s="70"/>
      <c r="AQ290" s="70"/>
      <c r="AR290" s="70"/>
      <c r="AS290" s="70"/>
      <c r="AT290" s="70"/>
      <c r="AU290" s="70"/>
      <c r="AV290" s="70"/>
      <c r="AW290" s="70"/>
      <c r="AX290" s="70"/>
      <c r="AY290" s="70"/>
      <c r="AZ290" s="70"/>
    </row>
    <row r="291" spans="1:52" x14ac:dyDescent="0.25">
      <c r="A291" s="55">
        <v>85</v>
      </c>
      <c r="B291" s="55">
        <v>79</v>
      </c>
      <c r="C291" s="56"/>
      <c r="D291" s="57"/>
      <c r="E291" s="58"/>
      <c r="F291" s="59"/>
      <c r="G291" s="56"/>
      <c r="H291" s="60"/>
      <c r="I291" s="61"/>
      <c r="J291" s="61"/>
      <c r="K291" s="34"/>
      <c r="L291" s="68">
        <v>291</v>
      </c>
      <c r="M291" s="68"/>
      <c r="N291" s="63"/>
      <c r="O291" s="70" t="s">
        <v>208</v>
      </c>
      <c r="P291" s="96">
        <v>43014.814143518517</v>
      </c>
      <c r="Q291" s="70"/>
      <c r="R291" s="70"/>
      <c r="S291" s="70"/>
      <c r="T291" s="70"/>
      <c r="U291" s="70"/>
      <c r="V291" s="70"/>
      <c r="W291" s="70"/>
      <c r="X291" s="70"/>
      <c r="Y291" s="70"/>
      <c r="Z291" s="70"/>
      <c r="AA291" s="70"/>
      <c r="AB291" s="70"/>
      <c r="AC291" s="70"/>
      <c r="AD291" s="70"/>
      <c r="AE291" s="70"/>
      <c r="AF291" s="70"/>
      <c r="AG291" s="70"/>
      <c r="AH291" s="70"/>
      <c r="AI291" s="70"/>
      <c r="AJ291" s="70"/>
      <c r="AK291" s="70"/>
      <c r="AL291" s="70"/>
      <c r="AM291" s="70"/>
      <c r="AN291" s="70"/>
      <c r="AO291" s="70"/>
      <c r="AP291" s="70"/>
      <c r="AQ291" s="70"/>
      <c r="AR291" s="70"/>
      <c r="AS291" s="70"/>
      <c r="AT291" s="70"/>
      <c r="AU291" s="70"/>
      <c r="AV291" s="70"/>
      <c r="AW291" s="70"/>
      <c r="AX291" s="70"/>
      <c r="AY291" s="70"/>
      <c r="AZ291" s="70"/>
    </row>
    <row r="292" spans="1:52" x14ac:dyDescent="0.25">
      <c r="A292" s="55">
        <v>86</v>
      </c>
      <c r="B292" s="55">
        <v>79</v>
      </c>
      <c r="C292" s="56"/>
      <c r="D292" s="57"/>
      <c r="E292" s="58"/>
      <c r="F292" s="59"/>
      <c r="G292" s="56"/>
      <c r="H292" s="60"/>
      <c r="I292" s="61"/>
      <c r="J292" s="61"/>
      <c r="K292" s="34"/>
      <c r="L292" s="68">
        <v>292</v>
      </c>
      <c r="M292" s="68"/>
      <c r="N292" s="63"/>
      <c r="O292" s="70" t="s">
        <v>208</v>
      </c>
      <c r="P292" s="96">
        <v>43014.814143518517</v>
      </c>
      <c r="Q292" s="70"/>
      <c r="R292" s="70"/>
      <c r="S292" s="70"/>
      <c r="T292" s="70"/>
      <c r="U292" s="70"/>
      <c r="V292" s="70"/>
      <c r="W292" s="70"/>
      <c r="X292" s="70"/>
      <c r="Y292" s="70"/>
      <c r="Z292" s="70"/>
      <c r="AA292" s="70"/>
      <c r="AB292" s="70"/>
      <c r="AC292" s="70"/>
      <c r="AD292" s="70"/>
      <c r="AE292" s="70"/>
      <c r="AF292" s="70"/>
      <c r="AG292" s="70"/>
      <c r="AH292" s="70"/>
      <c r="AI292" s="70"/>
      <c r="AJ292" s="70"/>
      <c r="AK292" s="70"/>
      <c r="AL292" s="70"/>
      <c r="AM292" s="70"/>
      <c r="AN292" s="70"/>
      <c r="AO292" s="70"/>
      <c r="AP292" s="70"/>
      <c r="AQ292" s="70"/>
      <c r="AR292" s="70"/>
      <c r="AS292" s="70"/>
      <c r="AT292" s="70"/>
      <c r="AU292" s="70"/>
      <c r="AV292" s="70"/>
      <c r="AW292" s="70"/>
      <c r="AX292" s="70"/>
      <c r="AY292" s="70"/>
      <c r="AZ292" s="70"/>
    </row>
    <row r="293" spans="1:52" x14ac:dyDescent="0.25">
      <c r="A293" s="55">
        <v>75</v>
      </c>
      <c r="B293" s="55">
        <v>87</v>
      </c>
      <c r="C293" s="56"/>
      <c r="D293" s="57"/>
      <c r="E293" s="58"/>
      <c r="F293" s="59"/>
      <c r="G293" s="56"/>
      <c r="H293" s="60"/>
      <c r="I293" s="61"/>
      <c r="J293" s="61"/>
      <c r="K293" s="34"/>
      <c r="L293" s="68">
        <v>293</v>
      </c>
      <c r="M293" s="68"/>
      <c r="N293" s="63"/>
      <c r="O293" s="70" t="s">
        <v>208</v>
      </c>
      <c r="P293" s="96">
        <v>43014.814143518517</v>
      </c>
      <c r="Q293" s="70"/>
      <c r="R293" s="70"/>
      <c r="S293" s="70"/>
      <c r="T293" s="70"/>
      <c r="U293" s="70"/>
      <c r="V293" s="70"/>
      <c r="W293" s="70"/>
      <c r="X293" s="70"/>
      <c r="Y293" s="70"/>
      <c r="Z293" s="70"/>
      <c r="AA293" s="70"/>
      <c r="AB293" s="70"/>
      <c r="AC293" s="70"/>
      <c r="AD293" s="70"/>
      <c r="AE293" s="70"/>
      <c r="AF293" s="70"/>
      <c r="AG293" s="70"/>
      <c r="AH293" s="70"/>
      <c r="AI293" s="70"/>
      <c r="AJ293" s="70"/>
      <c r="AK293" s="70"/>
      <c r="AL293" s="70"/>
      <c r="AM293" s="70"/>
      <c r="AN293" s="70"/>
      <c r="AO293" s="70"/>
      <c r="AP293" s="70"/>
      <c r="AQ293" s="70"/>
      <c r="AR293" s="70"/>
      <c r="AS293" s="70"/>
      <c r="AT293" s="70"/>
      <c r="AU293" s="70"/>
      <c r="AV293" s="70"/>
      <c r="AW293" s="70"/>
      <c r="AX293" s="70"/>
      <c r="AY293" s="70"/>
      <c r="AZ293" s="70"/>
    </row>
    <row r="294" spans="1:52" x14ac:dyDescent="0.25">
      <c r="A294" s="55">
        <v>87</v>
      </c>
      <c r="B294" s="55">
        <v>67</v>
      </c>
      <c r="C294" s="56"/>
      <c r="D294" s="57"/>
      <c r="E294" s="58"/>
      <c r="F294" s="59"/>
      <c r="G294" s="56"/>
      <c r="H294" s="60"/>
      <c r="I294" s="61"/>
      <c r="J294" s="61"/>
      <c r="K294" s="34"/>
      <c r="L294" s="68">
        <v>294</v>
      </c>
      <c r="M294" s="68"/>
      <c r="N294" s="63"/>
      <c r="O294" s="70" t="s">
        <v>208</v>
      </c>
      <c r="P294" s="96">
        <v>43014.814143518517</v>
      </c>
      <c r="Q294" s="70"/>
      <c r="R294" s="70"/>
      <c r="S294" s="70"/>
      <c r="T294" s="70"/>
      <c r="U294" s="70"/>
      <c r="V294" s="70"/>
      <c r="W294" s="70"/>
      <c r="X294" s="70"/>
      <c r="Y294" s="70"/>
      <c r="Z294" s="70"/>
      <c r="AA294" s="70"/>
      <c r="AB294" s="70"/>
      <c r="AC294" s="70"/>
      <c r="AD294" s="70"/>
      <c r="AE294" s="70"/>
      <c r="AF294" s="70"/>
      <c r="AG294" s="70"/>
      <c r="AH294" s="70"/>
      <c r="AI294" s="70"/>
      <c r="AJ294" s="70"/>
      <c r="AK294" s="70"/>
      <c r="AL294" s="70"/>
      <c r="AM294" s="70"/>
      <c r="AN294" s="70"/>
      <c r="AO294" s="70"/>
      <c r="AP294" s="70"/>
      <c r="AQ294" s="70"/>
      <c r="AR294" s="70"/>
      <c r="AS294" s="70"/>
      <c r="AT294" s="70"/>
      <c r="AU294" s="70"/>
      <c r="AV294" s="70"/>
      <c r="AW294" s="70"/>
      <c r="AX294" s="70"/>
      <c r="AY294" s="70"/>
      <c r="AZ294" s="70"/>
    </row>
    <row r="295" spans="1:52" x14ac:dyDescent="0.25">
      <c r="A295" s="55">
        <v>87</v>
      </c>
      <c r="B295" s="55">
        <v>75</v>
      </c>
      <c r="C295" s="56"/>
      <c r="D295" s="57"/>
      <c r="E295" s="58"/>
      <c r="F295" s="59"/>
      <c r="G295" s="56"/>
      <c r="H295" s="60"/>
      <c r="I295" s="61"/>
      <c r="J295" s="61"/>
      <c r="K295" s="34"/>
      <c r="L295" s="68">
        <v>295</v>
      </c>
      <c r="M295" s="68"/>
      <c r="N295" s="63"/>
      <c r="O295" s="70" t="s">
        <v>208</v>
      </c>
      <c r="P295" s="96">
        <v>43014.814143518517</v>
      </c>
      <c r="Q295" s="70"/>
      <c r="R295" s="70"/>
      <c r="S295" s="70"/>
      <c r="T295" s="70"/>
      <c r="U295" s="70"/>
      <c r="V295" s="70"/>
      <c r="W295" s="70"/>
      <c r="X295" s="70"/>
      <c r="Y295" s="70"/>
      <c r="Z295" s="70"/>
      <c r="AA295" s="70"/>
      <c r="AB295" s="70"/>
      <c r="AC295" s="70"/>
      <c r="AD295" s="70"/>
      <c r="AE295" s="70"/>
      <c r="AF295" s="70"/>
      <c r="AG295" s="70"/>
      <c r="AH295" s="70"/>
      <c r="AI295" s="70"/>
      <c r="AJ295" s="70"/>
      <c r="AK295" s="70"/>
      <c r="AL295" s="70"/>
      <c r="AM295" s="70"/>
      <c r="AN295" s="70"/>
      <c r="AO295" s="70"/>
      <c r="AP295" s="70"/>
      <c r="AQ295" s="70"/>
      <c r="AR295" s="70"/>
      <c r="AS295" s="70"/>
      <c r="AT295" s="70"/>
      <c r="AU295" s="70"/>
      <c r="AV295" s="70"/>
      <c r="AW295" s="70"/>
      <c r="AX295" s="70"/>
      <c r="AY295" s="70"/>
      <c r="AZ295" s="70"/>
    </row>
    <row r="296" spans="1:52" x14ac:dyDescent="0.25">
      <c r="A296" s="55">
        <v>87</v>
      </c>
      <c r="B296" s="55">
        <v>86</v>
      </c>
      <c r="C296" s="56"/>
      <c r="D296" s="57"/>
      <c r="E296" s="58"/>
      <c r="F296" s="59"/>
      <c r="G296" s="56"/>
      <c r="H296" s="60"/>
      <c r="I296" s="61"/>
      <c r="J296" s="61"/>
      <c r="K296" s="34"/>
      <c r="L296" s="68">
        <v>296</v>
      </c>
      <c r="M296" s="68"/>
      <c r="N296" s="63"/>
      <c r="O296" s="70" t="s">
        <v>208</v>
      </c>
      <c r="P296" s="96">
        <v>43014.814143518517</v>
      </c>
      <c r="Q296" s="70"/>
      <c r="R296" s="70"/>
      <c r="S296" s="70"/>
      <c r="T296" s="70"/>
      <c r="U296" s="70"/>
      <c r="V296" s="70"/>
      <c r="W296" s="70"/>
      <c r="X296" s="70"/>
      <c r="Y296" s="70"/>
      <c r="Z296" s="70"/>
      <c r="AA296" s="70"/>
      <c r="AB296" s="70"/>
      <c r="AC296" s="70"/>
      <c r="AD296" s="70"/>
      <c r="AE296" s="70"/>
      <c r="AF296" s="70"/>
      <c r="AG296" s="70"/>
      <c r="AH296" s="70"/>
      <c r="AI296" s="70"/>
      <c r="AJ296" s="70"/>
      <c r="AK296" s="70"/>
      <c r="AL296" s="70"/>
      <c r="AM296" s="70"/>
      <c r="AN296" s="70"/>
      <c r="AO296" s="70"/>
      <c r="AP296" s="70"/>
      <c r="AQ296" s="70"/>
      <c r="AR296" s="70"/>
      <c r="AS296" s="70"/>
      <c r="AT296" s="70"/>
      <c r="AU296" s="70"/>
      <c r="AV296" s="70"/>
      <c r="AW296" s="70"/>
      <c r="AX296" s="70"/>
      <c r="AY296" s="70"/>
      <c r="AZ296" s="70"/>
    </row>
    <row r="297" spans="1:52" x14ac:dyDescent="0.25">
      <c r="A297" s="55">
        <v>87</v>
      </c>
      <c r="B297" s="55">
        <v>75</v>
      </c>
      <c r="C297" s="56"/>
      <c r="D297" s="57"/>
      <c r="E297" s="58"/>
      <c r="F297" s="59"/>
      <c r="G297" s="56"/>
      <c r="H297" s="60"/>
      <c r="I297" s="61"/>
      <c r="J297" s="61"/>
      <c r="K297" s="34"/>
      <c r="L297" s="68">
        <v>297</v>
      </c>
      <c r="M297" s="68"/>
      <c r="N297" s="63"/>
      <c r="O297" s="70" t="s">
        <v>208</v>
      </c>
      <c r="P297" s="96">
        <v>43014.814143518517</v>
      </c>
      <c r="Q297" s="70"/>
      <c r="R297" s="70"/>
      <c r="S297" s="70"/>
      <c r="T297" s="70"/>
      <c r="U297" s="70"/>
      <c r="V297" s="70"/>
      <c r="W297" s="70"/>
      <c r="X297" s="70"/>
      <c r="Y297" s="70"/>
      <c r="Z297" s="70"/>
      <c r="AA297" s="70"/>
      <c r="AB297" s="70"/>
      <c r="AC297" s="70"/>
      <c r="AD297" s="70"/>
      <c r="AE297" s="70"/>
      <c r="AF297" s="70"/>
      <c r="AG297" s="70"/>
      <c r="AH297" s="70"/>
      <c r="AI297" s="70"/>
      <c r="AJ297" s="70"/>
      <c r="AK297" s="70"/>
      <c r="AL297" s="70"/>
      <c r="AM297" s="70"/>
      <c r="AN297" s="70"/>
      <c r="AO297" s="70"/>
      <c r="AP297" s="70"/>
      <c r="AQ297" s="70"/>
      <c r="AR297" s="70"/>
      <c r="AS297" s="70"/>
      <c r="AT297" s="70"/>
      <c r="AU297" s="70"/>
      <c r="AV297" s="70"/>
      <c r="AW297" s="70"/>
      <c r="AX297" s="70"/>
      <c r="AY297" s="70"/>
      <c r="AZ297" s="70"/>
    </row>
    <row r="298" spans="1:52" x14ac:dyDescent="0.25">
      <c r="A298" s="55">
        <v>52</v>
      </c>
      <c r="B298" s="55">
        <v>87</v>
      </c>
      <c r="C298" s="56"/>
      <c r="D298" s="57"/>
      <c r="E298" s="58"/>
      <c r="F298" s="59"/>
      <c r="G298" s="56"/>
      <c r="H298" s="60"/>
      <c r="I298" s="61"/>
      <c r="J298" s="61"/>
      <c r="K298" s="34"/>
      <c r="L298" s="68">
        <v>298</v>
      </c>
      <c r="M298" s="68"/>
      <c r="N298" s="63"/>
      <c r="O298" s="70" t="s">
        <v>208</v>
      </c>
      <c r="P298" s="96">
        <v>43014.814143518517</v>
      </c>
      <c r="Q298" s="70"/>
      <c r="R298" s="70"/>
      <c r="S298" s="70"/>
      <c r="T298" s="70"/>
      <c r="U298" s="70"/>
      <c r="V298" s="70"/>
      <c r="W298" s="70"/>
      <c r="X298" s="70"/>
      <c r="Y298" s="70"/>
      <c r="Z298" s="70"/>
      <c r="AA298" s="70"/>
      <c r="AB298" s="70"/>
      <c r="AC298" s="70"/>
      <c r="AD298" s="70"/>
      <c r="AE298" s="70"/>
      <c r="AF298" s="70"/>
      <c r="AG298" s="70"/>
      <c r="AH298" s="70"/>
      <c r="AI298" s="70"/>
      <c r="AJ298" s="70"/>
      <c r="AK298" s="70"/>
      <c r="AL298" s="70"/>
      <c r="AM298" s="70"/>
      <c r="AN298" s="70"/>
      <c r="AO298" s="70"/>
      <c r="AP298" s="70"/>
      <c r="AQ298" s="70"/>
      <c r="AR298" s="70"/>
      <c r="AS298" s="70"/>
      <c r="AT298" s="70"/>
      <c r="AU298" s="70"/>
      <c r="AV298" s="70"/>
      <c r="AW298" s="70"/>
      <c r="AX298" s="70"/>
      <c r="AY298" s="70"/>
      <c r="AZ298" s="70"/>
    </row>
    <row r="299" spans="1:52" x14ac:dyDescent="0.25">
      <c r="A299" s="55">
        <v>54</v>
      </c>
      <c r="B299" s="55">
        <v>87</v>
      </c>
      <c r="C299" s="56"/>
      <c r="D299" s="57"/>
      <c r="E299" s="58"/>
      <c r="F299" s="59"/>
      <c r="G299" s="56"/>
      <c r="H299" s="60"/>
      <c r="I299" s="61"/>
      <c r="J299" s="61"/>
      <c r="K299" s="34"/>
      <c r="L299" s="68">
        <v>299</v>
      </c>
      <c r="M299" s="68"/>
      <c r="N299" s="63"/>
      <c r="O299" s="70" t="s">
        <v>208</v>
      </c>
      <c r="P299" s="96">
        <v>43014.814143518517</v>
      </c>
      <c r="Q299" s="70"/>
      <c r="R299" s="70"/>
      <c r="S299" s="70"/>
      <c r="T299" s="70"/>
      <c r="U299" s="70"/>
      <c r="V299" s="70"/>
      <c r="W299" s="70"/>
      <c r="X299" s="70"/>
      <c r="Y299" s="70"/>
      <c r="Z299" s="70"/>
      <c r="AA299" s="70"/>
      <c r="AB299" s="70"/>
      <c r="AC299" s="70"/>
      <c r="AD299" s="70"/>
      <c r="AE299" s="70"/>
      <c r="AF299" s="70"/>
      <c r="AG299" s="70"/>
      <c r="AH299" s="70"/>
      <c r="AI299" s="70"/>
      <c r="AJ299" s="70"/>
      <c r="AK299" s="70"/>
      <c r="AL299" s="70"/>
      <c r="AM299" s="70"/>
      <c r="AN299" s="70"/>
      <c r="AO299" s="70"/>
      <c r="AP299" s="70"/>
      <c r="AQ299" s="70"/>
      <c r="AR299" s="70"/>
      <c r="AS299" s="70"/>
      <c r="AT299" s="70"/>
      <c r="AU299" s="70"/>
      <c r="AV299" s="70"/>
      <c r="AW299" s="70"/>
      <c r="AX299" s="70"/>
      <c r="AY299" s="70"/>
      <c r="AZ299" s="70"/>
    </row>
    <row r="300" spans="1:52" x14ac:dyDescent="0.25">
      <c r="A300" s="55">
        <v>67</v>
      </c>
      <c r="B300" s="55">
        <v>87</v>
      </c>
      <c r="C300" s="56"/>
      <c r="D300" s="57"/>
      <c r="E300" s="58"/>
      <c r="F300" s="59"/>
      <c r="G300" s="56"/>
      <c r="H300" s="60"/>
      <c r="I300" s="61"/>
      <c r="J300" s="61"/>
      <c r="K300" s="34"/>
      <c r="L300" s="68">
        <v>300</v>
      </c>
      <c r="M300" s="68"/>
      <c r="N300" s="63"/>
      <c r="O300" s="70" t="s">
        <v>208</v>
      </c>
      <c r="P300" s="96">
        <v>43014.814143518517</v>
      </c>
      <c r="Q300" s="70"/>
      <c r="R300" s="70"/>
      <c r="S300" s="70"/>
      <c r="T300" s="70"/>
      <c r="U300" s="70"/>
      <c r="V300" s="70"/>
      <c r="W300" s="70"/>
      <c r="X300" s="70"/>
      <c r="Y300" s="70"/>
      <c r="Z300" s="70"/>
      <c r="AA300" s="70"/>
      <c r="AB300" s="70"/>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c r="AY300" s="70"/>
      <c r="AZ300" s="70"/>
    </row>
    <row r="301" spans="1:52" x14ac:dyDescent="0.25">
      <c r="A301" s="55">
        <v>75</v>
      </c>
      <c r="B301" s="55">
        <v>87</v>
      </c>
      <c r="C301" s="56"/>
      <c r="D301" s="57"/>
      <c r="E301" s="58"/>
      <c r="F301" s="59"/>
      <c r="G301" s="56"/>
      <c r="H301" s="60"/>
      <c r="I301" s="61"/>
      <c r="J301" s="61"/>
      <c r="K301" s="34"/>
      <c r="L301" s="68">
        <v>301</v>
      </c>
      <c r="M301" s="68"/>
      <c r="N301" s="63"/>
      <c r="O301" s="70" t="s">
        <v>208</v>
      </c>
      <c r="P301" s="96">
        <v>43014.814143518517</v>
      </c>
      <c r="Q301" s="70"/>
      <c r="R301" s="70"/>
      <c r="S301" s="70"/>
      <c r="T301" s="70"/>
      <c r="U301" s="70"/>
      <c r="V301" s="70"/>
      <c r="W301" s="70"/>
      <c r="X301" s="70"/>
      <c r="Y301" s="70"/>
      <c r="Z301" s="70"/>
      <c r="AA301" s="70"/>
      <c r="AB301" s="70"/>
      <c r="AC301" s="70"/>
      <c r="AD301" s="70"/>
      <c r="AE301" s="70"/>
      <c r="AF301" s="70"/>
      <c r="AG301" s="70"/>
      <c r="AH301" s="70"/>
      <c r="AI301" s="70"/>
      <c r="AJ301" s="70"/>
      <c r="AK301" s="70"/>
      <c r="AL301" s="70"/>
      <c r="AM301" s="70"/>
      <c r="AN301" s="70"/>
      <c r="AO301" s="70"/>
      <c r="AP301" s="70"/>
      <c r="AQ301" s="70"/>
      <c r="AR301" s="70"/>
      <c r="AS301" s="70"/>
      <c r="AT301" s="70"/>
      <c r="AU301" s="70"/>
      <c r="AV301" s="70"/>
      <c r="AW301" s="70"/>
      <c r="AX301" s="70"/>
      <c r="AY301" s="70"/>
      <c r="AZ301" s="70"/>
    </row>
    <row r="302" spans="1:52" x14ac:dyDescent="0.25">
      <c r="A302" s="55">
        <v>86</v>
      </c>
      <c r="B302" s="55">
        <v>87</v>
      </c>
      <c r="C302" s="56"/>
      <c r="D302" s="57"/>
      <c r="E302" s="58"/>
      <c r="F302" s="59"/>
      <c r="G302" s="56"/>
      <c r="H302" s="60"/>
      <c r="I302" s="61"/>
      <c r="J302" s="61"/>
      <c r="K302" s="34"/>
      <c r="L302" s="68">
        <v>302</v>
      </c>
      <c r="M302" s="68"/>
      <c r="N302" s="63"/>
      <c r="O302" s="70" t="s">
        <v>208</v>
      </c>
      <c r="P302" s="96">
        <v>43014.814143518517</v>
      </c>
      <c r="Q302" s="70"/>
      <c r="R302" s="70"/>
      <c r="S302" s="70"/>
      <c r="T302" s="70"/>
      <c r="U302" s="70"/>
      <c r="V302" s="70"/>
      <c r="W302" s="70"/>
      <c r="X302" s="70"/>
      <c r="Y302" s="70"/>
      <c r="Z302" s="70"/>
      <c r="AA302" s="70"/>
      <c r="AB302" s="70"/>
      <c r="AC302" s="70"/>
      <c r="AD302" s="70"/>
      <c r="AE302" s="70"/>
      <c r="AF302" s="70"/>
      <c r="AG302" s="70"/>
      <c r="AH302" s="70"/>
      <c r="AI302" s="70"/>
      <c r="AJ302" s="70"/>
      <c r="AK302" s="70"/>
      <c r="AL302" s="70"/>
      <c r="AM302" s="70"/>
      <c r="AN302" s="70"/>
      <c r="AO302" s="70"/>
      <c r="AP302" s="70"/>
      <c r="AQ302" s="70"/>
      <c r="AR302" s="70"/>
      <c r="AS302" s="70"/>
      <c r="AT302" s="70"/>
      <c r="AU302" s="70"/>
      <c r="AV302" s="70"/>
      <c r="AW302" s="70"/>
      <c r="AX302" s="70"/>
      <c r="AY302" s="70"/>
      <c r="AZ302" s="70"/>
    </row>
    <row r="303" spans="1:52" x14ac:dyDescent="0.25">
      <c r="A303" s="55">
        <v>28</v>
      </c>
      <c r="B303" s="55">
        <v>88</v>
      </c>
      <c r="C303" s="56"/>
      <c r="D303" s="57"/>
      <c r="E303" s="58"/>
      <c r="F303" s="59"/>
      <c r="G303" s="56"/>
      <c r="H303" s="60"/>
      <c r="I303" s="61"/>
      <c r="J303" s="61"/>
      <c r="K303" s="34"/>
      <c r="L303" s="68">
        <v>303</v>
      </c>
      <c r="M303" s="68"/>
      <c r="N303" s="63"/>
      <c r="O303" s="70" t="s">
        <v>208</v>
      </c>
      <c r="P303" s="96">
        <v>43014.814143518517</v>
      </c>
      <c r="Q303" s="70"/>
      <c r="R303" s="70"/>
      <c r="S303" s="70"/>
      <c r="T303" s="70"/>
      <c r="U303" s="70"/>
      <c r="V303" s="70"/>
      <c r="W303" s="70"/>
      <c r="X303" s="70"/>
      <c r="Y303" s="70"/>
      <c r="Z303" s="70"/>
      <c r="AA303" s="70"/>
      <c r="AB303" s="70"/>
      <c r="AC303" s="70"/>
      <c r="AD303" s="70"/>
      <c r="AE303" s="70"/>
      <c r="AF303" s="70"/>
      <c r="AG303" s="70"/>
      <c r="AH303" s="70"/>
      <c r="AI303" s="70"/>
      <c r="AJ303" s="70"/>
      <c r="AK303" s="70"/>
      <c r="AL303" s="70"/>
      <c r="AM303" s="70"/>
      <c r="AN303" s="70"/>
      <c r="AO303" s="70"/>
      <c r="AP303" s="70"/>
      <c r="AQ303" s="70"/>
      <c r="AR303" s="70"/>
      <c r="AS303" s="70"/>
      <c r="AT303" s="70"/>
      <c r="AU303" s="70"/>
      <c r="AV303" s="70"/>
      <c r="AW303" s="70"/>
      <c r="AX303" s="70"/>
      <c r="AY303" s="70"/>
      <c r="AZ303" s="70"/>
    </row>
    <row r="304" spans="1:52" x14ac:dyDescent="0.25">
      <c r="A304" s="55">
        <v>88</v>
      </c>
      <c r="B304" s="55">
        <v>28</v>
      </c>
      <c r="C304" s="56"/>
      <c r="D304" s="57"/>
      <c r="E304" s="58"/>
      <c r="F304" s="59"/>
      <c r="G304" s="56"/>
      <c r="H304" s="60"/>
      <c r="I304" s="61"/>
      <c r="J304" s="61"/>
      <c r="K304" s="34"/>
      <c r="L304" s="68">
        <v>304</v>
      </c>
      <c r="M304" s="68"/>
      <c r="N304" s="63"/>
      <c r="O304" s="70" t="s">
        <v>208</v>
      </c>
      <c r="P304" s="96">
        <v>43014.814143518517</v>
      </c>
      <c r="Q304" s="70"/>
      <c r="R304" s="70"/>
      <c r="S304" s="70"/>
      <c r="T304" s="70"/>
      <c r="U304" s="70"/>
      <c r="V304" s="70"/>
      <c r="W304" s="70"/>
      <c r="X304" s="70"/>
      <c r="Y304" s="70"/>
      <c r="Z304" s="70"/>
      <c r="AA304" s="70"/>
      <c r="AB304" s="70"/>
      <c r="AC304" s="70"/>
      <c r="AD304" s="70"/>
      <c r="AE304" s="70"/>
      <c r="AF304" s="70"/>
      <c r="AG304" s="70"/>
      <c r="AH304" s="70"/>
      <c r="AI304" s="70"/>
      <c r="AJ304" s="70"/>
      <c r="AK304" s="70"/>
      <c r="AL304" s="70"/>
      <c r="AM304" s="70"/>
      <c r="AN304" s="70"/>
      <c r="AO304" s="70"/>
      <c r="AP304" s="70"/>
      <c r="AQ304" s="70"/>
      <c r="AR304" s="70"/>
      <c r="AS304" s="70"/>
      <c r="AT304" s="70"/>
      <c r="AU304" s="70"/>
      <c r="AV304" s="70"/>
      <c r="AW304" s="70"/>
      <c r="AX304" s="70"/>
      <c r="AY304" s="70"/>
      <c r="AZ304" s="70"/>
    </row>
    <row r="305" spans="1:52" x14ac:dyDescent="0.25">
      <c r="A305" s="55">
        <v>28</v>
      </c>
      <c r="B305" s="55">
        <v>88</v>
      </c>
      <c r="C305" s="56"/>
      <c r="D305" s="57"/>
      <c r="E305" s="58"/>
      <c r="F305" s="59"/>
      <c r="G305" s="56"/>
      <c r="H305" s="60"/>
      <c r="I305" s="61"/>
      <c r="J305" s="61"/>
      <c r="K305" s="34"/>
      <c r="L305" s="68">
        <v>305</v>
      </c>
      <c r="M305" s="68"/>
      <c r="N305" s="63"/>
      <c r="O305" s="70" t="s">
        <v>208</v>
      </c>
      <c r="P305" s="96">
        <v>43014.814143518517</v>
      </c>
      <c r="Q305" s="70"/>
      <c r="R305" s="70"/>
      <c r="S305" s="70"/>
      <c r="T305" s="70"/>
      <c r="U305" s="70"/>
      <c r="V305" s="70"/>
      <c r="W305" s="70"/>
      <c r="X305" s="70"/>
      <c r="Y305" s="70"/>
      <c r="Z305" s="70"/>
      <c r="AA305" s="70"/>
      <c r="AB305" s="70"/>
      <c r="AC305" s="70"/>
      <c r="AD305" s="70"/>
      <c r="AE305" s="70"/>
      <c r="AF305" s="70"/>
      <c r="AG305" s="70"/>
      <c r="AH305" s="70"/>
      <c r="AI305" s="70"/>
      <c r="AJ305" s="70"/>
      <c r="AK305" s="70"/>
      <c r="AL305" s="70"/>
      <c r="AM305" s="70"/>
      <c r="AN305" s="70"/>
      <c r="AO305" s="70"/>
      <c r="AP305" s="70"/>
      <c r="AQ305" s="70"/>
      <c r="AR305" s="70"/>
      <c r="AS305" s="70"/>
      <c r="AT305" s="70"/>
      <c r="AU305" s="70"/>
      <c r="AV305" s="70"/>
      <c r="AW305" s="70"/>
      <c r="AX305" s="70"/>
      <c r="AY305" s="70"/>
      <c r="AZ305" s="70"/>
    </row>
    <row r="306" spans="1:52" x14ac:dyDescent="0.25">
      <c r="A306" s="55">
        <v>2</v>
      </c>
      <c r="B306" s="55">
        <v>36</v>
      </c>
      <c r="C306" s="56"/>
      <c r="D306" s="57"/>
      <c r="E306" s="58"/>
      <c r="F306" s="59"/>
      <c r="G306" s="56"/>
      <c r="H306" s="60"/>
      <c r="I306" s="61"/>
      <c r="J306" s="61"/>
      <c r="K306" s="34"/>
      <c r="L306" s="68">
        <v>306</v>
      </c>
      <c r="M306" s="68"/>
      <c r="N306" s="63"/>
      <c r="O306" s="70" t="s">
        <v>208</v>
      </c>
      <c r="P306" s="96">
        <v>43014.814143518517</v>
      </c>
      <c r="Q306" s="70"/>
      <c r="R306" s="70"/>
      <c r="S306" s="70"/>
      <c r="T306" s="70"/>
      <c r="U306" s="70"/>
      <c r="V306" s="70"/>
      <c r="W306" s="70"/>
      <c r="X306" s="70"/>
      <c r="Y306" s="70"/>
      <c r="Z306" s="70"/>
      <c r="AA306" s="70"/>
      <c r="AB306" s="70"/>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c r="AY306" s="70"/>
      <c r="AZ306" s="70"/>
    </row>
    <row r="307" spans="1:52" x14ac:dyDescent="0.25">
      <c r="A307" s="55">
        <v>2</v>
      </c>
      <c r="B307" s="55">
        <v>36</v>
      </c>
      <c r="C307" s="56"/>
      <c r="D307" s="57"/>
      <c r="E307" s="58"/>
      <c r="F307" s="59"/>
      <c r="G307" s="56"/>
      <c r="H307" s="60"/>
      <c r="I307" s="61"/>
      <c r="J307" s="61"/>
      <c r="K307" s="34"/>
      <c r="L307" s="68">
        <v>307</v>
      </c>
      <c r="M307" s="68"/>
      <c r="N307" s="63"/>
      <c r="O307" s="70" t="s">
        <v>208</v>
      </c>
      <c r="P307" s="96">
        <v>43014.814143518517</v>
      </c>
      <c r="Q307" s="70"/>
      <c r="R307" s="70"/>
      <c r="S307" s="70"/>
      <c r="T307" s="70"/>
      <c r="U307" s="70"/>
      <c r="V307" s="70"/>
      <c r="W307" s="70"/>
      <c r="X307" s="70"/>
      <c r="Y307" s="70"/>
      <c r="Z307" s="70"/>
      <c r="AA307" s="70"/>
      <c r="AB307" s="70"/>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c r="AY307" s="70"/>
      <c r="AZ307" s="70"/>
    </row>
    <row r="308" spans="1:52" x14ac:dyDescent="0.25">
      <c r="A308" s="55">
        <v>15</v>
      </c>
      <c r="B308" s="55">
        <v>2</v>
      </c>
      <c r="C308" s="56"/>
      <c r="D308" s="57"/>
      <c r="E308" s="58"/>
      <c r="F308" s="59"/>
      <c r="G308" s="56"/>
      <c r="H308" s="60"/>
      <c r="I308" s="61"/>
      <c r="J308" s="61"/>
      <c r="K308" s="34"/>
      <c r="L308" s="68">
        <v>308</v>
      </c>
      <c r="M308" s="68"/>
      <c r="N308" s="63"/>
      <c r="O308" s="70" t="s">
        <v>208</v>
      </c>
      <c r="P308" s="96">
        <v>43014.814143518517</v>
      </c>
      <c r="Q308" s="70"/>
      <c r="R308" s="70"/>
      <c r="S308" s="70"/>
      <c r="T308" s="70"/>
      <c r="U308" s="70"/>
      <c r="V308" s="70"/>
      <c r="W308" s="70"/>
      <c r="X308" s="70"/>
      <c r="Y308" s="70"/>
      <c r="Z308" s="70"/>
      <c r="AA308" s="70"/>
      <c r="AB308" s="70"/>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c r="AY308" s="70"/>
      <c r="AZ308" s="70"/>
    </row>
    <row r="309" spans="1:52" x14ac:dyDescent="0.25">
      <c r="A309" s="55">
        <v>38</v>
      </c>
      <c r="B309" s="55">
        <v>2</v>
      </c>
      <c r="C309" s="56"/>
      <c r="D309" s="57"/>
      <c r="E309" s="58"/>
      <c r="F309" s="59"/>
      <c r="G309" s="56"/>
      <c r="H309" s="60"/>
      <c r="I309" s="61"/>
      <c r="J309" s="61"/>
      <c r="K309" s="34"/>
      <c r="L309" s="68">
        <v>309</v>
      </c>
      <c r="M309" s="68"/>
      <c r="N309" s="63"/>
      <c r="O309" s="70" t="s">
        <v>208</v>
      </c>
      <c r="P309" s="96">
        <v>43014.814143518517</v>
      </c>
      <c r="Q309" s="70"/>
      <c r="R309" s="70"/>
      <c r="S309" s="70"/>
      <c r="T309" s="70"/>
      <c r="U309" s="70"/>
      <c r="V309" s="70"/>
      <c r="W309" s="70"/>
      <c r="X309" s="70"/>
      <c r="Y309" s="70"/>
      <c r="Z309" s="70"/>
      <c r="AA309" s="70"/>
      <c r="AB309" s="70"/>
      <c r="AC309" s="70"/>
      <c r="AD309" s="70"/>
      <c r="AE309" s="70"/>
      <c r="AF309" s="70"/>
      <c r="AG309" s="70"/>
      <c r="AH309" s="70"/>
      <c r="AI309" s="70"/>
      <c r="AJ309" s="70"/>
      <c r="AK309" s="70"/>
      <c r="AL309" s="70"/>
      <c r="AM309" s="70"/>
      <c r="AN309" s="70"/>
      <c r="AO309" s="70"/>
      <c r="AP309" s="70"/>
      <c r="AQ309" s="70"/>
      <c r="AR309" s="70"/>
      <c r="AS309" s="70"/>
      <c r="AT309" s="70"/>
      <c r="AU309" s="70"/>
      <c r="AV309" s="70"/>
      <c r="AW309" s="70"/>
      <c r="AX309" s="70"/>
      <c r="AY309" s="70"/>
      <c r="AZ309" s="70"/>
    </row>
    <row r="310" spans="1:52" x14ac:dyDescent="0.25">
      <c r="A310" s="55">
        <v>19</v>
      </c>
      <c r="B310" s="55">
        <v>2</v>
      </c>
      <c r="C310" s="56"/>
      <c r="D310" s="57"/>
      <c r="E310" s="58"/>
      <c r="F310" s="59"/>
      <c r="G310" s="56"/>
      <c r="H310" s="60"/>
      <c r="I310" s="61"/>
      <c r="J310" s="61"/>
      <c r="K310" s="34"/>
      <c r="L310" s="68">
        <v>310</v>
      </c>
      <c r="M310" s="68"/>
      <c r="N310" s="63"/>
      <c r="O310" s="70" t="s">
        <v>208</v>
      </c>
      <c r="P310" s="96">
        <v>43014.814143518517</v>
      </c>
      <c r="Q310" s="70"/>
      <c r="R310" s="70"/>
      <c r="S310" s="70"/>
      <c r="T310" s="70"/>
      <c r="U310" s="70"/>
      <c r="V310" s="70"/>
      <c r="W310" s="70"/>
      <c r="X310" s="70"/>
      <c r="Y310" s="70"/>
      <c r="Z310" s="70"/>
      <c r="AA310" s="70"/>
      <c r="AB310" s="70"/>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c r="AY310" s="70"/>
      <c r="AZ310" s="70"/>
    </row>
    <row r="311" spans="1:52" x14ac:dyDescent="0.25">
      <c r="A311" s="55">
        <v>30</v>
      </c>
      <c r="B311" s="55">
        <v>2</v>
      </c>
      <c r="C311" s="56"/>
      <c r="D311" s="57"/>
      <c r="E311" s="58"/>
      <c r="F311" s="59"/>
      <c r="G311" s="56"/>
      <c r="H311" s="60"/>
      <c r="I311" s="61"/>
      <c r="J311" s="61"/>
      <c r="K311" s="34"/>
      <c r="L311" s="68">
        <v>311</v>
      </c>
      <c r="M311" s="68"/>
      <c r="N311" s="63"/>
      <c r="O311" s="70" t="s">
        <v>208</v>
      </c>
      <c r="P311" s="96">
        <v>43014.814143518517</v>
      </c>
      <c r="Q311" s="70"/>
      <c r="R311" s="70"/>
      <c r="S311" s="70"/>
      <c r="T311" s="70"/>
      <c r="U311" s="70"/>
      <c r="V311" s="70"/>
      <c r="W311" s="70"/>
      <c r="X311" s="70"/>
      <c r="Y311" s="70"/>
      <c r="Z311" s="70"/>
      <c r="AA311" s="70"/>
      <c r="AB311" s="70"/>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c r="AY311" s="70"/>
      <c r="AZ311" s="70"/>
    </row>
    <row r="312" spans="1:52" x14ac:dyDescent="0.25">
      <c r="A312" s="55">
        <v>38</v>
      </c>
      <c r="B312" s="55">
        <v>53</v>
      </c>
      <c r="C312" s="56"/>
      <c r="D312" s="57"/>
      <c r="E312" s="58"/>
      <c r="F312" s="59"/>
      <c r="G312" s="56"/>
      <c r="H312" s="60"/>
      <c r="I312" s="61"/>
      <c r="J312" s="61"/>
      <c r="K312" s="34"/>
      <c r="L312" s="68">
        <v>312</v>
      </c>
      <c r="M312" s="68"/>
      <c r="N312" s="63"/>
      <c r="O312" s="70" t="s">
        <v>208</v>
      </c>
      <c r="P312" s="96">
        <v>43014.814143518517</v>
      </c>
      <c r="Q312" s="70"/>
      <c r="R312" s="70"/>
      <c r="S312" s="70"/>
      <c r="T312" s="70"/>
      <c r="U312" s="70"/>
      <c r="V312" s="70"/>
      <c r="W312" s="70"/>
      <c r="X312" s="70"/>
      <c r="Y312" s="70"/>
      <c r="Z312" s="70"/>
      <c r="AA312" s="70"/>
      <c r="AB312" s="70"/>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c r="AY312" s="70"/>
      <c r="AZ312" s="70"/>
    </row>
    <row r="313" spans="1:52" x14ac:dyDescent="0.25">
      <c r="A313" s="55">
        <v>19</v>
      </c>
      <c r="B313" s="55">
        <v>73</v>
      </c>
      <c r="C313" s="56"/>
      <c r="D313" s="57"/>
      <c r="E313" s="58"/>
      <c r="F313" s="59"/>
      <c r="G313" s="56"/>
      <c r="H313" s="60"/>
      <c r="I313" s="61"/>
      <c r="J313" s="61"/>
      <c r="K313" s="34"/>
      <c r="L313" s="68">
        <v>313</v>
      </c>
      <c r="M313" s="68"/>
      <c r="N313" s="63"/>
      <c r="O313" s="70" t="s">
        <v>208</v>
      </c>
      <c r="P313" s="96">
        <v>43014.814143518517</v>
      </c>
      <c r="Q313" s="70"/>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c r="AZ313" s="70"/>
    </row>
    <row r="314" spans="1:52" x14ac:dyDescent="0.25">
      <c r="A314" s="55">
        <v>73</v>
      </c>
      <c r="B314" s="55">
        <v>19</v>
      </c>
      <c r="C314" s="56"/>
      <c r="D314" s="57"/>
      <c r="E314" s="58"/>
      <c r="F314" s="59"/>
      <c r="G314" s="56"/>
      <c r="H314" s="60"/>
      <c r="I314" s="61"/>
      <c r="J314" s="61"/>
      <c r="K314" s="34"/>
      <c r="L314" s="68">
        <v>314</v>
      </c>
      <c r="M314" s="68"/>
      <c r="N314" s="63"/>
      <c r="O314" s="70" t="s">
        <v>208</v>
      </c>
      <c r="P314" s="96">
        <v>43014.814143518517</v>
      </c>
      <c r="Q314" s="70"/>
      <c r="R314" s="70"/>
      <c r="S314" s="70"/>
      <c r="T314" s="70"/>
      <c r="U314" s="70"/>
      <c r="V314" s="70"/>
      <c r="W314" s="70"/>
      <c r="X314" s="70"/>
      <c r="Y314" s="70"/>
      <c r="Z314" s="70"/>
      <c r="AA314" s="70"/>
      <c r="AB314" s="70"/>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c r="AY314" s="70"/>
      <c r="AZ314" s="70"/>
    </row>
    <row r="315" spans="1:52" x14ac:dyDescent="0.25">
      <c r="A315" s="55">
        <v>73</v>
      </c>
      <c r="B315" s="55">
        <v>19</v>
      </c>
      <c r="C315" s="56"/>
      <c r="D315" s="57"/>
      <c r="E315" s="58"/>
      <c r="F315" s="59"/>
      <c r="G315" s="56"/>
      <c r="H315" s="60"/>
      <c r="I315" s="61"/>
      <c r="J315" s="61"/>
      <c r="K315" s="34"/>
      <c r="L315" s="68">
        <v>315</v>
      </c>
      <c r="M315" s="68"/>
      <c r="N315" s="63"/>
      <c r="O315" s="70" t="s">
        <v>208</v>
      </c>
      <c r="P315" s="96">
        <v>43014.814143518517</v>
      </c>
      <c r="Q315" s="70"/>
      <c r="R315" s="70"/>
      <c r="S315" s="70"/>
      <c r="T315" s="70"/>
      <c r="U315" s="70"/>
      <c r="V315" s="70"/>
      <c r="W315" s="70"/>
      <c r="X315" s="70"/>
      <c r="Y315" s="70"/>
      <c r="Z315" s="70"/>
      <c r="AA315" s="70"/>
      <c r="AB315" s="70"/>
      <c r="AC315" s="70"/>
      <c r="AD315" s="70"/>
      <c r="AE315" s="70"/>
      <c r="AF315" s="70"/>
      <c r="AG315" s="70"/>
      <c r="AH315" s="70"/>
      <c r="AI315" s="70"/>
      <c r="AJ315" s="70"/>
      <c r="AK315" s="70"/>
      <c r="AL315" s="70"/>
      <c r="AM315" s="70"/>
      <c r="AN315" s="70"/>
      <c r="AO315" s="70"/>
      <c r="AP315" s="70"/>
      <c r="AQ315" s="70"/>
      <c r="AR315" s="70"/>
      <c r="AS315" s="70"/>
      <c r="AT315" s="70"/>
      <c r="AU315" s="70"/>
      <c r="AV315" s="70"/>
      <c r="AW315" s="70"/>
      <c r="AX315" s="70"/>
      <c r="AY315" s="70"/>
      <c r="AZ315" s="70"/>
    </row>
    <row r="316" spans="1:52" x14ac:dyDescent="0.25">
      <c r="A316" s="55">
        <v>19</v>
      </c>
      <c r="B316" s="55">
        <v>73</v>
      </c>
      <c r="C316" s="56"/>
      <c r="D316" s="57"/>
      <c r="E316" s="58"/>
      <c r="F316" s="59"/>
      <c r="G316" s="56"/>
      <c r="H316" s="60"/>
      <c r="I316" s="61"/>
      <c r="J316" s="61"/>
      <c r="K316" s="34"/>
      <c r="L316" s="68">
        <v>316</v>
      </c>
      <c r="M316" s="68"/>
      <c r="N316" s="63"/>
      <c r="O316" s="70" t="s">
        <v>208</v>
      </c>
      <c r="P316" s="96">
        <v>43014.814143518517</v>
      </c>
      <c r="Q316" s="70"/>
      <c r="R316" s="70"/>
      <c r="S316" s="70"/>
      <c r="T316" s="70"/>
      <c r="U316" s="70"/>
      <c r="V316" s="70"/>
      <c r="W316" s="70"/>
      <c r="X316" s="70"/>
      <c r="Y316" s="70"/>
      <c r="Z316" s="70"/>
      <c r="AA316" s="70"/>
      <c r="AB316" s="70"/>
      <c r="AC316" s="70"/>
      <c r="AD316" s="70"/>
      <c r="AE316" s="70"/>
      <c r="AF316" s="70"/>
      <c r="AG316" s="70"/>
      <c r="AH316" s="70"/>
      <c r="AI316" s="70"/>
      <c r="AJ316" s="70"/>
      <c r="AK316" s="70"/>
      <c r="AL316" s="70"/>
      <c r="AM316" s="70"/>
      <c r="AN316" s="70"/>
      <c r="AO316" s="70"/>
      <c r="AP316" s="70"/>
      <c r="AQ316" s="70"/>
      <c r="AR316" s="70"/>
      <c r="AS316" s="70"/>
      <c r="AT316" s="70"/>
      <c r="AU316" s="70"/>
      <c r="AV316" s="70"/>
      <c r="AW316" s="70"/>
      <c r="AX316" s="70"/>
      <c r="AY316" s="70"/>
      <c r="AZ316" s="70"/>
    </row>
    <row r="317" spans="1:52" x14ac:dyDescent="0.25">
      <c r="A317" s="55">
        <v>9</v>
      </c>
      <c r="B317" s="55">
        <v>36</v>
      </c>
      <c r="C317" s="56"/>
      <c r="D317" s="57"/>
      <c r="E317" s="58"/>
      <c r="F317" s="59"/>
      <c r="G317" s="56"/>
      <c r="H317" s="60"/>
      <c r="I317" s="61"/>
      <c r="J317" s="61"/>
      <c r="K317" s="34"/>
      <c r="L317" s="68">
        <v>317</v>
      </c>
      <c r="M317" s="68"/>
      <c r="N317" s="63"/>
      <c r="O317" s="70" t="s">
        <v>208</v>
      </c>
      <c r="P317" s="96">
        <v>43014.814143518517</v>
      </c>
      <c r="Q317" s="70"/>
      <c r="R317" s="70"/>
      <c r="S317" s="70"/>
      <c r="T317" s="70"/>
      <c r="U317" s="70"/>
      <c r="V317" s="70"/>
      <c r="W317" s="70"/>
      <c r="X317" s="70"/>
      <c r="Y317" s="70"/>
      <c r="Z317" s="70"/>
      <c r="AA317" s="70"/>
      <c r="AB317" s="70"/>
      <c r="AC317" s="70"/>
      <c r="AD317" s="70"/>
      <c r="AE317" s="70"/>
      <c r="AF317" s="70"/>
      <c r="AG317" s="70"/>
      <c r="AH317" s="70"/>
      <c r="AI317" s="70"/>
      <c r="AJ317" s="70"/>
      <c r="AK317" s="70"/>
      <c r="AL317" s="70"/>
      <c r="AM317" s="70"/>
      <c r="AN317" s="70"/>
      <c r="AO317" s="70"/>
      <c r="AP317" s="70"/>
      <c r="AQ317" s="70"/>
      <c r="AR317" s="70"/>
      <c r="AS317" s="70"/>
      <c r="AT317" s="70"/>
      <c r="AU317" s="70"/>
      <c r="AV317" s="70"/>
      <c r="AW317" s="70"/>
      <c r="AX317" s="70"/>
      <c r="AY317" s="70"/>
      <c r="AZ317" s="70"/>
    </row>
    <row r="318" spans="1:52" x14ac:dyDescent="0.25">
      <c r="A318" s="55">
        <v>9</v>
      </c>
      <c r="B318" s="55">
        <v>66</v>
      </c>
      <c r="C318" s="56"/>
      <c r="D318" s="57"/>
      <c r="E318" s="58"/>
      <c r="F318" s="59"/>
      <c r="G318" s="56"/>
      <c r="H318" s="60"/>
      <c r="I318" s="61"/>
      <c r="J318" s="61"/>
      <c r="K318" s="34"/>
      <c r="L318" s="68">
        <v>318</v>
      </c>
      <c r="M318" s="68"/>
      <c r="N318" s="63"/>
      <c r="O318" s="70" t="s">
        <v>208</v>
      </c>
      <c r="P318" s="96">
        <v>43014.814143518517</v>
      </c>
      <c r="Q318" s="70"/>
      <c r="R318" s="70"/>
      <c r="S318" s="70"/>
      <c r="T318" s="70"/>
      <c r="U318" s="70"/>
      <c r="V318" s="70"/>
      <c r="W318" s="70"/>
      <c r="X318" s="70"/>
      <c r="Y318" s="70"/>
      <c r="Z318" s="70"/>
      <c r="AA318" s="70"/>
      <c r="AB318" s="70"/>
      <c r="AC318" s="70"/>
      <c r="AD318" s="70"/>
      <c r="AE318" s="70"/>
      <c r="AF318" s="70"/>
      <c r="AG318" s="70"/>
      <c r="AH318" s="70"/>
      <c r="AI318" s="70"/>
      <c r="AJ318" s="70"/>
      <c r="AK318" s="70"/>
      <c r="AL318" s="70"/>
      <c r="AM318" s="70"/>
      <c r="AN318" s="70"/>
      <c r="AO318" s="70"/>
      <c r="AP318" s="70"/>
      <c r="AQ318" s="70"/>
      <c r="AR318" s="70"/>
      <c r="AS318" s="70"/>
      <c r="AT318" s="70"/>
      <c r="AU318" s="70"/>
      <c r="AV318" s="70"/>
      <c r="AW318" s="70"/>
      <c r="AX318" s="70"/>
      <c r="AY318" s="70"/>
      <c r="AZ318" s="70"/>
    </row>
    <row r="319" spans="1:52" x14ac:dyDescent="0.25">
      <c r="A319" s="55">
        <v>28</v>
      </c>
      <c r="B319" s="55">
        <v>9</v>
      </c>
      <c r="C319" s="56"/>
      <c r="D319" s="57"/>
      <c r="E319" s="58"/>
      <c r="F319" s="59"/>
      <c r="G319" s="56"/>
      <c r="H319" s="60"/>
      <c r="I319" s="61"/>
      <c r="J319" s="61"/>
      <c r="K319" s="34"/>
      <c r="L319" s="68">
        <v>319</v>
      </c>
      <c r="M319" s="68"/>
      <c r="N319" s="63"/>
      <c r="O319" s="70" t="s">
        <v>208</v>
      </c>
      <c r="P319" s="96">
        <v>43014.814143518517</v>
      </c>
      <c r="Q319" s="70"/>
      <c r="R319" s="70"/>
      <c r="S319" s="70"/>
      <c r="T319" s="70"/>
      <c r="U319" s="70"/>
      <c r="V319" s="70"/>
      <c r="W319" s="70"/>
      <c r="X319" s="70"/>
      <c r="Y319" s="70"/>
      <c r="Z319" s="70"/>
      <c r="AA319" s="70"/>
      <c r="AB319" s="70"/>
      <c r="AC319" s="70"/>
      <c r="AD319" s="70"/>
      <c r="AE319" s="70"/>
      <c r="AF319" s="70"/>
      <c r="AG319" s="70"/>
      <c r="AH319" s="70"/>
      <c r="AI319" s="70"/>
      <c r="AJ319" s="70"/>
      <c r="AK319" s="70"/>
      <c r="AL319" s="70"/>
      <c r="AM319" s="70"/>
      <c r="AN319" s="70"/>
      <c r="AO319" s="70"/>
      <c r="AP319" s="70"/>
      <c r="AQ319" s="70"/>
      <c r="AR319" s="70"/>
      <c r="AS319" s="70"/>
      <c r="AT319" s="70"/>
      <c r="AU319" s="70"/>
      <c r="AV319" s="70"/>
      <c r="AW319" s="70"/>
      <c r="AX319" s="70"/>
      <c r="AY319" s="70"/>
      <c r="AZ319" s="70"/>
    </row>
    <row r="320" spans="1:52" x14ac:dyDescent="0.25">
      <c r="A320" s="55">
        <v>66</v>
      </c>
      <c r="B320" s="55">
        <v>9</v>
      </c>
      <c r="C320" s="56"/>
      <c r="D320" s="57"/>
      <c r="E320" s="58"/>
      <c r="F320" s="59"/>
      <c r="G320" s="56"/>
      <c r="H320" s="60"/>
      <c r="I320" s="61"/>
      <c r="J320" s="61"/>
      <c r="K320" s="34"/>
      <c r="L320" s="68">
        <v>320</v>
      </c>
      <c r="M320" s="68"/>
      <c r="N320" s="63"/>
      <c r="O320" s="70" t="s">
        <v>208</v>
      </c>
      <c r="P320" s="96">
        <v>43014.814143518517</v>
      </c>
      <c r="Q320" s="70"/>
      <c r="R320" s="70"/>
      <c r="S320" s="70"/>
      <c r="T320" s="70"/>
      <c r="U320" s="70"/>
      <c r="V320" s="70"/>
      <c r="W320" s="70"/>
      <c r="X320" s="70"/>
      <c r="Y320" s="70"/>
      <c r="Z320" s="70"/>
      <c r="AA320" s="70"/>
      <c r="AB320" s="70"/>
      <c r="AC320" s="70"/>
      <c r="AD320" s="70"/>
      <c r="AE320" s="70"/>
      <c r="AF320" s="70"/>
      <c r="AG320" s="70"/>
      <c r="AH320" s="70"/>
      <c r="AI320" s="70"/>
      <c r="AJ320" s="70"/>
      <c r="AK320" s="70"/>
      <c r="AL320" s="70"/>
      <c r="AM320" s="70"/>
      <c r="AN320" s="70"/>
      <c r="AO320" s="70"/>
      <c r="AP320" s="70"/>
      <c r="AQ320" s="70"/>
      <c r="AR320" s="70"/>
      <c r="AS320" s="70"/>
      <c r="AT320" s="70"/>
      <c r="AU320" s="70"/>
      <c r="AV320" s="70"/>
      <c r="AW320" s="70"/>
      <c r="AX320" s="70"/>
      <c r="AY320" s="70"/>
      <c r="AZ320" s="70"/>
    </row>
    <row r="321" spans="1:52" x14ac:dyDescent="0.25">
      <c r="A321" s="55">
        <v>16</v>
      </c>
      <c r="B321" s="55">
        <v>55</v>
      </c>
      <c r="C321" s="56"/>
      <c r="D321" s="57"/>
      <c r="E321" s="58"/>
      <c r="F321" s="59"/>
      <c r="G321" s="56"/>
      <c r="H321" s="60"/>
      <c r="I321" s="61"/>
      <c r="J321" s="61"/>
      <c r="K321" s="34"/>
      <c r="L321" s="68">
        <v>321</v>
      </c>
      <c r="M321" s="68"/>
      <c r="N321" s="63"/>
      <c r="O321" s="70" t="s">
        <v>208</v>
      </c>
      <c r="P321" s="96">
        <v>43014.814143518517</v>
      </c>
      <c r="Q321" s="70"/>
      <c r="R321" s="70"/>
      <c r="S321" s="70"/>
      <c r="T321" s="70"/>
      <c r="U321" s="70"/>
      <c r="V321" s="70"/>
      <c r="W321" s="70"/>
      <c r="X321" s="70"/>
      <c r="Y321" s="70"/>
      <c r="Z321" s="70"/>
      <c r="AA321" s="70"/>
      <c r="AB321" s="70"/>
      <c r="AC321" s="70"/>
      <c r="AD321" s="70"/>
      <c r="AE321" s="70"/>
      <c r="AF321" s="70"/>
      <c r="AG321" s="70"/>
      <c r="AH321" s="70"/>
      <c r="AI321" s="70"/>
      <c r="AJ321" s="70"/>
      <c r="AK321" s="70"/>
      <c r="AL321" s="70"/>
      <c r="AM321" s="70"/>
      <c r="AN321" s="70"/>
      <c r="AO321" s="70"/>
      <c r="AP321" s="70"/>
      <c r="AQ321" s="70"/>
      <c r="AR321" s="70"/>
      <c r="AS321" s="70"/>
      <c r="AT321" s="70"/>
      <c r="AU321" s="70"/>
      <c r="AV321" s="70"/>
      <c r="AW321" s="70"/>
      <c r="AX321" s="70"/>
      <c r="AY321" s="70"/>
      <c r="AZ321" s="70"/>
    </row>
    <row r="322" spans="1:52" x14ac:dyDescent="0.25">
      <c r="A322" s="55">
        <v>16</v>
      </c>
      <c r="B322" s="55">
        <v>55</v>
      </c>
      <c r="C322" s="56"/>
      <c r="D322" s="57"/>
      <c r="E322" s="58"/>
      <c r="F322" s="59"/>
      <c r="G322" s="56"/>
      <c r="H322" s="60"/>
      <c r="I322" s="61"/>
      <c r="J322" s="61"/>
      <c r="K322" s="34"/>
      <c r="L322" s="68">
        <v>322</v>
      </c>
      <c r="M322" s="68"/>
      <c r="N322" s="63"/>
      <c r="O322" s="70" t="s">
        <v>208</v>
      </c>
      <c r="P322" s="96">
        <v>43014.814143518517</v>
      </c>
      <c r="Q322" s="70"/>
      <c r="R322" s="70"/>
      <c r="S322" s="70"/>
      <c r="T322" s="70"/>
      <c r="U322" s="70"/>
      <c r="V322" s="70"/>
      <c r="W322" s="70"/>
      <c r="X322" s="70"/>
      <c r="Y322" s="70"/>
      <c r="Z322" s="70"/>
      <c r="AA322" s="70"/>
      <c r="AB322" s="70"/>
      <c r="AC322" s="70"/>
      <c r="AD322" s="70"/>
      <c r="AE322" s="70"/>
      <c r="AF322" s="70"/>
      <c r="AG322" s="70"/>
      <c r="AH322" s="70"/>
      <c r="AI322" s="70"/>
      <c r="AJ322" s="70"/>
      <c r="AK322" s="70"/>
      <c r="AL322" s="70"/>
      <c r="AM322" s="70"/>
      <c r="AN322" s="70"/>
      <c r="AO322" s="70"/>
      <c r="AP322" s="70"/>
      <c r="AQ322" s="70"/>
      <c r="AR322" s="70"/>
      <c r="AS322" s="70"/>
      <c r="AT322" s="70"/>
      <c r="AU322" s="70"/>
      <c r="AV322" s="70"/>
      <c r="AW322" s="70"/>
      <c r="AX322" s="70"/>
      <c r="AY322" s="70"/>
      <c r="AZ322" s="70"/>
    </row>
    <row r="323" spans="1:52" x14ac:dyDescent="0.25">
      <c r="A323" s="55">
        <v>16</v>
      </c>
      <c r="B323" s="55">
        <v>30</v>
      </c>
      <c r="C323" s="56"/>
      <c r="D323" s="57"/>
      <c r="E323" s="58"/>
      <c r="F323" s="59"/>
      <c r="G323" s="56"/>
      <c r="H323" s="60"/>
      <c r="I323" s="61"/>
      <c r="J323" s="61"/>
      <c r="K323" s="34"/>
      <c r="L323" s="68">
        <v>323</v>
      </c>
      <c r="M323" s="68"/>
      <c r="N323" s="63"/>
      <c r="O323" s="70" t="s">
        <v>208</v>
      </c>
      <c r="P323" s="96">
        <v>43014.814143518517</v>
      </c>
      <c r="Q323" s="70"/>
      <c r="R323" s="70"/>
      <c r="S323" s="70"/>
      <c r="T323" s="70"/>
      <c r="U323" s="70"/>
      <c r="V323" s="70"/>
      <c r="W323" s="70"/>
      <c r="X323" s="70"/>
      <c r="Y323" s="70"/>
      <c r="Z323" s="70"/>
      <c r="AA323" s="70"/>
      <c r="AB323" s="70"/>
      <c r="AC323" s="70"/>
      <c r="AD323" s="70"/>
      <c r="AE323" s="70"/>
      <c r="AF323" s="70"/>
      <c r="AG323" s="70"/>
      <c r="AH323" s="70"/>
      <c r="AI323" s="70"/>
      <c r="AJ323" s="70"/>
      <c r="AK323" s="70"/>
      <c r="AL323" s="70"/>
      <c r="AM323" s="70"/>
      <c r="AN323" s="70"/>
      <c r="AO323" s="70"/>
      <c r="AP323" s="70"/>
      <c r="AQ323" s="70"/>
      <c r="AR323" s="70"/>
      <c r="AS323" s="70"/>
      <c r="AT323" s="70"/>
      <c r="AU323" s="70"/>
      <c r="AV323" s="70"/>
      <c r="AW323" s="70"/>
      <c r="AX323" s="70"/>
      <c r="AY323" s="70"/>
      <c r="AZ323" s="70"/>
    </row>
    <row r="324" spans="1:52" x14ac:dyDescent="0.25">
      <c r="A324" s="55">
        <v>37</v>
      </c>
      <c r="B324" s="55">
        <v>16</v>
      </c>
      <c r="C324" s="56"/>
      <c r="D324" s="57"/>
      <c r="E324" s="58"/>
      <c r="F324" s="59"/>
      <c r="G324" s="56"/>
      <c r="H324" s="60"/>
      <c r="I324" s="61"/>
      <c r="J324" s="61"/>
      <c r="K324" s="34"/>
      <c r="L324" s="68">
        <v>324</v>
      </c>
      <c r="M324" s="68"/>
      <c r="N324" s="63"/>
      <c r="O324" s="70" t="s">
        <v>208</v>
      </c>
      <c r="P324" s="96">
        <v>43014.814143518517</v>
      </c>
      <c r="Q324" s="70"/>
      <c r="R324" s="70"/>
      <c r="S324" s="70"/>
      <c r="T324" s="70"/>
      <c r="U324" s="70"/>
      <c r="V324" s="70"/>
      <c r="W324" s="70"/>
      <c r="X324" s="70"/>
      <c r="Y324" s="70"/>
      <c r="Z324" s="70"/>
      <c r="AA324" s="70"/>
      <c r="AB324" s="70"/>
      <c r="AC324" s="70"/>
      <c r="AD324" s="70"/>
      <c r="AE324" s="70"/>
      <c r="AF324" s="70"/>
      <c r="AG324" s="70"/>
      <c r="AH324" s="70"/>
      <c r="AI324" s="70"/>
      <c r="AJ324" s="70"/>
      <c r="AK324" s="70"/>
      <c r="AL324" s="70"/>
      <c r="AM324" s="70"/>
      <c r="AN324" s="70"/>
      <c r="AO324" s="70"/>
      <c r="AP324" s="70"/>
      <c r="AQ324" s="70"/>
      <c r="AR324" s="70"/>
      <c r="AS324" s="70"/>
      <c r="AT324" s="70"/>
      <c r="AU324" s="70"/>
      <c r="AV324" s="70"/>
      <c r="AW324" s="70"/>
      <c r="AX324" s="70"/>
      <c r="AY324" s="70"/>
      <c r="AZ324" s="70"/>
    </row>
    <row r="325" spans="1:52" x14ac:dyDescent="0.25">
      <c r="A325" s="55">
        <v>55</v>
      </c>
      <c r="B325" s="55">
        <v>16</v>
      </c>
      <c r="C325" s="56"/>
      <c r="D325" s="57"/>
      <c r="E325" s="58"/>
      <c r="F325" s="59"/>
      <c r="G325" s="56"/>
      <c r="H325" s="60"/>
      <c r="I325" s="61"/>
      <c r="J325" s="61"/>
      <c r="K325" s="34"/>
      <c r="L325" s="68">
        <v>325</v>
      </c>
      <c r="M325" s="68"/>
      <c r="N325" s="63"/>
      <c r="O325" s="70" t="s">
        <v>208</v>
      </c>
      <c r="P325" s="96">
        <v>43014.814143518517</v>
      </c>
      <c r="Q325" s="70"/>
      <c r="R325" s="70"/>
      <c r="S325" s="70"/>
      <c r="T325" s="70"/>
      <c r="U325" s="70"/>
      <c r="V325" s="70"/>
      <c r="W325" s="70"/>
      <c r="X325" s="70"/>
      <c r="Y325" s="70"/>
      <c r="Z325" s="70"/>
      <c r="AA325" s="70"/>
      <c r="AB325" s="70"/>
      <c r="AC325" s="70"/>
      <c r="AD325" s="70"/>
      <c r="AE325" s="70"/>
      <c r="AF325" s="70"/>
      <c r="AG325" s="70"/>
      <c r="AH325" s="70"/>
      <c r="AI325" s="70"/>
      <c r="AJ325" s="70"/>
      <c r="AK325" s="70"/>
      <c r="AL325" s="70"/>
      <c r="AM325" s="70"/>
      <c r="AN325" s="70"/>
      <c r="AO325" s="70"/>
      <c r="AP325" s="70"/>
      <c r="AQ325" s="70"/>
      <c r="AR325" s="70"/>
      <c r="AS325" s="70"/>
      <c r="AT325" s="70"/>
      <c r="AU325" s="70"/>
      <c r="AV325" s="70"/>
      <c r="AW325" s="70"/>
      <c r="AX325" s="70"/>
      <c r="AY325" s="70"/>
      <c r="AZ325" s="70"/>
    </row>
    <row r="326" spans="1:52" x14ac:dyDescent="0.25">
      <c r="A326" s="55">
        <v>54</v>
      </c>
      <c r="B326" s="55">
        <v>98</v>
      </c>
      <c r="C326" s="56"/>
      <c r="D326" s="57"/>
      <c r="E326" s="58"/>
      <c r="F326" s="59"/>
      <c r="G326" s="56"/>
      <c r="H326" s="60"/>
      <c r="I326" s="61"/>
      <c r="J326" s="61"/>
      <c r="K326" s="34"/>
      <c r="L326" s="68">
        <v>326</v>
      </c>
      <c r="M326" s="68"/>
      <c r="N326" s="63"/>
      <c r="O326" s="70" t="s">
        <v>208</v>
      </c>
      <c r="P326" s="96">
        <v>43014.814143518517</v>
      </c>
      <c r="Q326" s="70"/>
      <c r="R326" s="70"/>
      <c r="S326" s="70"/>
      <c r="T326" s="70"/>
      <c r="U326" s="70"/>
      <c r="V326" s="70"/>
      <c r="W326" s="70"/>
      <c r="X326" s="70"/>
      <c r="Y326" s="70"/>
      <c r="Z326" s="70"/>
      <c r="AA326" s="70"/>
      <c r="AB326" s="70"/>
      <c r="AC326" s="70"/>
      <c r="AD326" s="70"/>
      <c r="AE326" s="70"/>
      <c r="AF326" s="70"/>
      <c r="AG326" s="70"/>
      <c r="AH326" s="70"/>
      <c r="AI326" s="70"/>
      <c r="AJ326" s="70"/>
      <c r="AK326" s="70"/>
      <c r="AL326" s="70"/>
      <c r="AM326" s="70"/>
      <c r="AN326" s="70"/>
      <c r="AO326" s="70"/>
      <c r="AP326" s="70"/>
      <c r="AQ326" s="70"/>
      <c r="AR326" s="70"/>
      <c r="AS326" s="70"/>
      <c r="AT326" s="70"/>
      <c r="AU326" s="70"/>
      <c r="AV326" s="70"/>
      <c r="AW326" s="70"/>
      <c r="AX326" s="70"/>
      <c r="AY326" s="70"/>
      <c r="AZ326" s="70"/>
    </row>
    <row r="327" spans="1:52" x14ac:dyDescent="0.25">
      <c r="A327" s="55">
        <v>54</v>
      </c>
      <c r="B327" s="55">
        <v>98</v>
      </c>
      <c r="C327" s="56"/>
      <c r="D327" s="57"/>
      <c r="E327" s="58"/>
      <c r="F327" s="59"/>
      <c r="G327" s="56"/>
      <c r="H327" s="60"/>
      <c r="I327" s="61"/>
      <c r="J327" s="61"/>
      <c r="K327" s="34"/>
      <c r="L327" s="68">
        <v>327</v>
      </c>
      <c r="M327" s="68"/>
      <c r="N327" s="63"/>
      <c r="O327" s="70" t="s">
        <v>208</v>
      </c>
      <c r="P327" s="96">
        <v>43014.814143518517</v>
      </c>
      <c r="Q327" s="70"/>
      <c r="R327" s="70"/>
      <c r="S327" s="70"/>
      <c r="T327" s="70"/>
      <c r="U327" s="70"/>
      <c r="V327" s="70"/>
      <c r="W327" s="70"/>
      <c r="X327" s="70"/>
      <c r="Y327" s="70"/>
      <c r="Z327" s="70"/>
      <c r="AA327" s="70"/>
      <c r="AB327" s="70"/>
      <c r="AC327" s="70"/>
      <c r="AD327" s="70"/>
      <c r="AE327" s="70"/>
      <c r="AF327" s="70"/>
      <c r="AG327" s="70"/>
      <c r="AH327" s="70"/>
      <c r="AI327" s="70"/>
      <c r="AJ327" s="70"/>
      <c r="AK327" s="70"/>
      <c r="AL327" s="70"/>
      <c r="AM327" s="70"/>
      <c r="AN327" s="70"/>
      <c r="AO327" s="70"/>
      <c r="AP327" s="70"/>
      <c r="AQ327" s="70"/>
      <c r="AR327" s="70"/>
      <c r="AS327" s="70"/>
      <c r="AT327" s="70"/>
      <c r="AU327" s="70"/>
      <c r="AV327" s="70"/>
      <c r="AW327" s="70"/>
      <c r="AX327" s="70"/>
      <c r="AY327" s="70"/>
      <c r="AZ327" s="70"/>
    </row>
    <row r="328" spans="1:52" x14ac:dyDescent="0.25">
      <c r="A328" s="55">
        <v>89</v>
      </c>
      <c r="B328" s="55">
        <v>77</v>
      </c>
      <c r="C328" s="56"/>
      <c r="D328" s="57"/>
      <c r="E328" s="58"/>
      <c r="F328" s="59"/>
      <c r="G328" s="56"/>
      <c r="H328" s="60"/>
      <c r="I328" s="61"/>
      <c r="J328" s="61"/>
      <c r="K328" s="34"/>
      <c r="L328" s="68">
        <v>328</v>
      </c>
      <c r="M328" s="68"/>
      <c r="N328" s="63"/>
      <c r="O328" s="70" t="s">
        <v>208</v>
      </c>
      <c r="P328" s="96">
        <v>43014.814143518517</v>
      </c>
      <c r="Q328" s="70"/>
      <c r="R328" s="70"/>
      <c r="S328" s="70"/>
      <c r="T328" s="70"/>
      <c r="U328" s="70"/>
      <c r="V328" s="70"/>
      <c r="W328" s="70"/>
      <c r="X328" s="70"/>
      <c r="Y328" s="70"/>
      <c r="Z328" s="70"/>
      <c r="AA328" s="70"/>
      <c r="AB328" s="70"/>
      <c r="AC328" s="70"/>
      <c r="AD328" s="70"/>
      <c r="AE328" s="70"/>
      <c r="AF328" s="70"/>
      <c r="AG328" s="70"/>
      <c r="AH328" s="70"/>
      <c r="AI328" s="70"/>
      <c r="AJ328" s="70"/>
      <c r="AK328" s="70"/>
      <c r="AL328" s="70"/>
      <c r="AM328" s="70"/>
      <c r="AN328" s="70"/>
      <c r="AO328" s="70"/>
      <c r="AP328" s="70"/>
      <c r="AQ328" s="70"/>
      <c r="AR328" s="70"/>
      <c r="AS328" s="70"/>
      <c r="AT328" s="70"/>
      <c r="AU328" s="70"/>
      <c r="AV328" s="70"/>
      <c r="AW328" s="70"/>
      <c r="AX328" s="70"/>
      <c r="AY328" s="70"/>
      <c r="AZ328" s="70"/>
    </row>
    <row r="329" spans="1:52" x14ac:dyDescent="0.25">
      <c r="A329" s="55">
        <v>81</v>
      </c>
      <c r="B329" s="55">
        <v>90</v>
      </c>
      <c r="C329" s="56"/>
      <c r="D329" s="57"/>
      <c r="E329" s="58"/>
      <c r="F329" s="59"/>
      <c r="G329" s="56"/>
      <c r="H329" s="60"/>
      <c r="I329" s="61"/>
      <c r="J329" s="61"/>
      <c r="K329" s="34"/>
      <c r="L329" s="68">
        <v>329</v>
      </c>
      <c r="M329" s="68"/>
      <c r="N329" s="63"/>
      <c r="O329" s="70" t="s">
        <v>208</v>
      </c>
      <c r="P329" s="96">
        <v>43014.814143518517</v>
      </c>
      <c r="Q329" s="70"/>
      <c r="R329" s="70"/>
      <c r="S329" s="70"/>
      <c r="T329" s="70"/>
      <c r="U329" s="70"/>
      <c r="V329" s="70"/>
      <c r="W329" s="70"/>
      <c r="X329" s="70"/>
      <c r="Y329" s="70"/>
      <c r="Z329" s="70"/>
      <c r="AA329" s="70"/>
      <c r="AB329" s="70"/>
      <c r="AC329" s="70"/>
      <c r="AD329" s="70"/>
      <c r="AE329" s="70"/>
      <c r="AF329" s="70"/>
      <c r="AG329" s="70"/>
      <c r="AH329" s="70"/>
      <c r="AI329" s="70"/>
      <c r="AJ329" s="70"/>
      <c r="AK329" s="70"/>
      <c r="AL329" s="70"/>
      <c r="AM329" s="70"/>
      <c r="AN329" s="70"/>
      <c r="AO329" s="70"/>
      <c r="AP329" s="70"/>
      <c r="AQ329" s="70"/>
      <c r="AR329" s="70"/>
      <c r="AS329" s="70"/>
      <c r="AT329" s="70"/>
      <c r="AU329" s="70"/>
      <c r="AV329" s="70"/>
      <c r="AW329" s="70"/>
      <c r="AX329" s="70"/>
      <c r="AY329" s="70"/>
      <c r="AZ329" s="70"/>
    </row>
    <row r="330" spans="1:52" x14ac:dyDescent="0.25">
      <c r="A330" s="55">
        <v>81</v>
      </c>
      <c r="B330" s="55">
        <v>90</v>
      </c>
      <c r="C330" s="56"/>
      <c r="D330" s="57"/>
      <c r="E330" s="58"/>
      <c r="F330" s="59"/>
      <c r="G330" s="56"/>
      <c r="H330" s="60"/>
      <c r="I330" s="61"/>
      <c r="J330" s="61"/>
      <c r="K330" s="34"/>
      <c r="L330" s="68">
        <v>330</v>
      </c>
      <c r="M330" s="68"/>
      <c r="N330" s="63"/>
      <c r="O330" s="70" t="s">
        <v>208</v>
      </c>
      <c r="P330" s="96">
        <v>43014.814143518517</v>
      </c>
      <c r="Q330" s="70"/>
      <c r="R330" s="70"/>
      <c r="S330" s="70"/>
      <c r="T330" s="70"/>
      <c r="U330" s="70"/>
      <c r="V330" s="70"/>
      <c r="W330" s="70"/>
      <c r="X330" s="70"/>
      <c r="Y330" s="70"/>
      <c r="Z330" s="70"/>
      <c r="AA330" s="70"/>
      <c r="AB330" s="70"/>
      <c r="AC330" s="70"/>
      <c r="AD330" s="70"/>
      <c r="AE330" s="70"/>
      <c r="AF330" s="70"/>
      <c r="AG330" s="70"/>
      <c r="AH330" s="70"/>
      <c r="AI330" s="70"/>
      <c r="AJ330" s="70"/>
      <c r="AK330" s="70"/>
      <c r="AL330" s="70"/>
      <c r="AM330" s="70"/>
      <c r="AN330" s="70"/>
      <c r="AO330" s="70"/>
      <c r="AP330" s="70"/>
      <c r="AQ330" s="70"/>
      <c r="AR330" s="70"/>
      <c r="AS330" s="70"/>
      <c r="AT330" s="70"/>
      <c r="AU330" s="70"/>
      <c r="AV330" s="70"/>
      <c r="AW330" s="70"/>
      <c r="AX330" s="70"/>
      <c r="AY330" s="70"/>
      <c r="AZ330" s="70"/>
    </row>
    <row r="331" spans="1:52" x14ac:dyDescent="0.25">
      <c r="A331" s="55">
        <v>90</v>
      </c>
      <c r="B331" s="55">
        <v>81</v>
      </c>
      <c r="C331" s="56"/>
      <c r="D331" s="57"/>
      <c r="E331" s="58"/>
      <c r="F331" s="59"/>
      <c r="G331" s="56"/>
      <c r="H331" s="60"/>
      <c r="I331" s="61"/>
      <c r="J331" s="61"/>
      <c r="K331" s="34"/>
      <c r="L331" s="68">
        <v>331</v>
      </c>
      <c r="M331" s="68"/>
      <c r="N331" s="63"/>
      <c r="O331" s="70" t="s">
        <v>208</v>
      </c>
      <c r="P331" s="96">
        <v>43014.814143518517</v>
      </c>
      <c r="Q331" s="70"/>
      <c r="R331" s="70"/>
      <c r="S331" s="70"/>
      <c r="T331" s="70"/>
      <c r="U331" s="70"/>
      <c r="V331" s="70"/>
      <c r="W331" s="70"/>
      <c r="X331" s="70"/>
      <c r="Y331" s="70"/>
      <c r="Z331" s="70"/>
      <c r="AA331" s="70"/>
      <c r="AB331" s="70"/>
      <c r="AC331" s="70"/>
      <c r="AD331" s="70"/>
      <c r="AE331" s="70"/>
      <c r="AF331" s="70"/>
      <c r="AG331" s="70"/>
      <c r="AH331" s="70"/>
      <c r="AI331" s="70"/>
      <c r="AJ331" s="70"/>
      <c r="AK331" s="70"/>
      <c r="AL331" s="70"/>
      <c r="AM331" s="70"/>
      <c r="AN331" s="70"/>
      <c r="AO331" s="70"/>
      <c r="AP331" s="70"/>
      <c r="AQ331" s="70"/>
      <c r="AR331" s="70"/>
      <c r="AS331" s="70"/>
      <c r="AT331" s="70"/>
      <c r="AU331" s="70"/>
      <c r="AV331" s="70"/>
      <c r="AW331" s="70"/>
      <c r="AX331" s="70"/>
      <c r="AY331" s="70"/>
      <c r="AZ331" s="70"/>
    </row>
    <row r="332" spans="1:52" x14ac:dyDescent="0.25">
      <c r="A332" s="55">
        <v>27</v>
      </c>
      <c r="B332" s="55">
        <v>35</v>
      </c>
      <c r="C332" s="56"/>
      <c r="D332" s="57"/>
      <c r="E332" s="58"/>
      <c r="F332" s="59"/>
      <c r="G332" s="56"/>
      <c r="H332" s="60"/>
      <c r="I332" s="61"/>
      <c r="J332" s="61"/>
      <c r="K332" s="34"/>
      <c r="L332" s="68">
        <v>332</v>
      </c>
      <c r="M332" s="68"/>
      <c r="N332" s="63"/>
      <c r="O332" s="70" t="s">
        <v>208</v>
      </c>
      <c r="P332" s="96">
        <v>43014.814143518517</v>
      </c>
      <c r="Q332" s="70"/>
      <c r="R332" s="70"/>
      <c r="S332" s="70"/>
      <c r="T332" s="70"/>
      <c r="U332" s="70"/>
      <c r="V332" s="70"/>
      <c r="W332" s="70"/>
      <c r="X332" s="70"/>
      <c r="Y332" s="70"/>
      <c r="Z332" s="70"/>
      <c r="AA332" s="70"/>
      <c r="AB332" s="70"/>
      <c r="AC332" s="70"/>
      <c r="AD332" s="70"/>
      <c r="AE332" s="70"/>
      <c r="AF332" s="70"/>
      <c r="AG332" s="70"/>
      <c r="AH332" s="70"/>
      <c r="AI332" s="70"/>
      <c r="AJ332" s="70"/>
      <c r="AK332" s="70"/>
      <c r="AL332" s="70"/>
      <c r="AM332" s="70"/>
      <c r="AN332" s="70"/>
      <c r="AO332" s="70"/>
      <c r="AP332" s="70"/>
      <c r="AQ332" s="70"/>
      <c r="AR332" s="70"/>
      <c r="AS332" s="70"/>
      <c r="AT332" s="70"/>
      <c r="AU332" s="70"/>
      <c r="AV332" s="70"/>
      <c r="AW332" s="70"/>
      <c r="AX332" s="70"/>
      <c r="AY332" s="70"/>
      <c r="AZ332" s="70"/>
    </row>
    <row r="333" spans="1:52" x14ac:dyDescent="0.25">
      <c r="A333" s="55">
        <v>27</v>
      </c>
      <c r="B333" s="55">
        <v>35</v>
      </c>
      <c r="C333" s="56"/>
      <c r="D333" s="57"/>
      <c r="E333" s="58"/>
      <c r="F333" s="59"/>
      <c r="G333" s="56"/>
      <c r="H333" s="60"/>
      <c r="I333" s="61"/>
      <c r="J333" s="61"/>
      <c r="K333" s="34"/>
      <c r="L333" s="68">
        <v>333</v>
      </c>
      <c r="M333" s="68"/>
      <c r="N333" s="63"/>
      <c r="O333" s="70" t="s">
        <v>208</v>
      </c>
      <c r="P333" s="96">
        <v>43014.814143518517</v>
      </c>
      <c r="Q333" s="70"/>
      <c r="R333" s="70"/>
      <c r="S333" s="70"/>
      <c r="T333" s="70"/>
      <c r="U333" s="70"/>
      <c r="V333" s="70"/>
      <c r="W333" s="70"/>
      <c r="X333" s="70"/>
      <c r="Y333" s="70"/>
      <c r="Z333" s="70"/>
      <c r="AA333" s="70"/>
      <c r="AB333" s="70"/>
      <c r="AC333" s="70"/>
      <c r="AD333" s="70"/>
      <c r="AE333" s="70"/>
      <c r="AF333" s="70"/>
      <c r="AG333" s="70"/>
      <c r="AH333" s="70"/>
      <c r="AI333" s="70"/>
      <c r="AJ333" s="70"/>
      <c r="AK333" s="70"/>
      <c r="AL333" s="70"/>
      <c r="AM333" s="70"/>
      <c r="AN333" s="70"/>
      <c r="AO333" s="70"/>
      <c r="AP333" s="70"/>
      <c r="AQ333" s="70"/>
      <c r="AR333" s="70"/>
      <c r="AS333" s="70"/>
      <c r="AT333" s="70"/>
      <c r="AU333" s="70"/>
      <c r="AV333" s="70"/>
      <c r="AW333" s="70"/>
      <c r="AX333" s="70"/>
      <c r="AY333" s="70"/>
      <c r="AZ333" s="70"/>
    </row>
    <row r="334" spans="1:52" x14ac:dyDescent="0.25">
      <c r="A334" s="55">
        <v>27</v>
      </c>
      <c r="B334" s="55">
        <v>28</v>
      </c>
      <c r="C334" s="56"/>
      <c r="D334" s="57"/>
      <c r="E334" s="58"/>
      <c r="F334" s="59"/>
      <c r="G334" s="56"/>
      <c r="H334" s="60"/>
      <c r="I334" s="61"/>
      <c r="J334" s="61"/>
      <c r="K334" s="34"/>
      <c r="L334" s="68">
        <v>334</v>
      </c>
      <c r="M334" s="68"/>
      <c r="N334" s="63"/>
      <c r="O334" s="70" t="s">
        <v>208</v>
      </c>
      <c r="P334" s="96">
        <v>43014.814143518517</v>
      </c>
      <c r="Q334" s="70"/>
      <c r="R334" s="70"/>
      <c r="S334" s="70"/>
      <c r="T334" s="70"/>
      <c r="U334" s="70"/>
      <c r="V334" s="70"/>
      <c r="W334" s="70"/>
      <c r="X334" s="70"/>
      <c r="Y334" s="70"/>
      <c r="Z334" s="70"/>
      <c r="AA334" s="70"/>
      <c r="AB334" s="70"/>
      <c r="AC334" s="70"/>
      <c r="AD334" s="70"/>
      <c r="AE334" s="70"/>
      <c r="AF334" s="70"/>
      <c r="AG334" s="70"/>
      <c r="AH334" s="70"/>
      <c r="AI334" s="70"/>
      <c r="AJ334" s="70"/>
      <c r="AK334" s="70"/>
      <c r="AL334" s="70"/>
      <c r="AM334" s="70"/>
      <c r="AN334" s="70"/>
      <c r="AO334" s="70"/>
      <c r="AP334" s="70"/>
      <c r="AQ334" s="70"/>
      <c r="AR334" s="70"/>
      <c r="AS334" s="70"/>
      <c r="AT334" s="70"/>
      <c r="AU334" s="70"/>
      <c r="AV334" s="70"/>
      <c r="AW334" s="70"/>
      <c r="AX334" s="70"/>
      <c r="AY334" s="70"/>
      <c r="AZ334" s="70"/>
    </row>
    <row r="335" spans="1:52" x14ac:dyDescent="0.25">
      <c r="A335" s="55">
        <v>27</v>
      </c>
      <c r="B335" s="55">
        <v>54</v>
      </c>
      <c r="C335" s="56"/>
      <c r="D335" s="57"/>
      <c r="E335" s="58"/>
      <c r="F335" s="59"/>
      <c r="G335" s="56"/>
      <c r="H335" s="60"/>
      <c r="I335" s="61"/>
      <c r="J335" s="61"/>
      <c r="K335" s="34"/>
      <c r="L335" s="68">
        <v>335</v>
      </c>
      <c r="M335" s="68"/>
      <c r="N335" s="63"/>
      <c r="O335" s="70" t="s">
        <v>208</v>
      </c>
      <c r="P335" s="96">
        <v>43014.814143518517</v>
      </c>
      <c r="Q335" s="70"/>
      <c r="R335" s="70"/>
      <c r="S335" s="70"/>
      <c r="T335" s="70"/>
      <c r="U335" s="70"/>
      <c r="V335" s="70"/>
      <c r="W335" s="70"/>
      <c r="X335" s="70"/>
      <c r="Y335" s="70"/>
      <c r="Z335" s="70"/>
      <c r="AA335" s="70"/>
      <c r="AB335" s="70"/>
      <c r="AC335" s="70"/>
      <c r="AD335" s="70"/>
      <c r="AE335" s="70"/>
      <c r="AF335" s="70"/>
      <c r="AG335" s="70"/>
      <c r="AH335" s="70"/>
      <c r="AI335" s="70"/>
      <c r="AJ335" s="70"/>
      <c r="AK335" s="70"/>
      <c r="AL335" s="70"/>
      <c r="AM335" s="70"/>
      <c r="AN335" s="70"/>
      <c r="AO335" s="70"/>
      <c r="AP335" s="70"/>
      <c r="AQ335" s="70"/>
      <c r="AR335" s="70"/>
      <c r="AS335" s="70"/>
      <c r="AT335" s="70"/>
      <c r="AU335" s="70"/>
      <c r="AV335" s="70"/>
      <c r="AW335" s="70"/>
      <c r="AX335" s="70"/>
      <c r="AY335" s="70"/>
      <c r="AZ335" s="70"/>
    </row>
    <row r="336" spans="1:52" x14ac:dyDescent="0.25">
      <c r="A336" s="55">
        <v>84</v>
      </c>
      <c r="B336" s="55">
        <v>62</v>
      </c>
      <c r="C336" s="56"/>
      <c r="D336" s="57"/>
      <c r="E336" s="58"/>
      <c r="F336" s="59"/>
      <c r="G336" s="56"/>
      <c r="H336" s="60"/>
      <c r="I336" s="61"/>
      <c r="J336" s="61"/>
      <c r="K336" s="34"/>
      <c r="L336" s="68">
        <v>336</v>
      </c>
      <c r="M336" s="68"/>
      <c r="N336" s="63"/>
      <c r="O336" s="70" t="s">
        <v>208</v>
      </c>
      <c r="P336" s="96">
        <v>43014.814143518517</v>
      </c>
      <c r="Q336" s="70"/>
      <c r="R336" s="70"/>
      <c r="S336" s="70"/>
      <c r="T336" s="70"/>
      <c r="U336" s="70"/>
      <c r="V336" s="70"/>
      <c r="W336" s="70"/>
      <c r="X336" s="70"/>
      <c r="Y336" s="70"/>
      <c r="Z336" s="70"/>
      <c r="AA336" s="70"/>
      <c r="AB336" s="70"/>
      <c r="AC336" s="70"/>
      <c r="AD336" s="70"/>
      <c r="AE336" s="70"/>
      <c r="AF336" s="70"/>
      <c r="AG336" s="70"/>
      <c r="AH336" s="70"/>
      <c r="AI336" s="70"/>
      <c r="AJ336" s="70"/>
      <c r="AK336" s="70"/>
      <c r="AL336" s="70"/>
      <c r="AM336" s="70"/>
      <c r="AN336" s="70"/>
      <c r="AO336" s="70"/>
      <c r="AP336" s="70"/>
      <c r="AQ336" s="70"/>
      <c r="AR336" s="70"/>
      <c r="AS336" s="70"/>
      <c r="AT336" s="70"/>
      <c r="AU336" s="70"/>
      <c r="AV336" s="70"/>
      <c r="AW336" s="70"/>
      <c r="AX336" s="70"/>
      <c r="AY336" s="70"/>
      <c r="AZ336" s="70"/>
    </row>
    <row r="337" spans="1:52" x14ac:dyDescent="0.25">
      <c r="A337" s="55">
        <v>84</v>
      </c>
      <c r="B337" s="55">
        <v>62</v>
      </c>
      <c r="C337" s="56"/>
      <c r="D337" s="57"/>
      <c r="E337" s="58"/>
      <c r="F337" s="59"/>
      <c r="G337" s="56"/>
      <c r="H337" s="60"/>
      <c r="I337" s="61"/>
      <c r="J337" s="61"/>
      <c r="K337" s="34"/>
      <c r="L337" s="68">
        <v>337</v>
      </c>
      <c r="M337" s="68"/>
      <c r="N337" s="63"/>
      <c r="O337" s="70" t="s">
        <v>208</v>
      </c>
      <c r="P337" s="96">
        <v>43014.814143518517</v>
      </c>
      <c r="Q337" s="70"/>
      <c r="R337" s="70"/>
      <c r="S337" s="70"/>
      <c r="T337" s="70"/>
      <c r="U337" s="70"/>
      <c r="V337" s="70"/>
      <c r="W337" s="70"/>
      <c r="X337" s="70"/>
      <c r="Y337" s="70"/>
      <c r="Z337" s="70"/>
      <c r="AA337" s="70"/>
      <c r="AB337" s="70"/>
      <c r="AC337" s="70"/>
      <c r="AD337" s="70"/>
      <c r="AE337" s="70"/>
      <c r="AF337" s="70"/>
      <c r="AG337" s="70"/>
      <c r="AH337" s="70"/>
      <c r="AI337" s="70"/>
      <c r="AJ337" s="70"/>
      <c r="AK337" s="70"/>
      <c r="AL337" s="70"/>
      <c r="AM337" s="70"/>
      <c r="AN337" s="70"/>
      <c r="AO337" s="70"/>
      <c r="AP337" s="70"/>
      <c r="AQ337" s="70"/>
      <c r="AR337" s="70"/>
      <c r="AS337" s="70"/>
      <c r="AT337" s="70"/>
      <c r="AU337" s="70"/>
      <c r="AV337" s="70"/>
      <c r="AW337" s="70"/>
      <c r="AX337" s="70"/>
      <c r="AY337" s="70"/>
      <c r="AZ337" s="70"/>
    </row>
    <row r="338" spans="1:52" x14ac:dyDescent="0.25">
      <c r="A338" s="55">
        <v>20</v>
      </c>
      <c r="B338" s="55">
        <v>24</v>
      </c>
      <c r="C338" s="56"/>
      <c r="D338" s="57"/>
      <c r="E338" s="58"/>
      <c r="F338" s="59"/>
      <c r="G338" s="56"/>
      <c r="H338" s="60"/>
      <c r="I338" s="61"/>
      <c r="J338" s="61"/>
      <c r="K338" s="34"/>
      <c r="L338" s="68">
        <v>338</v>
      </c>
      <c r="M338" s="68"/>
      <c r="N338" s="63"/>
      <c r="O338" s="70" t="s">
        <v>208</v>
      </c>
      <c r="P338" s="96">
        <v>43014.814143518517</v>
      </c>
      <c r="Q338" s="70"/>
      <c r="R338" s="70"/>
      <c r="S338" s="70"/>
      <c r="T338" s="70"/>
      <c r="U338" s="70"/>
      <c r="V338" s="70"/>
      <c r="W338" s="70"/>
      <c r="X338" s="70"/>
      <c r="Y338" s="70"/>
      <c r="Z338" s="70"/>
      <c r="AA338" s="70"/>
      <c r="AB338" s="70"/>
      <c r="AC338" s="70"/>
      <c r="AD338" s="70"/>
      <c r="AE338" s="70"/>
      <c r="AF338" s="70"/>
      <c r="AG338" s="70"/>
      <c r="AH338" s="70"/>
      <c r="AI338" s="70"/>
      <c r="AJ338" s="70"/>
      <c r="AK338" s="70"/>
      <c r="AL338" s="70"/>
      <c r="AM338" s="70"/>
      <c r="AN338" s="70"/>
      <c r="AO338" s="70"/>
      <c r="AP338" s="70"/>
      <c r="AQ338" s="70"/>
      <c r="AR338" s="70"/>
      <c r="AS338" s="70"/>
      <c r="AT338" s="70"/>
      <c r="AU338" s="70"/>
      <c r="AV338" s="70"/>
      <c r="AW338" s="70"/>
      <c r="AX338" s="70"/>
      <c r="AY338" s="70"/>
      <c r="AZ338" s="70"/>
    </row>
    <row r="339" spans="1:52" x14ac:dyDescent="0.25">
      <c r="A339" s="55">
        <v>28</v>
      </c>
      <c r="B339" s="55">
        <v>54</v>
      </c>
      <c r="C339" s="56"/>
      <c r="D339" s="57"/>
      <c r="E339" s="58"/>
      <c r="F339" s="59"/>
      <c r="G339" s="56"/>
      <c r="H339" s="60"/>
      <c r="I339" s="61"/>
      <c r="J339" s="61"/>
      <c r="K339" s="34"/>
      <c r="L339" s="68">
        <v>339</v>
      </c>
      <c r="M339" s="68"/>
      <c r="N339" s="63"/>
      <c r="O339" s="70" t="s">
        <v>208</v>
      </c>
      <c r="P339" s="96">
        <v>43014.814143518517</v>
      </c>
      <c r="Q339" s="70"/>
      <c r="R339" s="70"/>
      <c r="S339" s="70"/>
      <c r="T339" s="70"/>
      <c r="U339" s="70"/>
      <c r="V339" s="70"/>
      <c r="W339" s="70"/>
      <c r="X339" s="70"/>
      <c r="Y339" s="70"/>
      <c r="Z339" s="70"/>
      <c r="AA339" s="70"/>
      <c r="AB339" s="70"/>
      <c r="AC339" s="70"/>
      <c r="AD339" s="70"/>
      <c r="AE339" s="70"/>
      <c r="AF339" s="70"/>
      <c r="AG339" s="70"/>
      <c r="AH339" s="70"/>
      <c r="AI339" s="70"/>
      <c r="AJ339" s="70"/>
      <c r="AK339" s="70"/>
      <c r="AL339" s="70"/>
      <c r="AM339" s="70"/>
      <c r="AN339" s="70"/>
      <c r="AO339" s="70"/>
      <c r="AP339" s="70"/>
      <c r="AQ339" s="70"/>
      <c r="AR339" s="70"/>
      <c r="AS339" s="70"/>
      <c r="AT339" s="70"/>
      <c r="AU339" s="70"/>
      <c r="AV339" s="70"/>
      <c r="AW339" s="70"/>
      <c r="AX339" s="70"/>
      <c r="AY339" s="70"/>
      <c r="AZ339" s="70"/>
    </row>
    <row r="340" spans="1:52" x14ac:dyDescent="0.25">
      <c r="A340" s="55">
        <v>28</v>
      </c>
      <c r="B340" s="55">
        <v>66</v>
      </c>
      <c r="C340" s="56"/>
      <c r="D340" s="57"/>
      <c r="E340" s="58"/>
      <c r="F340" s="59"/>
      <c r="G340" s="56"/>
      <c r="H340" s="60"/>
      <c r="I340" s="61"/>
      <c r="J340" s="61"/>
      <c r="K340" s="34"/>
      <c r="L340" s="68">
        <v>340</v>
      </c>
      <c r="M340" s="68"/>
      <c r="N340" s="63"/>
      <c r="O340" s="70" t="s">
        <v>208</v>
      </c>
      <c r="P340" s="96">
        <v>43014.814143518517</v>
      </c>
      <c r="Q340" s="70"/>
      <c r="R340" s="70"/>
      <c r="S340" s="70"/>
      <c r="T340" s="70"/>
      <c r="U340" s="70"/>
      <c r="V340" s="70"/>
      <c r="W340" s="70"/>
      <c r="X340" s="70"/>
      <c r="Y340" s="70"/>
      <c r="Z340" s="70"/>
      <c r="AA340" s="70"/>
      <c r="AB340" s="70"/>
      <c r="AC340" s="70"/>
      <c r="AD340" s="70"/>
      <c r="AE340" s="70"/>
      <c r="AF340" s="70"/>
      <c r="AG340" s="70"/>
      <c r="AH340" s="70"/>
      <c r="AI340" s="70"/>
      <c r="AJ340" s="70"/>
      <c r="AK340" s="70"/>
      <c r="AL340" s="70"/>
      <c r="AM340" s="70"/>
      <c r="AN340" s="70"/>
      <c r="AO340" s="70"/>
      <c r="AP340" s="70"/>
      <c r="AQ340" s="70"/>
      <c r="AR340" s="70"/>
      <c r="AS340" s="70"/>
      <c r="AT340" s="70"/>
      <c r="AU340" s="70"/>
      <c r="AV340" s="70"/>
      <c r="AW340" s="70"/>
      <c r="AX340" s="70"/>
      <c r="AY340" s="70"/>
      <c r="AZ340" s="70"/>
    </row>
    <row r="341" spans="1:52" x14ac:dyDescent="0.25">
      <c r="A341" s="55">
        <v>28</v>
      </c>
      <c r="B341" s="55">
        <v>66</v>
      </c>
      <c r="C341" s="56"/>
      <c r="D341" s="57"/>
      <c r="E341" s="58"/>
      <c r="F341" s="59"/>
      <c r="G341" s="56"/>
      <c r="H341" s="60"/>
      <c r="I341" s="61"/>
      <c r="J341" s="61"/>
      <c r="K341" s="34"/>
      <c r="L341" s="68">
        <v>341</v>
      </c>
      <c r="M341" s="68"/>
      <c r="N341" s="63"/>
      <c r="O341" s="70" t="s">
        <v>208</v>
      </c>
      <c r="P341" s="96">
        <v>43014.814143518517</v>
      </c>
      <c r="Q341" s="70"/>
      <c r="R341" s="70"/>
      <c r="S341" s="70"/>
      <c r="T341" s="70"/>
      <c r="U341" s="70"/>
      <c r="V341" s="70"/>
      <c r="W341" s="70"/>
      <c r="X341" s="70"/>
      <c r="Y341" s="70"/>
      <c r="Z341" s="70"/>
      <c r="AA341" s="70"/>
      <c r="AB341" s="70"/>
      <c r="AC341" s="70"/>
      <c r="AD341" s="70"/>
      <c r="AE341" s="70"/>
      <c r="AF341" s="70"/>
      <c r="AG341" s="70"/>
      <c r="AH341" s="70"/>
      <c r="AI341" s="70"/>
      <c r="AJ341" s="70"/>
      <c r="AK341" s="70"/>
      <c r="AL341" s="70"/>
      <c r="AM341" s="70"/>
      <c r="AN341" s="70"/>
      <c r="AO341" s="70"/>
      <c r="AP341" s="70"/>
      <c r="AQ341" s="70"/>
      <c r="AR341" s="70"/>
      <c r="AS341" s="70"/>
      <c r="AT341" s="70"/>
      <c r="AU341" s="70"/>
      <c r="AV341" s="70"/>
      <c r="AW341" s="70"/>
      <c r="AX341" s="70"/>
      <c r="AY341" s="70"/>
      <c r="AZ341" s="70"/>
    </row>
    <row r="342" spans="1:52" x14ac:dyDescent="0.25">
      <c r="A342" s="55">
        <v>28</v>
      </c>
      <c r="B342" s="55">
        <v>54</v>
      </c>
      <c r="C342" s="56"/>
      <c r="D342" s="57"/>
      <c r="E342" s="58"/>
      <c r="F342" s="59"/>
      <c r="G342" s="56"/>
      <c r="H342" s="60"/>
      <c r="I342" s="61"/>
      <c r="J342" s="61"/>
      <c r="K342" s="34"/>
      <c r="L342" s="68">
        <v>342</v>
      </c>
      <c r="M342" s="68"/>
      <c r="N342" s="63"/>
      <c r="O342" s="70" t="s">
        <v>208</v>
      </c>
      <c r="P342" s="96">
        <v>43014.814143518517</v>
      </c>
      <c r="Q342" s="70"/>
      <c r="R342" s="70"/>
      <c r="S342" s="70"/>
      <c r="T342" s="70"/>
      <c r="U342" s="70"/>
      <c r="V342" s="70"/>
      <c r="W342" s="70"/>
      <c r="X342" s="70"/>
      <c r="Y342" s="70"/>
      <c r="Z342" s="70"/>
      <c r="AA342" s="70"/>
      <c r="AB342" s="70"/>
      <c r="AC342" s="70"/>
      <c r="AD342" s="70"/>
      <c r="AE342" s="70"/>
      <c r="AF342" s="70"/>
      <c r="AG342" s="70"/>
      <c r="AH342" s="70"/>
      <c r="AI342" s="70"/>
      <c r="AJ342" s="70"/>
      <c r="AK342" s="70"/>
      <c r="AL342" s="70"/>
      <c r="AM342" s="70"/>
      <c r="AN342" s="70"/>
      <c r="AO342" s="70"/>
      <c r="AP342" s="70"/>
      <c r="AQ342" s="70"/>
      <c r="AR342" s="70"/>
      <c r="AS342" s="70"/>
      <c r="AT342" s="70"/>
      <c r="AU342" s="70"/>
      <c r="AV342" s="70"/>
      <c r="AW342" s="70"/>
      <c r="AX342" s="70"/>
      <c r="AY342" s="70"/>
      <c r="AZ342" s="70"/>
    </row>
    <row r="343" spans="1:52" x14ac:dyDescent="0.25">
      <c r="A343" s="55">
        <v>37</v>
      </c>
      <c r="B343" s="55">
        <v>28</v>
      </c>
      <c r="C343" s="56"/>
      <c r="D343" s="57"/>
      <c r="E343" s="58"/>
      <c r="F343" s="59"/>
      <c r="G343" s="56"/>
      <c r="H343" s="60"/>
      <c r="I343" s="61"/>
      <c r="J343" s="61"/>
      <c r="K343" s="34"/>
      <c r="L343" s="68">
        <v>343</v>
      </c>
      <c r="M343" s="68"/>
      <c r="N343" s="63"/>
      <c r="O343" s="70" t="s">
        <v>208</v>
      </c>
      <c r="P343" s="96">
        <v>43014.814143518517</v>
      </c>
      <c r="Q343" s="70"/>
      <c r="R343" s="70"/>
      <c r="S343" s="70"/>
      <c r="T343" s="70"/>
      <c r="U343" s="70"/>
      <c r="V343" s="70"/>
      <c r="W343" s="70"/>
      <c r="X343" s="70"/>
      <c r="Y343" s="70"/>
      <c r="Z343" s="70"/>
      <c r="AA343" s="70"/>
      <c r="AB343" s="70"/>
      <c r="AC343" s="70"/>
      <c r="AD343" s="70"/>
      <c r="AE343" s="70"/>
      <c r="AF343" s="70"/>
      <c r="AG343" s="70"/>
      <c r="AH343" s="70"/>
      <c r="AI343" s="70"/>
      <c r="AJ343" s="70"/>
      <c r="AK343" s="70"/>
      <c r="AL343" s="70"/>
      <c r="AM343" s="70"/>
      <c r="AN343" s="70"/>
      <c r="AO343" s="70"/>
      <c r="AP343" s="70"/>
      <c r="AQ343" s="70"/>
      <c r="AR343" s="70"/>
      <c r="AS343" s="70"/>
      <c r="AT343" s="70"/>
      <c r="AU343" s="70"/>
      <c r="AV343" s="70"/>
      <c r="AW343" s="70"/>
      <c r="AX343" s="70"/>
      <c r="AY343" s="70"/>
      <c r="AZ343" s="70"/>
    </row>
    <row r="344" spans="1:52" x14ac:dyDescent="0.25">
      <c r="A344" s="55">
        <v>66</v>
      </c>
      <c r="B344" s="55">
        <v>28</v>
      </c>
      <c r="C344" s="56"/>
      <c r="D344" s="57"/>
      <c r="E344" s="58"/>
      <c r="F344" s="59"/>
      <c r="G344" s="56"/>
      <c r="H344" s="60"/>
      <c r="I344" s="61"/>
      <c r="J344" s="61"/>
      <c r="K344" s="34"/>
      <c r="L344" s="68">
        <v>344</v>
      </c>
      <c r="M344" s="68"/>
      <c r="N344" s="63"/>
      <c r="O344" s="70" t="s">
        <v>208</v>
      </c>
      <c r="P344" s="96">
        <v>43014.814143518517</v>
      </c>
      <c r="Q344" s="70"/>
      <c r="R344" s="70"/>
      <c r="S344" s="70"/>
      <c r="T344" s="70"/>
      <c r="U344" s="70"/>
      <c r="V344" s="70"/>
      <c r="W344" s="70"/>
      <c r="X344" s="70"/>
      <c r="Y344" s="70"/>
      <c r="Z344" s="70"/>
      <c r="AA344" s="70"/>
      <c r="AB344" s="70"/>
      <c r="AC344" s="70"/>
      <c r="AD344" s="70"/>
      <c r="AE344" s="70"/>
      <c r="AF344" s="70"/>
      <c r="AG344" s="70"/>
      <c r="AH344" s="70"/>
      <c r="AI344" s="70"/>
      <c r="AJ344" s="70"/>
      <c r="AK344" s="70"/>
      <c r="AL344" s="70"/>
      <c r="AM344" s="70"/>
      <c r="AN344" s="70"/>
      <c r="AO344" s="70"/>
      <c r="AP344" s="70"/>
      <c r="AQ344" s="70"/>
      <c r="AR344" s="70"/>
      <c r="AS344" s="70"/>
      <c r="AT344" s="70"/>
      <c r="AU344" s="70"/>
      <c r="AV344" s="70"/>
      <c r="AW344" s="70"/>
      <c r="AX344" s="70"/>
      <c r="AY344" s="70"/>
      <c r="AZ344" s="70"/>
    </row>
    <row r="345" spans="1:52" x14ac:dyDescent="0.25">
      <c r="A345" s="55">
        <v>70</v>
      </c>
      <c r="B345" s="55">
        <v>28</v>
      </c>
      <c r="C345" s="56"/>
      <c r="D345" s="57"/>
      <c r="E345" s="58"/>
      <c r="F345" s="59"/>
      <c r="G345" s="56"/>
      <c r="H345" s="60"/>
      <c r="I345" s="61"/>
      <c r="J345" s="61"/>
      <c r="K345" s="34"/>
      <c r="L345" s="68">
        <v>345</v>
      </c>
      <c r="M345" s="68"/>
      <c r="N345" s="63"/>
      <c r="O345" s="70" t="s">
        <v>208</v>
      </c>
      <c r="P345" s="96">
        <v>43014.814143518517</v>
      </c>
      <c r="Q345" s="70"/>
      <c r="R345" s="70"/>
      <c r="S345" s="70"/>
      <c r="T345" s="70"/>
      <c r="U345" s="70"/>
      <c r="V345" s="70"/>
      <c r="W345" s="70"/>
      <c r="X345" s="70"/>
      <c r="Y345" s="70"/>
      <c r="Z345" s="70"/>
      <c r="AA345" s="70"/>
      <c r="AB345" s="70"/>
      <c r="AC345" s="70"/>
      <c r="AD345" s="70"/>
      <c r="AE345" s="70"/>
      <c r="AF345" s="70"/>
      <c r="AG345" s="70"/>
      <c r="AH345" s="70"/>
      <c r="AI345" s="70"/>
      <c r="AJ345" s="70"/>
      <c r="AK345" s="70"/>
      <c r="AL345" s="70"/>
      <c r="AM345" s="70"/>
      <c r="AN345" s="70"/>
      <c r="AO345" s="70"/>
      <c r="AP345" s="70"/>
      <c r="AQ345" s="70"/>
      <c r="AR345" s="70"/>
      <c r="AS345" s="70"/>
      <c r="AT345" s="70"/>
      <c r="AU345" s="70"/>
      <c r="AV345" s="70"/>
      <c r="AW345" s="70"/>
      <c r="AX345" s="70"/>
      <c r="AY345" s="70"/>
      <c r="AZ345" s="70"/>
    </row>
    <row r="346" spans="1:52" x14ac:dyDescent="0.25">
      <c r="A346" s="55">
        <v>55</v>
      </c>
      <c r="B346" s="55">
        <v>28</v>
      </c>
      <c r="C346" s="56"/>
      <c r="D346" s="57"/>
      <c r="E346" s="58"/>
      <c r="F346" s="59"/>
      <c r="G346" s="56"/>
      <c r="H346" s="60"/>
      <c r="I346" s="61"/>
      <c r="J346" s="61"/>
      <c r="K346" s="34"/>
      <c r="L346" s="68">
        <v>346</v>
      </c>
      <c r="M346" s="68"/>
      <c r="N346" s="63"/>
      <c r="O346" s="70" t="s">
        <v>208</v>
      </c>
      <c r="P346" s="96">
        <v>43014.814143518517</v>
      </c>
      <c r="Q346" s="70"/>
      <c r="R346" s="70"/>
      <c r="S346" s="70"/>
      <c r="T346" s="70"/>
      <c r="U346" s="70"/>
      <c r="V346" s="70"/>
      <c r="W346" s="70"/>
      <c r="X346" s="70"/>
      <c r="Y346" s="70"/>
      <c r="Z346" s="70"/>
      <c r="AA346" s="70"/>
      <c r="AB346" s="70"/>
      <c r="AC346" s="70"/>
      <c r="AD346" s="70"/>
      <c r="AE346" s="70"/>
      <c r="AF346" s="70"/>
      <c r="AG346" s="70"/>
      <c r="AH346" s="70"/>
      <c r="AI346" s="70"/>
      <c r="AJ346" s="70"/>
      <c r="AK346" s="70"/>
      <c r="AL346" s="70"/>
      <c r="AM346" s="70"/>
      <c r="AN346" s="70"/>
      <c r="AO346" s="70"/>
      <c r="AP346" s="70"/>
      <c r="AQ346" s="70"/>
      <c r="AR346" s="70"/>
      <c r="AS346" s="70"/>
      <c r="AT346" s="70"/>
      <c r="AU346" s="70"/>
      <c r="AV346" s="70"/>
      <c r="AW346" s="70"/>
      <c r="AX346" s="70"/>
      <c r="AY346" s="70"/>
      <c r="AZ346" s="70"/>
    </row>
    <row r="347" spans="1:52" x14ac:dyDescent="0.25">
      <c r="A347" s="55">
        <v>70</v>
      </c>
      <c r="B347" s="55">
        <v>18</v>
      </c>
      <c r="C347" s="56"/>
      <c r="D347" s="57"/>
      <c r="E347" s="58"/>
      <c r="F347" s="59"/>
      <c r="G347" s="56"/>
      <c r="H347" s="60"/>
      <c r="I347" s="61"/>
      <c r="J347" s="61"/>
      <c r="K347" s="34"/>
      <c r="L347" s="68">
        <v>347</v>
      </c>
      <c r="M347" s="68"/>
      <c r="N347" s="63"/>
      <c r="O347" s="70" t="s">
        <v>208</v>
      </c>
      <c r="P347" s="96">
        <v>43014.814143518517</v>
      </c>
      <c r="Q347" s="70"/>
      <c r="R347" s="70"/>
      <c r="S347" s="70"/>
      <c r="T347" s="70"/>
      <c r="U347" s="70"/>
      <c r="V347" s="70"/>
      <c r="W347" s="70"/>
      <c r="X347" s="70"/>
      <c r="Y347" s="70"/>
      <c r="Z347" s="70"/>
      <c r="AA347" s="70"/>
      <c r="AB347" s="70"/>
      <c r="AC347" s="70"/>
      <c r="AD347" s="70"/>
      <c r="AE347" s="70"/>
      <c r="AF347" s="70"/>
      <c r="AG347" s="70"/>
      <c r="AH347" s="70"/>
      <c r="AI347" s="70"/>
      <c r="AJ347" s="70"/>
      <c r="AK347" s="70"/>
      <c r="AL347" s="70"/>
      <c r="AM347" s="70"/>
      <c r="AN347" s="70"/>
      <c r="AO347" s="70"/>
      <c r="AP347" s="70"/>
      <c r="AQ347" s="70"/>
      <c r="AR347" s="70"/>
      <c r="AS347" s="70"/>
      <c r="AT347" s="70"/>
      <c r="AU347" s="70"/>
      <c r="AV347" s="70"/>
      <c r="AW347" s="70"/>
      <c r="AX347" s="70"/>
      <c r="AY347" s="70"/>
      <c r="AZ347" s="70"/>
    </row>
    <row r="348" spans="1:52" x14ac:dyDescent="0.25">
      <c r="A348" s="55">
        <v>70</v>
      </c>
      <c r="B348" s="55">
        <v>18</v>
      </c>
      <c r="C348" s="56"/>
      <c r="D348" s="57"/>
      <c r="E348" s="58"/>
      <c r="F348" s="59"/>
      <c r="G348" s="56"/>
      <c r="H348" s="60"/>
      <c r="I348" s="61"/>
      <c r="J348" s="61"/>
      <c r="K348" s="34"/>
      <c r="L348" s="68">
        <v>348</v>
      </c>
      <c r="M348" s="68"/>
      <c r="N348" s="63"/>
      <c r="O348" s="70" t="s">
        <v>208</v>
      </c>
      <c r="P348" s="96">
        <v>43014.814143518517</v>
      </c>
      <c r="Q348" s="70"/>
      <c r="R348" s="70"/>
      <c r="S348" s="70"/>
      <c r="T348" s="70"/>
      <c r="U348" s="70"/>
      <c r="V348" s="70"/>
      <c r="W348" s="70"/>
      <c r="X348" s="70"/>
      <c r="Y348" s="70"/>
      <c r="Z348" s="70"/>
      <c r="AA348" s="70"/>
      <c r="AB348" s="70"/>
      <c r="AC348" s="70"/>
      <c r="AD348" s="70"/>
      <c r="AE348" s="70"/>
      <c r="AF348" s="70"/>
      <c r="AG348" s="70"/>
      <c r="AH348" s="70"/>
      <c r="AI348" s="70"/>
      <c r="AJ348" s="70"/>
      <c r="AK348" s="70"/>
      <c r="AL348" s="70"/>
      <c r="AM348" s="70"/>
      <c r="AN348" s="70"/>
      <c r="AO348" s="70"/>
      <c r="AP348" s="70"/>
      <c r="AQ348" s="70"/>
      <c r="AR348" s="70"/>
      <c r="AS348" s="70"/>
      <c r="AT348" s="70"/>
      <c r="AU348" s="70"/>
      <c r="AV348" s="70"/>
      <c r="AW348" s="70"/>
      <c r="AX348" s="70"/>
      <c r="AY348" s="70"/>
      <c r="AZ348" s="70"/>
    </row>
    <row r="349" spans="1:52" x14ac:dyDescent="0.25">
      <c r="A349" s="55">
        <v>21</v>
      </c>
      <c r="B349" s="55">
        <v>99</v>
      </c>
      <c r="C349" s="56"/>
      <c r="D349" s="57"/>
      <c r="E349" s="58"/>
      <c r="F349" s="59"/>
      <c r="G349" s="56"/>
      <c r="H349" s="60"/>
      <c r="I349" s="61"/>
      <c r="J349" s="61"/>
      <c r="K349" s="34"/>
      <c r="L349" s="68">
        <v>349</v>
      </c>
      <c r="M349" s="68"/>
      <c r="N349" s="63"/>
      <c r="O349" s="70" t="s">
        <v>208</v>
      </c>
      <c r="P349" s="96">
        <v>43014.814143518517</v>
      </c>
      <c r="Q349" s="70"/>
      <c r="R349" s="70"/>
      <c r="S349" s="70"/>
      <c r="T349" s="70"/>
      <c r="U349" s="70"/>
      <c r="V349" s="70"/>
      <c r="W349" s="70"/>
      <c r="X349" s="70"/>
      <c r="Y349" s="70"/>
      <c r="Z349" s="70"/>
      <c r="AA349" s="70"/>
      <c r="AB349" s="70"/>
      <c r="AC349" s="70"/>
      <c r="AD349" s="70"/>
      <c r="AE349" s="70"/>
      <c r="AF349" s="70"/>
      <c r="AG349" s="70"/>
      <c r="AH349" s="70"/>
      <c r="AI349" s="70"/>
      <c r="AJ349" s="70"/>
      <c r="AK349" s="70"/>
      <c r="AL349" s="70"/>
      <c r="AM349" s="70"/>
      <c r="AN349" s="70"/>
      <c r="AO349" s="70"/>
      <c r="AP349" s="70"/>
      <c r="AQ349" s="70"/>
      <c r="AR349" s="70"/>
      <c r="AS349" s="70"/>
      <c r="AT349" s="70"/>
      <c r="AU349" s="70"/>
      <c r="AV349" s="70"/>
      <c r="AW349" s="70"/>
      <c r="AX349" s="70"/>
      <c r="AY349" s="70"/>
      <c r="AZ349" s="70"/>
    </row>
    <row r="350" spans="1:52" x14ac:dyDescent="0.25">
      <c r="A350" s="55">
        <v>21</v>
      </c>
      <c r="B350" s="55">
        <v>99</v>
      </c>
      <c r="C350" s="56"/>
      <c r="D350" s="57"/>
      <c r="E350" s="58"/>
      <c r="F350" s="59"/>
      <c r="G350" s="56"/>
      <c r="H350" s="60"/>
      <c r="I350" s="61"/>
      <c r="J350" s="61"/>
      <c r="K350" s="34"/>
      <c r="L350" s="68">
        <v>350</v>
      </c>
      <c r="M350" s="68"/>
      <c r="N350" s="63"/>
      <c r="O350" s="70" t="s">
        <v>208</v>
      </c>
      <c r="P350" s="96">
        <v>43014.814143518517</v>
      </c>
      <c r="Q350" s="70"/>
      <c r="R350" s="70"/>
      <c r="S350" s="70"/>
      <c r="T350" s="70"/>
      <c r="U350" s="70"/>
      <c r="V350" s="70"/>
      <c r="W350" s="70"/>
      <c r="X350" s="70"/>
      <c r="Y350" s="70"/>
      <c r="Z350" s="70"/>
      <c r="AA350" s="70"/>
      <c r="AB350" s="70"/>
      <c r="AC350" s="70"/>
      <c r="AD350" s="70"/>
      <c r="AE350" s="70"/>
      <c r="AF350" s="70"/>
      <c r="AG350" s="70"/>
      <c r="AH350" s="70"/>
      <c r="AI350" s="70"/>
      <c r="AJ350" s="70"/>
      <c r="AK350" s="70"/>
      <c r="AL350" s="70"/>
      <c r="AM350" s="70"/>
      <c r="AN350" s="70"/>
      <c r="AO350" s="70"/>
      <c r="AP350" s="70"/>
      <c r="AQ350" s="70"/>
      <c r="AR350" s="70"/>
      <c r="AS350" s="70"/>
      <c r="AT350" s="70"/>
      <c r="AU350" s="70"/>
      <c r="AV350" s="70"/>
      <c r="AW350" s="70"/>
      <c r="AX350" s="70"/>
      <c r="AY350" s="70"/>
      <c r="AZ350" s="70"/>
    </row>
    <row r="351" spans="1:52" x14ac:dyDescent="0.25">
      <c r="A351" s="55">
        <v>66</v>
      </c>
      <c r="B351" s="55">
        <v>83</v>
      </c>
      <c r="C351" s="56"/>
      <c r="D351" s="57"/>
      <c r="E351" s="58"/>
      <c r="F351" s="59"/>
      <c r="G351" s="56"/>
      <c r="H351" s="60"/>
      <c r="I351" s="61"/>
      <c r="J351" s="61"/>
      <c r="K351" s="34"/>
      <c r="L351" s="68">
        <v>351</v>
      </c>
      <c r="M351" s="68"/>
      <c r="N351" s="63"/>
      <c r="O351" s="70" t="s">
        <v>208</v>
      </c>
      <c r="P351" s="96">
        <v>43014.814143518517</v>
      </c>
      <c r="Q351" s="70"/>
      <c r="R351" s="70"/>
      <c r="S351" s="70"/>
      <c r="T351" s="70"/>
      <c r="U351" s="70"/>
      <c r="V351" s="70"/>
      <c r="W351" s="70"/>
      <c r="X351" s="70"/>
      <c r="Y351" s="70"/>
      <c r="Z351" s="70"/>
      <c r="AA351" s="70"/>
      <c r="AB351" s="70"/>
      <c r="AC351" s="70"/>
      <c r="AD351" s="70"/>
      <c r="AE351" s="70"/>
      <c r="AF351" s="70"/>
      <c r="AG351" s="70"/>
      <c r="AH351" s="70"/>
      <c r="AI351" s="70"/>
      <c r="AJ351" s="70"/>
      <c r="AK351" s="70"/>
      <c r="AL351" s="70"/>
      <c r="AM351" s="70"/>
      <c r="AN351" s="70"/>
      <c r="AO351" s="70"/>
      <c r="AP351" s="70"/>
      <c r="AQ351" s="70"/>
      <c r="AR351" s="70"/>
      <c r="AS351" s="70"/>
      <c r="AT351" s="70"/>
      <c r="AU351" s="70"/>
      <c r="AV351" s="70"/>
      <c r="AW351" s="70"/>
      <c r="AX351" s="70"/>
      <c r="AY351" s="70"/>
      <c r="AZ351" s="70"/>
    </row>
    <row r="352" spans="1:52" x14ac:dyDescent="0.25">
      <c r="A352" s="55">
        <v>66</v>
      </c>
      <c r="B352" s="55">
        <v>83</v>
      </c>
      <c r="C352" s="56"/>
      <c r="D352" s="57"/>
      <c r="E352" s="58"/>
      <c r="F352" s="59"/>
      <c r="G352" s="56"/>
      <c r="H352" s="60"/>
      <c r="I352" s="61"/>
      <c r="J352" s="61"/>
      <c r="K352" s="34"/>
      <c r="L352" s="68">
        <v>352</v>
      </c>
      <c r="M352" s="68"/>
      <c r="N352" s="63"/>
      <c r="O352" s="70" t="s">
        <v>208</v>
      </c>
      <c r="P352" s="96">
        <v>43014.814143518517</v>
      </c>
      <c r="Q352" s="70"/>
      <c r="R352" s="70"/>
      <c r="S352" s="70"/>
      <c r="T352" s="70"/>
      <c r="U352" s="70"/>
      <c r="V352" s="70"/>
      <c r="W352" s="70"/>
      <c r="X352" s="70"/>
      <c r="Y352" s="70"/>
      <c r="Z352" s="70"/>
      <c r="AA352" s="70"/>
      <c r="AB352" s="70"/>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c r="AY352" s="70"/>
      <c r="AZ352" s="70"/>
    </row>
    <row r="353" spans="1:52" x14ac:dyDescent="0.25">
      <c r="A353" s="55">
        <v>40</v>
      </c>
      <c r="B353" s="55">
        <v>100</v>
      </c>
      <c r="C353" s="56"/>
      <c r="D353" s="57"/>
      <c r="E353" s="58"/>
      <c r="F353" s="59"/>
      <c r="G353" s="56"/>
      <c r="H353" s="60"/>
      <c r="I353" s="61"/>
      <c r="J353" s="61"/>
      <c r="K353" s="34"/>
      <c r="L353" s="68">
        <v>353</v>
      </c>
      <c r="M353" s="68"/>
      <c r="N353" s="63"/>
      <c r="O353" s="70" t="s">
        <v>208</v>
      </c>
      <c r="P353" s="96">
        <v>43014.814143518517</v>
      </c>
      <c r="Q353" s="70"/>
      <c r="R353" s="70"/>
      <c r="S353" s="70"/>
      <c r="T353" s="70"/>
      <c r="U353" s="70"/>
      <c r="V353" s="70"/>
      <c r="W353" s="70"/>
      <c r="X353" s="70"/>
      <c r="Y353" s="70"/>
      <c r="Z353" s="70"/>
      <c r="AA353" s="70"/>
      <c r="AB353" s="70"/>
      <c r="AC353" s="70"/>
      <c r="AD353" s="70"/>
      <c r="AE353" s="70"/>
      <c r="AF353" s="70"/>
      <c r="AG353" s="70"/>
      <c r="AH353" s="70"/>
      <c r="AI353" s="70"/>
      <c r="AJ353" s="70"/>
      <c r="AK353" s="70"/>
      <c r="AL353" s="70"/>
      <c r="AM353" s="70"/>
      <c r="AN353" s="70"/>
      <c r="AO353" s="70"/>
      <c r="AP353" s="70"/>
      <c r="AQ353" s="70"/>
      <c r="AR353" s="70"/>
      <c r="AS353" s="70"/>
      <c r="AT353" s="70"/>
      <c r="AU353" s="70"/>
      <c r="AV353" s="70"/>
      <c r="AW353" s="70"/>
      <c r="AX353" s="70"/>
      <c r="AY353" s="70"/>
      <c r="AZ353" s="70"/>
    </row>
    <row r="354" spans="1:52" x14ac:dyDescent="0.25">
      <c r="A354" s="55">
        <v>40</v>
      </c>
      <c r="B354" s="55">
        <v>100</v>
      </c>
      <c r="C354" s="56"/>
      <c r="D354" s="57"/>
      <c r="E354" s="58"/>
      <c r="F354" s="59"/>
      <c r="G354" s="56"/>
      <c r="H354" s="60"/>
      <c r="I354" s="61"/>
      <c r="J354" s="61"/>
      <c r="K354" s="34"/>
      <c r="L354" s="68">
        <v>354</v>
      </c>
      <c r="M354" s="68"/>
      <c r="N354" s="63"/>
      <c r="O354" s="70" t="s">
        <v>208</v>
      </c>
      <c r="P354" s="96">
        <v>43014.814143518517</v>
      </c>
      <c r="Q354" s="70"/>
      <c r="R354" s="70"/>
      <c r="S354" s="70"/>
      <c r="T354" s="70"/>
      <c r="U354" s="70"/>
      <c r="V354" s="70"/>
      <c r="W354" s="70"/>
      <c r="X354" s="70"/>
      <c r="Y354" s="70"/>
      <c r="Z354" s="70"/>
      <c r="AA354" s="70"/>
      <c r="AB354" s="70"/>
      <c r="AC354" s="70"/>
      <c r="AD354" s="70"/>
      <c r="AE354" s="70"/>
      <c r="AF354" s="70"/>
      <c r="AG354" s="70"/>
      <c r="AH354" s="70"/>
      <c r="AI354" s="70"/>
      <c r="AJ354" s="70"/>
      <c r="AK354" s="70"/>
      <c r="AL354" s="70"/>
      <c r="AM354" s="70"/>
      <c r="AN354" s="70"/>
      <c r="AO354" s="70"/>
      <c r="AP354" s="70"/>
      <c r="AQ354" s="70"/>
      <c r="AR354" s="70"/>
      <c r="AS354" s="70"/>
      <c r="AT354" s="70"/>
      <c r="AU354" s="70"/>
      <c r="AV354" s="70"/>
      <c r="AW354" s="70"/>
      <c r="AX354" s="70"/>
      <c r="AY354" s="70"/>
      <c r="AZ354" s="70"/>
    </row>
    <row r="355" spans="1:52" x14ac:dyDescent="0.25">
      <c r="A355" s="55">
        <v>72</v>
      </c>
      <c r="B355" s="55">
        <v>101</v>
      </c>
      <c r="C355" s="56"/>
      <c r="D355" s="57"/>
      <c r="E355" s="58"/>
      <c r="F355" s="59"/>
      <c r="G355" s="56"/>
      <c r="H355" s="60"/>
      <c r="I355" s="61"/>
      <c r="J355" s="61"/>
      <c r="K355" s="34"/>
      <c r="L355" s="68">
        <v>355</v>
      </c>
      <c r="M355" s="68"/>
      <c r="N355" s="63"/>
      <c r="O355" s="70" t="s">
        <v>208</v>
      </c>
      <c r="P355" s="96">
        <v>43014.814143518517</v>
      </c>
      <c r="Q355" s="70"/>
      <c r="R355" s="70"/>
      <c r="S355" s="70"/>
      <c r="T355" s="70"/>
      <c r="U355" s="70"/>
      <c r="V355" s="70"/>
      <c r="W355" s="70"/>
      <c r="X355" s="70"/>
      <c r="Y355" s="70"/>
      <c r="Z355" s="70"/>
      <c r="AA355" s="70"/>
      <c r="AB355" s="70"/>
      <c r="AC355" s="70"/>
      <c r="AD355" s="70"/>
      <c r="AE355" s="70"/>
      <c r="AF355" s="70"/>
      <c r="AG355" s="70"/>
      <c r="AH355" s="70"/>
      <c r="AI355" s="70"/>
      <c r="AJ355" s="70"/>
      <c r="AK355" s="70"/>
      <c r="AL355" s="70"/>
      <c r="AM355" s="70"/>
      <c r="AN355" s="70"/>
      <c r="AO355" s="70"/>
      <c r="AP355" s="70"/>
      <c r="AQ355" s="70"/>
      <c r="AR355" s="70"/>
      <c r="AS355" s="70"/>
      <c r="AT355" s="70"/>
      <c r="AU355" s="70"/>
      <c r="AV355" s="70"/>
      <c r="AW355" s="70"/>
      <c r="AX355" s="70"/>
      <c r="AY355" s="70"/>
      <c r="AZ355" s="70"/>
    </row>
    <row r="356" spans="1:52" x14ac:dyDescent="0.25">
      <c r="A356" s="55">
        <v>72</v>
      </c>
      <c r="B356" s="55">
        <v>101</v>
      </c>
      <c r="C356" s="56"/>
      <c r="D356" s="57"/>
      <c r="E356" s="58"/>
      <c r="F356" s="59"/>
      <c r="G356" s="56"/>
      <c r="H356" s="60"/>
      <c r="I356" s="61"/>
      <c r="J356" s="61"/>
      <c r="K356" s="34"/>
      <c r="L356" s="68">
        <v>356</v>
      </c>
      <c r="M356" s="68"/>
      <c r="N356" s="63"/>
      <c r="O356" s="70" t="s">
        <v>208</v>
      </c>
      <c r="P356" s="96">
        <v>43014.814143518517</v>
      </c>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c r="AR356" s="70"/>
      <c r="AS356" s="70"/>
      <c r="AT356" s="70"/>
      <c r="AU356" s="70"/>
      <c r="AV356" s="70"/>
      <c r="AW356" s="70"/>
      <c r="AX356" s="70"/>
      <c r="AY356" s="70"/>
      <c r="AZ356" s="70"/>
    </row>
    <row r="357" spans="1:52" x14ac:dyDescent="0.25">
      <c r="A357" s="55">
        <v>66</v>
      </c>
      <c r="B357" s="55">
        <v>74</v>
      </c>
      <c r="C357" s="56"/>
      <c r="D357" s="57"/>
      <c r="E357" s="58"/>
      <c r="F357" s="59"/>
      <c r="G357" s="56"/>
      <c r="H357" s="60"/>
      <c r="I357" s="61"/>
      <c r="J357" s="61"/>
      <c r="K357" s="34"/>
      <c r="L357" s="68">
        <v>357</v>
      </c>
      <c r="M357" s="68"/>
      <c r="N357" s="63"/>
      <c r="O357" s="70" t="s">
        <v>208</v>
      </c>
      <c r="P357" s="96">
        <v>43014.814143518517</v>
      </c>
      <c r="Q357" s="70"/>
      <c r="R357" s="70"/>
      <c r="S357" s="70"/>
      <c r="T357" s="70"/>
      <c r="U357" s="70"/>
      <c r="V357" s="70"/>
      <c r="W357" s="70"/>
      <c r="X357" s="70"/>
      <c r="Y357" s="70"/>
      <c r="Z357" s="70"/>
      <c r="AA357" s="70"/>
      <c r="AB357" s="70"/>
      <c r="AC357" s="70"/>
      <c r="AD357" s="70"/>
      <c r="AE357" s="70"/>
      <c r="AF357" s="70"/>
      <c r="AG357" s="70"/>
      <c r="AH357" s="70"/>
      <c r="AI357" s="70"/>
      <c r="AJ357" s="70"/>
      <c r="AK357" s="70"/>
      <c r="AL357" s="70"/>
      <c r="AM357" s="70"/>
      <c r="AN357" s="70"/>
      <c r="AO357" s="70"/>
      <c r="AP357" s="70"/>
      <c r="AQ357" s="70"/>
      <c r="AR357" s="70"/>
      <c r="AS357" s="70"/>
      <c r="AT357" s="70"/>
      <c r="AU357" s="70"/>
      <c r="AV357" s="70"/>
      <c r="AW357" s="70"/>
      <c r="AX357" s="70"/>
      <c r="AY357" s="70"/>
      <c r="AZ357" s="70"/>
    </row>
    <row r="358" spans="1:52" x14ac:dyDescent="0.25">
      <c r="A358" s="55">
        <v>66</v>
      </c>
      <c r="B358" s="55">
        <v>74</v>
      </c>
      <c r="C358" s="56"/>
      <c r="D358" s="57"/>
      <c r="E358" s="58"/>
      <c r="F358" s="59"/>
      <c r="G358" s="56"/>
      <c r="H358" s="60"/>
      <c r="I358" s="61"/>
      <c r="J358" s="61"/>
      <c r="K358" s="34"/>
      <c r="L358" s="68">
        <v>358</v>
      </c>
      <c r="M358" s="68"/>
      <c r="N358" s="63"/>
      <c r="O358" s="70" t="s">
        <v>208</v>
      </c>
      <c r="P358" s="96">
        <v>43014.814143518517</v>
      </c>
      <c r="Q358" s="70"/>
      <c r="R358" s="70"/>
      <c r="S358" s="70"/>
      <c r="T358" s="70"/>
      <c r="U358" s="70"/>
      <c r="V358" s="70"/>
      <c r="W358" s="70"/>
      <c r="X358" s="70"/>
      <c r="Y358" s="70"/>
      <c r="Z358" s="70"/>
      <c r="AA358" s="70"/>
      <c r="AB358" s="70"/>
      <c r="AC358" s="70"/>
      <c r="AD358" s="70"/>
      <c r="AE358" s="70"/>
      <c r="AF358" s="70"/>
      <c r="AG358" s="70"/>
      <c r="AH358" s="70"/>
      <c r="AI358" s="70"/>
      <c r="AJ358" s="70"/>
      <c r="AK358" s="70"/>
      <c r="AL358" s="70"/>
      <c r="AM358" s="70"/>
      <c r="AN358" s="70"/>
      <c r="AO358" s="70"/>
      <c r="AP358" s="70"/>
      <c r="AQ358" s="70"/>
      <c r="AR358" s="70"/>
      <c r="AS358" s="70"/>
      <c r="AT358" s="70"/>
      <c r="AU358" s="70"/>
      <c r="AV358" s="70"/>
      <c r="AW358" s="70"/>
      <c r="AX358" s="70"/>
      <c r="AY358" s="70"/>
      <c r="AZ358" s="70"/>
    </row>
    <row r="359" spans="1:52" x14ac:dyDescent="0.25">
      <c r="A359" s="55">
        <v>53</v>
      </c>
      <c r="B359" s="55">
        <v>91</v>
      </c>
      <c r="C359" s="56"/>
      <c r="D359" s="57"/>
      <c r="E359" s="58"/>
      <c r="F359" s="59"/>
      <c r="G359" s="56"/>
      <c r="H359" s="60"/>
      <c r="I359" s="61"/>
      <c r="J359" s="61"/>
      <c r="K359" s="34"/>
      <c r="L359" s="68">
        <v>359</v>
      </c>
      <c r="M359" s="68"/>
      <c r="N359" s="63"/>
      <c r="O359" s="70" t="s">
        <v>208</v>
      </c>
      <c r="P359" s="96">
        <v>43014.814143518517</v>
      </c>
      <c r="Q359" s="70"/>
      <c r="R359" s="70"/>
      <c r="S359" s="70"/>
      <c r="T359" s="70"/>
      <c r="U359" s="70"/>
      <c r="V359" s="70"/>
      <c r="W359" s="70"/>
      <c r="X359" s="70"/>
      <c r="Y359" s="70"/>
      <c r="Z359" s="70"/>
      <c r="AA359" s="70"/>
      <c r="AB359" s="70"/>
      <c r="AC359" s="70"/>
      <c r="AD359" s="70"/>
      <c r="AE359" s="70"/>
      <c r="AF359" s="70"/>
      <c r="AG359" s="70"/>
      <c r="AH359" s="70"/>
      <c r="AI359" s="70"/>
      <c r="AJ359" s="70"/>
      <c r="AK359" s="70"/>
      <c r="AL359" s="70"/>
      <c r="AM359" s="70"/>
      <c r="AN359" s="70"/>
      <c r="AO359" s="70"/>
      <c r="AP359" s="70"/>
      <c r="AQ359" s="70"/>
      <c r="AR359" s="70"/>
      <c r="AS359" s="70"/>
      <c r="AT359" s="70"/>
      <c r="AU359" s="70"/>
      <c r="AV359" s="70"/>
      <c r="AW359" s="70"/>
      <c r="AX359" s="70"/>
      <c r="AY359" s="70"/>
      <c r="AZ359" s="70"/>
    </row>
    <row r="360" spans="1:52" x14ac:dyDescent="0.25">
      <c r="A360" s="55">
        <v>91</v>
      </c>
      <c r="B360" s="55">
        <v>53</v>
      </c>
      <c r="C360" s="56"/>
      <c r="D360" s="57"/>
      <c r="E360" s="58"/>
      <c r="F360" s="59"/>
      <c r="G360" s="56"/>
      <c r="H360" s="60"/>
      <c r="I360" s="61"/>
      <c r="J360" s="61"/>
      <c r="K360" s="34"/>
      <c r="L360" s="68">
        <v>360</v>
      </c>
      <c r="M360" s="68"/>
      <c r="N360" s="63"/>
      <c r="O360" s="70" t="s">
        <v>208</v>
      </c>
      <c r="P360" s="96">
        <v>43014.814143518517</v>
      </c>
      <c r="Q360" s="70"/>
      <c r="R360" s="70"/>
      <c r="S360" s="70"/>
      <c r="T360" s="70"/>
      <c r="U360" s="70"/>
      <c r="V360" s="70"/>
      <c r="W360" s="70"/>
      <c r="X360" s="70"/>
      <c r="Y360" s="70"/>
      <c r="Z360" s="70"/>
      <c r="AA360" s="70"/>
      <c r="AB360" s="70"/>
      <c r="AC360" s="70"/>
      <c r="AD360" s="70"/>
      <c r="AE360" s="70"/>
      <c r="AF360" s="70"/>
      <c r="AG360" s="70"/>
      <c r="AH360" s="70"/>
      <c r="AI360" s="70"/>
      <c r="AJ360" s="70"/>
      <c r="AK360" s="70"/>
      <c r="AL360" s="70"/>
      <c r="AM360" s="70"/>
      <c r="AN360" s="70"/>
      <c r="AO360" s="70"/>
      <c r="AP360" s="70"/>
      <c r="AQ360" s="70"/>
      <c r="AR360" s="70"/>
      <c r="AS360" s="70"/>
      <c r="AT360" s="70"/>
      <c r="AU360" s="70"/>
      <c r="AV360" s="70"/>
      <c r="AW360" s="70"/>
      <c r="AX360" s="70"/>
      <c r="AY360" s="70"/>
      <c r="AZ360" s="70"/>
    </row>
    <row r="361" spans="1:52" x14ac:dyDescent="0.25">
      <c r="A361" s="55">
        <v>66</v>
      </c>
      <c r="B361" s="55">
        <v>54</v>
      </c>
      <c r="C361" s="56"/>
      <c r="D361" s="57"/>
      <c r="E361" s="58"/>
      <c r="F361" s="59"/>
      <c r="G361" s="56"/>
      <c r="H361" s="60"/>
      <c r="I361" s="61"/>
      <c r="J361" s="61"/>
      <c r="K361" s="34"/>
      <c r="L361" s="68">
        <v>361</v>
      </c>
      <c r="M361" s="68"/>
      <c r="N361" s="63"/>
      <c r="O361" s="70" t="s">
        <v>208</v>
      </c>
      <c r="P361" s="96">
        <v>43014.814143518517</v>
      </c>
      <c r="Q361" s="70"/>
      <c r="R361" s="70"/>
      <c r="S361" s="70"/>
      <c r="T361" s="70"/>
      <c r="U361" s="70"/>
      <c r="V361" s="70"/>
      <c r="W361" s="70"/>
      <c r="X361" s="70"/>
      <c r="Y361" s="70"/>
      <c r="Z361" s="70"/>
      <c r="AA361" s="70"/>
      <c r="AB361" s="70"/>
      <c r="AC361" s="70"/>
      <c r="AD361" s="70"/>
      <c r="AE361" s="70"/>
      <c r="AF361" s="70"/>
      <c r="AG361" s="70"/>
      <c r="AH361" s="70"/>
      <c r="AI361" s="70"/>
      <c r="AJ361" s="70"/>
      <c r="AK361" s="70"/>
      <c r="AL361" s="70"/>
      <c r="AM361" s="70"/>
      <c r="AN361" s="70"/>
      <c r="AO361" s="70"/>
      <c r="AP361" s="70"/>
      <c r="AQ361" s="70"/>
      <c r="AR361" s="70"/>
      <c r="AS361" s="70"/>
      <c r="AT361" s="70"/>
      <c r="AU361" s="70"/>
      <c r="AV361" s="70"/>
      <c r="AW361" s="70"/>
      <c r="AX361" s="70"/>
      <c r="AY361" s="70"/>
      <c r="AZ361" s="70"/>
    </row>
  </sheetData>
  <dataConsolidate/>
  <dataValidations xWindow="61" yWindow="536"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6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61"/>
    <dataValidation allowBlank="1" showErrorMessage="1" sqref="N2:N36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6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61"/>
    <dataValidation allowBlank="1" showInputMessage="1" promptTitle="Edge Color" prompt="To select an optional edge color, right-click and select Select Color on the right-click menu." sqref="C3:C361"/>
    <dataValidation allowBlank="1" showInputMessage="1" errorTitle="Invalid Edge Width" error="The optional edge width must be a whole number between 1 and 10." promptTitle="Edge Width" prompt="Enter an optional edge width between 1 and 10." sqref="D3:D361"/>
    <dataValidation allowBlank="1" showInputMessage="1" errorTitle="Invalid Edge Opacity" error="The optional edge opacity must be a whole number between 0 and 10." promptTitle="Edge Opacity" prompt="Enter an optional edge opacity between 0 (transparent) and 100 (opaque)." sqref="F3:F36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61">
      <formula1>ValidEdgeVisibilities</formula1>
    </dataValidation>
    <dataValidation allowBlank="1" showInputMessage="1" showErrorMessage="1" promptTitle="Vertex 1 Name" prompt="Enter the name of the edge's first vertex." sqref="A3:A361"/>
    <dataValidation allowBlank="1" showInputMessage="1" showErrorMessage="1" promptTitle="Vertex 2 Name" prompt="Enter the name of the edge's second vertex." sqref="B3:B361"/>
    <dataValidation allowBlank="1" showInputMessage="1" showErrorMessage="1" errorTitle="Invalid Edge Visibility" error="You have entered an unrecognized edge visibility.  Try selecting from the drop-down list instead." promptTitle="Edge Label" prompt="Enter an optional edge label." sqref="H3:H36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6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61"/>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T103"/>
  <sheetViews>
    <sheetView tabSelected="1" workbookViewId="0">
      <pane xSplit="1" ySplit="2" topLeftCell="B3" activePane="bottomRight" state="frozen"/>
      <selection pane="topRight" activeCell="B1" sqref="B1"/>
      <selection pane="bottomLeft" activeCell="A3" sqref="A3"/>
      <selection pane="bottomRight" activeCell="AP102" sqref="AP10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140625" bestFit="1" customWidth="1"/>
    <col min="36" max="36" width="13.42578125" bestFit="1" customWidth="1"/>
    <col min="37" max="37" width="10.7109375" bestFit="1" customWidth="1"/>
    <col min="38" max="38" width="7.42578125" bestFit="1" customWidth="1"/>
    <col min="39" max="39" width="7.7109375" bestFit="1" customWidth="1"/>
    <col min="40" max="40" width="16.140625" bestFit="1" customWidth="1"/>
    <col min="41" max="41" width="11.28515625" bestFit="1" customWidth="1"/>
    <col min="42" max="43" width="15.7109375" bestFit="1" customWidth="1"/>
  </cols>
  <sheetData>
    <row r="1" spans="1:46" x14ac:dyDescent="0.25">
      <c r="B1" s="23" t="s">
        <v>37</v>
      </c>
      <c r="C1" s="16"/>
      <c r="D1" s="16"/>
      <c r="E1" s="16"/>
      <c r="F1" s="16"/>
      <c r="G1" s="16"/>
      <c r="H1" s="25" t="s">
        <v>41</v>
      </c>
      <c r="I1" s="24"/>
      <c r="J1" s="24"/>
      <c r="K1" s="24"/>
      <c r="L1" s="27" t="s">
        <v>42</v>
      </c>
      <c r="M1" s="26"/>
      <c r="N1" s="26"/>
      <c r="O1" s="26"/>
      <c r="P1" s="26"/>
      <c r="Q1" s="26"/>
      <c r="R1" s="22" t="s">
        <v>40</v>
      </c>
      <c r="S1" s="19"/>
      <c r="T1" s="20"/>
      <c r="U1" s="21"/>
      <c r="V1" s="19"/>
      <c r="W1" s="19"/>
      <c r="X1" s="19"/>
      <c r="Y1" s="19"/>
      <c r="Z1" s="19"/>
      <c r="AA1" s="28" t="s">
        <v>38</v>
      </c>
      <c r="AB1" s="18"/>
      <c r="AC1" s="29" t="s">
        <v>39</v>
      </c>
      <c r="AD1"/>
      <c r="AE1"/>
      <c r="AF1"/>
      <c r="AG1"/>
      <c r="AH1"/>
    </row>
    <row r="2" spans="1:46" ht="30" customHeight="1" x14ac:dyDescent="0.25">
      <c r="A2" s="11" t="s">
        <v>5</v>
      </c>
      <c r="B2" s="8" t="s">
        <v>2</v>
      </c>
      <c r="C2" s="8" t="s">
        <v>8</v>
      </c>
      <c r="D2" s="9" t="s">
        <v>43</v>
      </c>
      <c r="E2" s="10" t="s">
        <v>4</v>
      </c>
      <c r="F2" s="8" t="s">
        <v>46</v>
      </c>
      <c r="G2" s="8" t="s">
        <v>11</v>
      </c>
      <c r="H2" s="8" t="s">
        <v>44</v>
      </c>
      <c r="I2" s="8" t="s">
        <v>45</v>
      </c>
      <c r="J2" s="8" t="s">
        <v>75</v>
      </c>
      <c r="K2" s="8" t="s">
        <v>10</v>
      </c>
      <c r="L2" s="8" t="s">
        <v>25</v>
      </c>
      <c r="M2" s="8" t="s">
        <v>15</v>
      </c>
      <c r="N2" s="8" t="s">
        <v>16</v>
      </c>
      <c r="O2" s="8" t="s">
        <v>13</v>
      </c>
      <c r="P2" s="8" t="s">
        <v>26</v>
      </c>
      <c r="Q2" s="8" t="s">
        <v>27</v>
      </c>
      <c r="R2" s="13" t="s">
        <v>29</v>
      </c>
      <c r="S2" s="13" t="s">
        <v>30</v>
      </c>
      <c r="T2" s="13" t="s">
        <v>31</v>
      </c>
      <c r="U2" s="13" t="s">
        <v>32</v>
      </c>
      <c r="V2" s="13" t="s">
        <v>33</v>
      </c>
      <c r="W2" s="13" t="s">
        <v>34</v>
      </c>
      <c r="X2" s="13" t="s">
        <v>135</v>
      </c>
      <c r="Y2" s="13" t="s">
        <v>35</v>
      </c>
      <c r="Z2" s="13" t="s">
        <v>163</v>
      </c>
      <c r="AA2" s="11" t="s">
        <v>12</v>
      </c>
      <c r="AB2" s="11" t="s">
        <v>36</v>
      </c>
      <c r="AC2" s="11" t="s">
        <v>142</v>
      </c>
      <c r="AD2" s="8" t="s">
        <v>227</v>
      </c>
      <c r="AE2" s="13" t="s">
        <v>209</v>
      </c>
      <c r="AF2" s="13" t="s">
        <v>210</v>
      </c>
      <c r="AG2" s="13" t="s">
        <v>211</v>
      </c>
      <c r="AH2" s="13" t="s">
        <v>212</v>
      </c>
      <c r="AI2" s="13" t="s">
        <v>213</v>
      </c>
      <c r="AJ2" s="13" t="s">
        <v>214</v>
      </c>
      <c r="AK2" s="13" t="s">
        <v>215</v>
      </c>
      <c r="AL2" s="13" t="s">
        <v>216</v>
      </c>
      <c r="AM2" s="13" t="s">
        <v>217</v>
      </c>
      <c r="AN2" s="13" t="s">
        <v>218</v>
      </c>
      <c r="AO2" s="13" t="s">
        <v>219</v>
      </c>
      <c r="AP2" s="13" t="s">
        <v>220</v>
      </c>
      <c r="AQ2" s="13" t="s">
        <v>221</v>
      </c>
      <c r="AR2" s="13" t="s">
        <v>222</v>
      </c>
      <c r="AS2" s="3"/>
      <c r="AT2" s="3"/>
    </row>
    <row r="3" spans="1:46" x14ac:dyDescent="0.25">
      <c r="A3" s="55" t="s">
        <v>235</v>
      </c>
      <c r="B3" s="56"/>
      <c r="C3" s="56"/>
      <c r="D3" s="57"/>
      <c r="E3" s="74"/>
      <c r="F3" s="56"/>
      <c r="G3" s="73"/>
      <c r="H3" s="60"/>
      <c r="I3" s="61"/>
      <c r="J3" s="61"/>
      <c r="K3" s="60"/>
      <c r="L3" s="64"/>
      <c r="M3" s="65">
        <v>3396.5576171875</v>
      </c>
      <c r="N3" s="65">
        <v>7059.27392578125</v>
      </c>
      <c r="O3" s="66"/>
      <c r="P3" s="67"/>
      <c r="Q3" s="67"/>
      <c r="R3" s="75">
        <f t="shared" ref="R3:R34" si="0">S3+T3</f>
        <v>6</v>
      </c>
      <c r="S3" s="48">
        <v>4</v>
      </c>
      <c r="T3" s="48">
        <v>2</v>
      </c>
      <c r="U3" s="49">
        <v>12.868236</v>
      </c>
      <c r="V3" s="49">
        <v>3.3440000000000002E-3</v>
      </c>
      <c r="W3" s="49">
        <v>1.0309E-2</v>
      </c>
      <c r="X3" s="76"/>
      <c r="Y3" s="50"/>
      <c r="Z3" s="49"/>
      <c r="AA3" s="62">
        <v>3</v>
      </c>
      <c r="AB3" s="62"/>
      <c r="AC3" s="68"/>
      <c r="AD3" s="63"/>
      <c r="AE3" s="70"/>
      <c r="AF3" s="70"/>
      <c r="AG3" s="70"/>
      <c r="AH3" s="70"/>
      <c r="AI3" s="70"/>
      <c r="AJ3" s="70"/>
      <c r="AK3" s="70"/>
      <c r="AL3" s="70"/>
      <c r="AM3" s="70"/>
      <c r="AN3" s="70"/>
      <c r="AO3" s="70"/>
      <c r="AP3" s="70"/>
      <c r="AQ3" s="70"/>
      <c r="AR3" s="70"/>
    </row>
    <row r="4" spans="1:46" x14ac:dyDescent="0.25">
      <c r="A4" s="55" t="s">
        <v>228</v>
      </c>
      <c r="B4" s="56"/>
      <c r="C4" s="56"/>
      <c r="D4" s="57"/>
      <c r="E4" s="74"/>
      <c r="F4" s="56"/>
      <c r="G4" s="73"/>
      <c r="H4" s="60"/>
      <c r="I4" s="61"/>
      <c r="J4" s="61"/>
      <c r="K4" s="60"/>
      <c r="L4" s="64"/>
      <c r="M4" s="65">
        <v>5332.94140625</v>
      </c>
      <c r="N4" s="65">
        <v>5703.3251953125</v>
      </c>
      <c r="O4" s="66"/>
      <c r="P4" s="67"/>
      <c r="Q4" s="67"/>
      <c r="R4" s="75">
        <f t="shared" si="0"/>
        <v>7</v>
      </c>
      <c r="S4" s="48">
        <v>1</v>
      </c>
      <c r="T4" s="48">
        <v>6</v>
      </c>
      <c r="U4" s="49">
        <v>54.305923</v>
      </c>
      <c r="V4" s="49">
        <v>3.774E-3</v>
      </c>
      <c r="W4" s="49">
        <v>1.8728999999999999E-2</v>
      </c>
      <c r="X4" s="76"/>
      <c r="Y4" s="50"/>
      <c r="Z4" s="49"/>
      <c r="AA4" s="62">
        <v>4</v>
      </c>
      <c r="AB4" s="62"/>
      <c r="AC4" s="68"/>
      <c r="AD4" s="63"/>
      <c r="AE4" s="70"/>
      <c r="AF4" s="70"/>
      <c r="AG4" s="70"/>
      <c r="AH4" s="70"/>
      <c r="AI4" s="70"/>
      <c r="AJ4" s="70"/>
      <c r="AK4" s="70"/>
      <c r="AL4" s="70"/>
      <c r="AM4" s="70"/>
      <c r="AN4" s="70"/>
      <c r="AO4" s="70"/>
      <c r="AP4" s="70"/>
      <c r="AQ4" s="70"/>
      <c r="AR4" s="70"/>
    </row>
    <row r="5" spans="1:46" x14ac:dyDescent="0.25">
      <c r="A5" s="55" t="s">
        <v>252</v>
      </c>
      <c r="B5" s="56"/>
      <c r="C5" s="56"/>
      <c r="D5" s="57"/>
      <c r="E5" s="74"/>
      <c r="F5" s="56"/>
      <c r="G5" s="73"/>
      <c r="H5" s="60"/>
      <c r="I5" s="61"/>
      <c r="J5" s="61"/>
      <c r="K5" s="60"/>
      <c r="L5" s="64"/>
      <c r="M5" s="65">
        <v>4514.8291015625</v>
      </c>
      <c r="N5" s="65">
        <v>7181.21923828125</v>
      </c>
      <c r="O5" s="66"/>
      <c r="P5" s="67"/>
      <c r="Q5" s="67"/>
      <c r="R5" s="75">
        <f t="shared" si="0"/>
        <v>12</v>
      </c>
      <c r="S5" s="48">
        <v>8</v>
      </c>
      <c r="T5" s="48">
        <v>4</v>
      </c>
      <c r="U5" s="49">
        <v>297.46954899999997</v>
      </c>
      <c r="V5" s="49">
        <v>3.5969999999999999E-3</v>
      </c>
      <c r="W5" s="49">
        <v>1.8334E-2</v>
      </c>
      <c r="X5" s="76"/>
      <c r="Y5" s="50"/>
      <c r="Z5" s="49"/>
      <c r="AA5" s="62">
        <v>5</v>
      </c>
      <c r="AB5" s="62"/>
      <c r="AC5" s="68"/>
      <c r="AD5" s="63"/>
      <c r="AE5" s="70"/>
      <c r="AF5" s="70"/>
      <c r="AG5" s="70"/>
      <c r="AH5" s="70"/>
      <c r="AI5" s="70"/>
      <c r="AJ5" s="70"/>
      <c r="AK5" s="70"/>
      <c r="AL5" s="70"/>
      <c r="AM5" s="70"/>
      <c r="AN5" s="70"/>
      <c r="AO5" s="70"/>
      <c r="AP5" s="70"/>
      <c r="AQ5" s="70"/>
      <c r="AR5" s="70"/>
    </row>
    <row r="6" spans="1:46" x14ac:dyDescent="0.25">
      <c r="A6" s="55" t="s">
        <v>230</v>
      </c>
      <c r="B6" s="56"/>
      <c r="C6" s="56"/>
      <c r="D6" s="57"/>
      <c r="E6" s="74"/>
      <c r="F6" s="56"/>
      <c r="G6" s="73"/>
      <c r="H6" s="60"/>
      <c r="I6" s="61"/>
      <c r="J6" s="61"/>
      <c r="K6" s="60"/>
      <c r="L6" s="64"/>
      <c r="M6" s="65">
        <v>5165.52734375</v>
      </c>
      <c r="N6" s="65">
        <v>5939.78076171875</v>
      </c>
      <c r="O6" s="66"/>
      <c r="P6" s="67"/>
      <c r="Q6" s="67"/>
      <c r="R6" s="75">
        <f t="shared" si="0"/>
        <v>18</v>
      </c>
      <c r="S6" s="48">
        <v>12</v>
      </c>
      <c r="T6" s="48">
        <v>6</v>
      </c>
      <c r="U6" s="49">
        <v>679.942453</v>
      </c>
      <c r="V6" s="49">
        <v>4.3670000000000002E-3</v>
      </c>
      <c r="W6" s="49">
        <v>3.1605000000000001E-2</v>
      </c>
      <c r="X6" s="76"/>
      <c r="Y6" s="50"/>
      <c r="Z6" s="49"/>
      <c r="AA6" s="62">
        <v>6</v>
      </c>
      <c r="AB6" s="62"/>
      <c r="AC6" s="68"/>
      <c r="AD6" s="63"/>
      <c r="AE6" s="70"/>
      <c r="AF6" s="70"/>
      <c r="AG6" s="70"/>
      <c r="AH6" s="70"/>
      <c r="AI6" s="70"/>
      <c r="AJ6" s="70"/>
      <c r="AK6" s="70"/>
      <c r="AL6" s="70"/>
      <c r="AM6" s="70"/>
      <c r="AN6" s="70"/>
      <c r="AO6" s="70"/>
      <c r="AP6" s="70"/>
      <c r="AQ6" s="70"/>
      <c r="AR6" s="70"/>
    </row>
    <row r="7" spans="1:46" x14ac:dyDescent="0.25">
      <c r="A7" s="55" t="s">
        <v>226</v>
      </c>
      <c r="B7" s="56"/>
      <c r="C7" s="56"/>
      <c r="D7" s="57"/>
      <c r="E7" s="74"/>
      <c r="F7" s="56"/>
      <c r="G7" s="73"/>
      <c r="H7" s="60"/>
      <c r="I7" s="61"/>
      <c r="J7" s="61"/>
      <c r="K7" s="60"/>
      <c r="L7" s="64"/>
      <c r="M7" s="65">
        <v>3626.823974609375</v>
      </c>
      <c r="N7" s="65">
        <v>6249.8359375</v>
      </c>
      <c r="O7" s="66"/>
      <c r="P7" s="67"/>
      <c r="Q7" s="67"/>
      <c r="R7" s="75">
        <f t="shared" si="0"/>
        <v>12</v>
      </c>
      <c r="S7" s="48">
        <v>7</v>
      </c>
      <c r="T7" s="48">
        <v>5</v>
      </c>
      <c r="U7" s="49">
        <v>282.70323400000001</v>
      </c>
      <c r="V7" s="49">
        <v>3.8170000000000001E-3</v>
      </c>
      <c r="W7" s="49">
        <v>1.8818999999999999E-2</v>
      </c>
      <c r="X7" s="76"/>
      <c r="Y7" s="50"/>
      <c r="Z7" s="49"/>
      <c r="AA7" s="62">
        <v>7</v>
      </c>
      <c r="AB7" s="62"/>
      <c r="AC7" s="68"/>
      <c r="AD7" s="63"/>
      <c r="AE7" s="70"/>
      <c r="AF7" s="70"/>
      <c r="AG7" s="70"/>
      <c r="AH7" s="70"/>
      <c r="AI7" s="70"/>
      <c r="AJ7" s="70"/>
      <c r="AK7" s="70"/>
      <c r="AL7" s="70"/>
      <c r="AM7" s="70"/>
      <c r="AN7" s="70"/>
      <c r="AO7" s="70"/>
      <c r="AP7" s="70"/>
      <c r="AQ7" s="70"/>
      <c r="AR7" s="70"/>
    </row>
    <row r="8" spans="1:46" x14ac:dyDescent="0.25">
      <c r="A8" s="55" t="s">
        <v>229</v>
      </c>
      <c r="B8" s="56"/>
      <c r="C8" s="56"/>
      <c r="D8" s="57"/>
      <c r="E8" s="74"/>
      <c r="F8" s="56"/>
      <c r="G8" s="73"/>
      <c r="H8" s="60"/>
      <c r="I8" s="61"/>
      <c r="J8" s="61"/>
      <c r="K8" s="60"/>
      <c r="L8" s="64"/>
      <c r="M8" s="65">
        <v>5332.30126953125</v>
      </c>
      <c r="N8" s="65">
        <v>7539.27001953125</v>
      </c>
      <c r="O8" s="66"/>
      <c r="P8" s="67"/>
      <c r="Q8" s="67"/>
      <c r="R8" s="75">
        <f t="shared" si="0"/>
        <v>6</v>
      </c>
      <c r="S8" s="48">
        <v>1</v>
      </c>
      <c r="T8" s="48">
        <v>5</v>
      </c>
      <c r="U8" s="49">
        <v>16.433143000000001</v>
      </c>
      <c r="V8" s="49">
        <v>3.4250000000000001E-3</v>
      </c>
      <c r="W8" s="49">
        <v>1.1972999999999999E-2</v>
      </c>
      <c r="X8" s="76"/>
      <c r="Y8" s="50"/>
      <c r="Z8" s="49"/>
      <c r="AA8" s="62">
        <v>8</v>
      </c>
      <c r="AB8" s="62"/>
      <c r="AC8" s="68"/>
      <c r="AD8" s="63"/>
      <c r="AE8" s="70"/>
      <c r="AF8" s="70"/>
      <c r="AG8" s="70"/>
      <c r="AH8" s="70"/>
      <c r="AI8" s="70"/>
      <c r="AJ8" s="70"/>
      <c r="AK8" s="70"/>
      <c r="AL8" s="70"/>
      <c r="AM8" s="70"/>
      <c r="AN8" s="70"/>
      <c r="AO8" s="70"/>
      <c r="AP8" s="70"/>
      <c r="AQ8" s="70"/>
      <c r="AR8" s="70"/>
    </row>
    <row r="9" spans="1:46" x14ac:dyDescent="0.25">
      <c r="A9" s="55" t="s">
        <v>236</v>
      </c>
      <c r="B9" s="56"/>
      <c r="C9" s="56"/>
      <c r="D9" s="57"/>
      <c r="E9" s="74"/>
      <c r="F9" s="56"/>
      <c r="G9" s="73"/>
      <c r="H9" s="60"/>
      <c r="I9" s="61"/>
      <c r="J9" s="61"/>
      <c r="K9" s="60"/>
      <c r="L9" s="64"/>
      <c r="M9" s="65">
        <v>2198.8779296875</v>
      </c>
      <c r="N9" s="65">
        <v>4284.125</v>
      </c>
      <c r="O9" s="66"/>
      <c r="P9" s="67"/>
      <c r="Q9" s="67"/>
      <c r="R9" s="75">
        <f t="shared" si="0"/>
        <v>5</v>
      </c>
      <c r="S9" s="48">
        <v>2</v>
      </c>
      <c r="T9" s="48">
        <v>3</v>
      </c>
      <c r="U9" s="49">
        <v>398.65912700000001</v>
      </c>
      <c r="V9" s="49">
        <v>3.1849999999999999E-3</v>
      </c>
      <c r="W9" s="49">
        <v>2.3630000000000001E-3</v>
      </c>
      <c r="X9" s="76"/>
      <c r="Y9" s="50"/>
      <c r="Z9" s="49"/>
      <c r="AA9" s="62">
        <v>9</v>
      </c>
      <c r="AB9" s="62"/>
      <c r="AC9" s="68"/>
      <c r="AD9" s="63"/>
      <c r="AE9" s="70"/>
      <c r="AF9" s="70"/>
      <c r="AG9" s="70"/>
      <c r="AH9" s="70"/>
      <c r="AI9" s="70"/>
      <c r="AJ9" s="70"/>
      <c r="AK9" s="70"/>
      <c r="AL9" s="70"/>
      <c r="AM9" s="70"/>
      <c r="AN9" s="70"/>
      <c r="AO9" s="70"/>
      <c r="AP9" s="70"/>
      <c r="AQ9" s="70"/>
      <c r="AR9" s="70"/>
    </row>
    <row r="10" spans="1:46" x14ac:dyDescent="0.25">
      <c r="A10" s="55" t="s">
        <v>237</v>
      </c>
      <c r="B10" s="56"/>
      <c r="C10" s="56"/>
      <c r="D10" s="57"/>
      <c r="E10" s="74"/>
      <c r="F10" s="56"/>
      <c r="G10" s="73"/>
      <c r="H10" s="60"/>
      <c r="I10" s="61"/>
      <c r="J10" s="61"/>
      <c r="K10" s="60"/>
      <c r="L10" s="64"/>
      <c r="M10" s="65">
        <v>136.25497436523438</v>
      </c>
      <c r="N10" s="65">
        <v>4170.5771484375</v>
      </c>
      <c r="O10" s="66"/>
      <c r="P10" s="67"/>
      <c r="Q10" s="67"/>
      <c r="R10" s="75">
        <f t="shared" si="0"/>
        <v>2</v>
      </c>
      <c r="S10" s="48">
        <v>1</v>
      </c>
      <c r="T10" s="48">
        <v>1</v>
      </c>
      <c r="U10" s="49">
        <v>0</v>
      </c>
      <c r="V10" s="49">
        <v>2.421E-3</v>
      </c>
      <c r="W10" s="49">
        <v>2.4499999999999999E-4</v>
      </c>
      <c r="X10" s="76"/>
      <c r="Y10" s="50"/>
      <c r="Z10" s="49"/>
      <c r="AA10" s="62">
        <v>10</v>
      </c>
      <c r="AB10" s="62"/>
      <c r="AC10" s="68"/>
      <c r="AD10" s="63"/>
      <c r="AE10" s="70"/>
      <c r="AF10" s="70"/>
      <c r="AG10" s="70"/>
      <c r="AH10" s="70"/>
      <c r="AI10" s="70"/>
      <c r="AJ10" s="70"/>
      <c r="AK10" s="70"/>
      <c r="AL10" s="70"/>
      <c r="AM10" s="70"/>
      <c r="AN10" s="70"/>
      <c r="AO10" s="70"/>
      <c r="AP10" s="70"/>
      <c r="AQ10" s="70"/>
      <c r="AR10" s="70"/>
    </row>
    <row r="11" spans="1:46" x14ac:dyDescent="0.25">
      <c r="A11" s="55" t="s">
        <v>253</v>
      </c>
      <c r="B11" s="56"/>
      <c r="C11" s="56"/>
      <c r="D11" s="57"/>
      <c r="E11" s="74"/>
      <c r="F11" s="56"/>
      <c r="G11" s="73"/>
      <c r="H11" s="60"/>
      <c r="I11" s="61"/>
      <c r="J11" s="61"/>
      <c r="K11" s="60"/>
      <c r="L11" s="64"/>
      <c r="M11" s="65">
        <v>4456.89453125</v>
      </c>
      <c r="N11" s="65">
        <v>4549.97607421875</v>
      </c>
      <c r="O11" s="66"/>
      <c r="P11" s="67"/>
      <c r="Q11" s="67"/>
      <c r="R11" s="75">
        <f t="shared" si="0"/>
        <v>10</v>
      </c>
      <c r="S11" s="48">
        <v>6</v>
      </c>
      <c r="T11" s="48">
        <v>4</v>
      </c>
      <c r="U11" s="49">
        <v>1078.161578</v>
      </c>
      <c r="V11" s="49">
        <v>4.3480000000000003E-3</v>
      </c>
      <c r="W11" s="49">
        <v>1.6945999999999999E-2</v>
      </c>
      <c r="X11" s="76"/>
      <c r="Y11" s="50"/>
      <c r="Z11" s="49"/>
      <c r="AA11" s="62">
        <v>11</v>
      </c>
      <c r="AB11" s="62"/>
      <c r="AC11" s="68"/>
      <c r="AD11" s="63"/>
      <c r="AE11" s="70"/>
      <c r="AF11" s="70"/>
      <c r="AG11" s="70"/>
      <c r="AH11" s="70"/>
      <c r="AI11" s="70"/>
      <c r="AJ11" s="70"/>
      <c r="AK11" s="70"/>
      <c r="AL11" s="70"/>
      <c r="AM11" s="70"/>
      <c r="AN11" s="70"/>
      <c r="AO11" s="70"/>
      <c r="AP11" s="70"/>
      <c r="AQ11" s="70"/>
      <c r="AR11" s="70"/>
    </row>
    <row r="12" spans="1:46" x14ac:dyDescent="0.25">
      <c r="A12" s="55" t="s">
        <v>254</v>
      </c>
      <c r="B12" s="56"/>
      <c r="C12" s="56"/>
      <c r="D12" s="57"/>
      <c r="E12" s="74"/>
      <c r="F12" s="56"/>
      <c r="G12" s="73"/>
      <c r="H12" s="60"/>
      <c r="I12" s="61"/>
      <c r="J12" s="61"/>
      <c r="K12" s="60"/>
      <c r="L12" s="64"/>
      <c r="M12" s="65">
        <v>355.38790893554688</v>
      </c>
      <c r="N12" s="65">
        <v>3692.126953125</v>
      </c>
      <c r="O12" s="66"/>
      <c r="P12" s="67"/>
      <c r="Q12" s="67"/>
      <c r="R12" s="75">
        <f t="shared" si="0"/>
        <v>1</v>
      </c>
      <c r="S12" s="48">
        <v>1</v>
      </c>
      <c r="T12" s="48">
        <v>0</v>
      </c>
      <c r="U12" s="49">
        <v>0</v>
      </c>
      <c r="V12" s="49">
        <v>2.421E-3</v>
      </c>
      <c r="W12" s="49">
        <v>2.4499999999999999E-4</v>
      </c>
      <c r="X12" s="76"/>
      <c r="Y12" s="50"/>
      <c r="Z12" s="49"/>
      <c r="AA12" s="62">
        <v>12</v>
      </c>
      <c r="AB12" s="62"/>
      <c r="AC12" s="68"/>
      <c r="AD12" s="63"/>
      <c r="AE12" s="70"/>
      <c r="AF12" s="70"/>
      <c r="AG12" s="70"/>
      <c r="AH12" s="70"/>
      <c r="AI12" s="70"/>
      <c r="AJ12" s="70"/>
      <c r="AK12" s="70"/>
      <c r="AL12" s="70"/>
      <c r="AM12" s="70"/>
      <c r="AN12" s="70"/>
      <c r="AO12" s="70"/>
      <c r="AP12" s="70"/>
      <c r="AQ12" s="70"/>
      <c r="AR12" s="70"/>
    </row>
    <row r="13" spans="1:46" x14ac:dyDescent="0.25">
      <c r="A13" s="55" t="s">
        <v>238</v>
      </c>
      <c r="B13" s="56"/>
      <c r="C13" s="56"/>
      <c r="D13" s="57"/>
      <c r="E13" s="74"/>
      <c r="F13" s="56"/>
      <c r="G13" s="73"/>
      <c r="H13" s="60"/>
      <c r="I13" s="61"/>
      <c r="J13" s="61"/>
      <c r="K13" s="60"/>
      <c r="L13" s="64"/>
      <c r="M13" s="65">
        <v>3382.855224609375</v>
      </c>
      <c r="N13" s="65">
        <v>4321.33056640625</v>
      </c>
      <c r="O13" s="66"/>
      <c r="P13" s="67"/>
      <c r="Q13" s="67"/>
      <c r="R13" s="75">
        <f t="shared" si="0"/>
        <v>4</v>
      </c>
      <c r="S13" s="48">
        <v>1</v>
      </c>
      <c r="T13" s="48">
        <v>3</v>
      </c>
      <c r="U13" s="49">
        <v>312.52292699999998</v>
      </c>
      <c r="V13" s="49">
        <v>3.571E-3</v>
      </c>
      <c r="W13" s="49">
        <v>5.359E-3</v>
      </c>
      <c r="X13" s="76"/>
      <c r="Y13" s="50"/>
      <c r="Z13" s="49"/>
      <c r="AA13" s="62">
        <v>13</v>
      </c>
      <c r="AB13" s="62"/>
      <c r="AC13" s="68"/>
      <c r="AD13" s="63"/>
      <c r="AE13" s="70"/>
      <c r="AF13" s="70"/>
      <c r="AG13" s="70"/>
      <c r="AH13" s="70"/>
      <c r="AI13" s="70"/>
      <c r="AJ13" s="70"/>
      <c r="AK13" s="70"/>
      <c r="AL13" s="70"/>
      <c r="AM13" s="70"/>
      <c r="AN13" s="70"/>
      <c r="AO13" s="70"/>
      <c r="AP13" s="70"/>
      <c r="AQ13" s="70"/>
      <c r="AR13" s="70"/>
    </row>
    <row r="14" spans="1:46" x14ac:dyDescent="0.25">
      <c r="A14" s="55" t="s">
        <v>239</v>
      </c>
      <c r="B14" s="56"/>
      <c r="C14" s="56"/>
      <c r="D14" s="57"/>
      <c r="E14" s="74"/>
      <c r="F14" s="56"/>
      <c r="G14" s="73"/>
      <c r="H14" s="60"/>
      <c r="I14" s="61"/>
      <c r="J14" s="61"/>
      <c r="K14" s="60"/>
      <c r="L14" s="64"/>
      <c r="M14" s="65">
        <v>4225.60693359375</v>
      </c>
      <c r="N14" s="65">
        <v>6680.74609375</v>
      </c>
      <c r="O14" s="66"/>
      <c r="P14" s="67"/>
      <c r="Q14" s="67"/>
      <c r="R14" s="75">
        <f t="shared" si="0"/>
        <v>9</v>
      </c>
      <c r="S14" s="48">
        <v>4</v>
      </c>
      <c r="T14" s="48">
        <v>5</v>
      </c>
      <c r="U14" s="49">
        <v>106.85894999999999</v>
      </c>
      <c r="V14" s="49">
        <v>3.5590000000000001E-3</v>
      </c>
      <c r="W14" s="49">
        <v>1.5606999999999999E-2</v>
      </c>
      <c r="X14" s="76"/>
      <c r="Y14" s="50"/>
      <c r="Z14" s="49"/>
      <c r="AA14" s="62">
        <v>14</v>
      </c>
      <c r="AB14" s="62"/>
      <c r="AC14" s="68"/>
      <c r="AD14" s="63"/>
      <c r="AE14" s="70"/>
      <c r="AF14" s="70"/>
      <c r="AG14" s="70"/>
      <c r="AH14" s="70"/>
      <c r="AI14" s="70"/>
      <c r="AJ14" s="70"/>
      <c r="AK14" s="70"/>
      <c r="AL14" s="70"/>
      <c r="AM14" s="70"/>
      <c r="AN14" s="70"/>
      <c r="AO14" s="70"/>
      <c r="AP14" s="70"/>
      <c r="AQ14" s="70"/>
      <c r="AR14" s="70"/>
    </row>
    <row r="15" spans="1:46" x14ac:dyDescent="0.25">
      <c r="A15" s="55" t="s">
        <v>240</v>
      </c>
      <c r="B15" s="56"/>
      <c r="C15" s="56"/>
      <c r="D15" s="57"/>
      <c r="E15" s="74"/>
      <c r="F15" s="56"/>
      <c r="G15" s="73"/>
      <c r="H15" s="60"/>
      <c r="I15" s="61"/>
      <c r="J15" s="61"/>
      <c r="K15" s="60"/>
      <c r="L15" s="64"/>
      <c r="M15" s="65">
        <v>4420.09033203125</v>
      </c>
      <c r="N15" s="65">
        <v>7906.93701171875</v>
      </c>
      <c r="O15" s="66"/>
      <c r="P15" s="67"/>
      <c r="Q15" s="67"/>
      <c r="R15" s="75">
        <f t="shared" si="0"/>
        <v>3</v>
      </c>
      <c r="S15" s="48">
        <v>1</v>
      </c>
      <c r="T15" s="48">
        <v>2</v>
      </c>
      <c r="U15" s="49">
        <v>6.4166480000000004</v>
      </c>
      <c r="V15" s="49">
        <v>3.1549999999999998E-3</v>
      </c>
      <c r="W15" s="49">
        <v>7.3340000000000002E-3</v>
      </c>
      <c r="X15" s="76"/>
      <c r="Y15" s="50"/>
      <c r="Z15" s="49"/>
      <c r="AA15" s="62">
        <v>15</v>
      </c>
      <c r="AB15" s="62"/>
      <c r="AC15" s="68"/>
      <c r="AD15" s="63"/>
      <c r="AE15" s="70"/>
      <c r="AF15" s="70"/>
      <c r="AG15" s="70"/>
      <c r="AH15" s="70"/>
      <c r="AI15" s="70"/>
      <c r="AJ15" s="70"/>
      <c r="AK15" s="70"/>
      <c r="AL15" s="70"/>
      <c r="AM15" s="70"/>
      <c r="AN15" s="70"/>
      <c r="AO15" s="70"/>
      <c r="AP15" s="70"/>
      <c r="AQ15" s="70"/>
      <c r="AR15" s="70"/>
    </row>
    <row r="16" spans="1:46" x14ac:dyDescent="0.25">
      <c r="A16" s="55" t="s">
        <v>255</v>
      </c>
      <c r="B16" s="56"/>
      <c r="C16" s="56"/>
      <c r="D16" s="57"/>
      <c r="E16" s="74"/>
      <c r="F16" s="56"/>
      <c r="G16" s="73"/>
      <c r="H16" s="60"/>
      <c r="I16" s="61"/>
      <c r="J16" s="61"/>
      <c r="K16" s="60"/>
      <c r="L16" s="64"/>
      <c r="M16" s="65">
        <v>4949.92578125</v>
      </c>
      <c r="N16" s="65">
        <v>6716.74951171875</v>
      </c>
      <c r="O16" s="66"/>
      <c r="P16" s="67"/>
      <c r="Q16" s="67"/>
      <c r="R16" s="75">
        <f t="shared" si="0"/>
        <v>18</v>
      </c>
      <c r="S16" s="48">
        <v>15</v>
      </c>
      <c r="T16" s="48">
        <v>3</v>
      </c>
      <c r="U16" s="49">
        <v>1063.6365290000001</v>
      </c>
      <c r="V16" s="49">
        <v>4.2370000000000003E-3</v>
      </c>
      <c r="W16" s="49">
        <v>3.3316999999999999E-2</v>
      </c>
      <c r="X16" s="76"/>
      <c r="Y16" s="50"/>
      <c r="Z16" s="49"/>
      <c r="AA16" s="62">
        <v>16</v>
      </c>
      <c r="AB16" s="62"/>
      <c r="AC16" s="68"/>
      <c r="AD16" s="63"/>
      <c r="AE16" s="70"/>
      <c r="AF16" s="70"/>
      <c r="AG16" s="70"/>
      <c r="AH16" s="70"/>
      <c r="AI16" s="70"/>
      <c r="AJ16" s="70"/>
      <c r="AK16" s="70"/>
      <c r="AL16" s="70"/>
      <c r="AM16" s="70"/>
      <c r="AN16" s="70"/>
      <c r="AO16" s="70"/>
      <c r="AP16" s="70"/>
      <c r="AQ16" s="70"/>
      <c r="AR16" s="70"/>
    </row>
    <row r="17" spans="1:44" x14ac:dyDescent="0.25">
      <c r="A17" s="55" t="s">
        <v>256</v>
      </c>
      <c r="B17" s="56"/>
      <c r="C17" s="56"/>
      <c r="D17" s="57"/>
      <c r="E17" s="74"/>
      <c r="F17" s="56"/>
      <c r="G17" s="73"/>
      <c r="H17" s="60"/>
      <c r="I17" s="61"/>
      <c r="J17" s="61"/>
      <c r="K17" s="60"/>
      <c r="L17" s="64"/>
      <c r="M17" s="65">
        <v>5177.109375</v>
      </c>
      <c r="N17" s="65">
        <v>7150.36279296875</v>
      </c>
      <c r="O17" s="66"/>
      <c r="P17" s="67"/>
      <c r="Q17" s="67"/>
      <c r="R17" s="75">
        <f t="shared" si="0"/>
        <v>12</v>
      </c>
      <c r="S17" s="48">
        <v>12</v>
      </c>
      <c r="T17" s="48">
        <v>0</v>
      </c>
      <c r="U17" s="49">
        <v>681.38731600000006</v>
      </c>
      <c r="V17" s="49">
        <v>3.8019999999999998E-3</v>
      </c>
      <c r="W17" s="49">
        <v>2.1829999999999999E-2</v>
      </c>
      <c r="X17" s="76"/>
      <c r="Y17" s="50"/>
      <c r="Z17" s="49"/>
      <c r="AA17" s="62">
        <v>17</v>
      </c>
      <c r="AB17" s="62"/>
      <c r="AC17" s="68"/>
      <c r="AD17" s="63"/>
      <c r="AE17" s="70"/>
      <c r="AF17" s="70"/>
      <c r="AG17" s="70"/>
      <c r="AH17" s="70"/>
      <c r="AI17" s="70"/>
      <c r="AJ17" s="70"/>
      <c r="AK17" s="70"/>
      <c r="AL17" s="70"/>
      <c r="AM17" s="70"/>
      <c r="AN17" s="70"/>
      <c r="AO17" s="70"/>
      <c r="AP17" s="70"/>
      <c r="AQ17" s="70"/>
      <c r="AR17" s="70"/>
    </row>
    <row r="18" spans="1:44" x14ac:dyDescent="0.25">
      <c r="A18" s="55" t="s">
        <v>241</v>
      </c>
      <c r="B18" s="56"/>
      <c r="C18" s="56"/>
      <c r="D18" s="57"/>
      <c r="E18" s="74"/>
      <c r="F18" s="56"/>
      <c r="G18" s="73"/>
      <c r="H18" s="60"/>
      <c r="I18" s="61"/>
      <c r="J18" s="61"/>
      <c r="K18" s="60"/>
      <c r="L18" s="64"/>
      <c r="M18" s="65">
        <v>5730.70166015625</v>
      </c>
      <c r="N18" s="65">
        <v>6456.24658203125</v>
      </c>
      <c r="O18" s="66"/>
      <c r="P18" s="67"/>
      <c r="Q18" s="67"/>
      <c r="R18" s="75">
        <f t="shared" si="0"/>
        <v>17</v>
      </c>
      <c r="S18" s="48">
        <v>10</v>
      </c>
      <c r="T18" s="48">
        <v>7</v>
      </c>
      <c r="U18" s="49">
        <v>450.13174099999998</v>
      </c>
      <c r="V18" s="49">
        <v>4.0489999999999996E-3</v>
      </c>
      <c r="W18" s="49">
        <v>3.4429000000000001E-2</v>
      </c>
      <c r="X18" s="76"/>
      <c r="Y18" s="50"/>
      <c r="Z18" s="49"/>
      <c r="AA18" s="62">
        <v>18</v>
      </c>
      <c r="AB18" s="62"/>
      <c r="AC18" s="68"/>
      <c r="AD18" s="63"/>
      <c r="AE18" s="70"/>
      <c r="AF18" s="70"/>
      <c r="AG18" s="70"/>
      <c r="AH18" s="70"/>
      <c r="AI18" s="70"/>
      <c r="AJ18" s="70"/>
      <c r="AK18" s="70"/>
      <c r="AL18" s="70"/>
      <c r="AM18" s="70"/>
      <c r="AN18" s="70"/>
      <c r="AO18" s="70"/>
      <c r="AP18" s="70"/>
      <c r="AQ18" s="70"/>
      <c r="AR18" s="70"/>
    </row>
    <row r="19" spans="1:44" x14ac:dyDescent="0.25">
      <c r="A19" s="55" t="s">
        <v>242</v>
      </c>
      <c r="B19" s="56"/>
      <c r="C19" s="56"/>
      <c r="D19" s="57"/>
      <c r="E19" s="74"/>
      <c r="F19" s="56"/>
      <c r="G19" s="73"/>
      <c r="H19" s="60"/>
      <c r="I19" s="61"/>
      <c r="J19" s="61"/>
      <c r="K19" s="60"/>
      <c r="L19" s="64"/>
      <c r="M19" s="65">
        <v>7099.15478515625</v>
      </c>
      <c r="N19" s="65">
        <v>6228.9794921875</v>
      </c>
      <c r="O19" s="66"/>
      <c r="P19" s="67"/>
      <c r="Q19" s="67"/>
      <c r="R19" s="75">
        <f t="shared" si="0"/>
        <v>10</v>
      </c>
      <c r="S19" s="48">
        <v>4</v>
      </c>
      <c r="T19" s="48">
        <v>6</v>
      </c>
      <c r="U19" s="49">
        <v>35.859831999999997</v>
      </c>
      <c r="V19" s="49">
        <v>3.5209999999999998E-3</v>
      </c>
      <c r="W19" s="49">
        <v>1.4997E-2</v>
      </c>
      <c r="X19" s="76"/>
      <c r="Y19" s="50"/>
      <c r="Z19" s="49"/>
      <c r="AA19" s="62">
        <v>19</v>
      </c>
      <c r="AB19" s="62"/>
      <c r="AC19" s="68"/>
      <c r="AD19" s="63"/>
      <c r="AE19" s="70"/>
      <c r="AF19" s="70"/>
      <c r="AG19" s="70"/>
      <c r="AH19" s="70"/>
      <c r="AI19" s="70"/>
      <c r="AJ19" s="70"/>
      <c r="AK19" s="70"/>
      <c r="AL19" s="70"/>
      <c r="AM19" s="70"/>
      <c r="AN19" s="70"/>
      <c r="AO19" s="70"/>
      <c r="AP19" s="70"/>
      <c r="AQ19" s="70"/>
      <c r="AR19" s="70"/>
    </row>
    <row r="20" spans="1:44" x14ac:dyDescent="0.25">
      <c r="A20" s="55" t="s">
        <v>257</v>
      </c>
      <c r="B20" s="56"/>
      <c r="C20" s="56"/>
      <c r="D20" s="57"/>
      <c r="E20" s="74"/>
      <c r="F20" s="56"/>
      <c r="G20" s="73"/>
      <c r="H20" s="60"/>
      <c r="I20" s="61"/>
      <c r="J20" s="61"/>
      <c r="K20" s="60"/>
      <c r="L20" s="64"/>
      <c r="M20" s="65">
        <v>6493.99267578125</v>
      </c>
      <c r="N20" s="65">
        <v>6293.6650390625</v>
      </c>
      <c r="O20" s="66"/>
      <c r="P20" s="67"/>
      <c r="Q20" s="67"/>
      <c r="R20" s="75">
        <f t="shared" si="0"/>
        <v>13</v>
      </c>
      <c r="S20" s="48">
        <v>7</v>
      </c>
      <c r="T20" s="48">
        <v>6</v>
      </c>
      <c r="U20" s="49">
        <v>179.87423100000001</v>
      </c>
      <c r="V20" s="49">
        <v>3.7590000000000002E-3</v>
      </c>
      <c r="W20" s="49">
        <v>2.1954000000000001E-2</v>
      </c>
      <c r="X20" s="76"/>
      <c r="Y20" s="50"/>
      <c r="Z20" s="49"/>
      <c r="AA20" s="62">
        <v>20</v>
      </c>
      <c r="AB20" s="62"/>
      <c r="AC20" s="68"/>
      <c r="AD20" s="63"/>
      <c r="AE20" s="70"/>
      <c r="AF20" s="70"/>
      <c r="AG20" s="70"/>
      <c r="AH20" s="70"/>
      <c r="AI20" s="70"/>
      <c r="AJ20" s="70"/>
      <c r="AK20" s="70"/>
      <c r="AL20" s="70"/>
      <c r="AM20" s="70"/>
      <c r="AN20" s="70"/>
      <c r="AO20" s="70"/>
      <c r="AP20" s="70"/>
      <c r="AQ20" s="70"/>
      <c r="AR20" s="70"/>
    </row>
    <row r="21" spans="1:44" x14ac:dyDescent="0.25">
      <c r="A21" s="55" t="s">
        <v>258</v>
      </c>
      <c r="B21" s="56"/>
      <c r="C21" s="56"/>
      <c r="D21" s="57"/>
      <c r="E21" s="74"/>
      <c r="F21" s="56"/>
      <c r="G21" s="73"/>
      <c r="H21" s="60"/>
      <c r="I21" s="61"/>
      <c r="J21" s="61"/>
      <c r="K21" s="60"/>
      <c r="L21" s="64"/>
      <c r="M21" s="65">
        <v>4655.9482421875</v>
      </c>
      <c r="N21" s="65">
        <v>5848.6572265625</v>
      </c>
      <c r="O21" s="66"/>
      <c r="P21" s="67"/>
      <c r="Q21" s="67"/>
      <c r="R21" s="75">
        <f t="shared" si="0"/>
        <v>17</v>
      </c>
      <c r="S21" s="48">
        <v>11</v>
      </c>
      <c r="T21" s="48">
        <v>6</v>
      </c>
      <c r="U21" s="49">
        <v>618.64692000000002</v>
      </c>
      <c r="V21" s="49">
        <v>4.2370000000000003E-3</v>
      </c>
      <c r="W21" s="49">
        <v>3.2640000000000002E-2</v>
      </c>
      <c r="X21" s="76"/>
      <c r="Y21" s="50"/>
      <c r="Z21" s="49"/>
      <c r="AA21" s="62">
        <v>21</v>
      </c>
      <c r="AB21" s="62"/>
      <c r="AC21" s="68"/>
      <c r="AD21" s="63"/>
      <c r="AE21" s="70"/>
      <c r="AF21" s="70"/>
      <c r="AG21" s="70"/>
      <c r="AH21" s="70"/>
      <c r="AI21" s="70"/>
      <c r="AJ21" s="70"/>
      <c r="AK21" s="70"/>
      <c r="AL21" s="70"/>
      <c r="AM21" s="70"/>
      <c r="AN21" s="70"/>
      <c r="AO21" s="70"/>
      <c r="AP21" s="70"/>
      <c r="AQ21" s="70"/>
      <c r="AR21" s="70"/>
    </row>
    <row r="22" spans="1:44" x14ac:dyDescent="0.25">
      <c r="A22" s="55" t="s">
        <v>259</v>
      </c>
      <c r="B22" s="56"/>
      <c r="C22" s="56"/>
      <c r="D22" s="57"/>
      <c r="E22" s="74"/>
      <c r="F22" s="56"/>
      <c r="G22" s="73"/>
      <c r="H22" s="60"/>
      <c r="I22" s="61"/>
      <c r="J22" s="61"/>
      <c r="K22" s="60"/>
      <c r="L22" s="64"/>
      <c r="M22" s="65">
        <v>4222.51708984375</v>
      </c>
      <c r="N22" s="65">
        <v>5339.51513671875</v>
      </c>
      <c r="O22" s="66"/>
      <c r="P22" s="67"/>
      <c r="Q22" s="67"/>
      <c r="R22" s="75">
        <f t="shared" si="0"/>
        <v>25</v>
      </c>
      <c r="S22" s="48">
        <v>17</v>
      </c>
      <c r="T22" s="48">
        <v>8</v>
      </c>
      <c r="U22" s="49">
        <v>1206.554738</v>
      </c>
      <c r="V22" s="49">
        <v>4.444E-3</v>
      </c>
      <c r="W22" s="49">
        <v>3.7754999999999997E-2</v>
      </c>
      <c r="X22" s="76"/>
      <c r="Y22" s="50"/>
      <c r="Z22" s="49"/>
      <c r="AA22" s="62">
        <v>22</v>
      </c>
      <c r="AB22" s="62"/>
      <c r="AC22" s="68"/>
      <c r="AD22" s="63"/>
      <c r="AE22" s="70"/>
      <c r="AF22" s="70"/>
      <c r="AG22" s="70"/>
      <c r="AH22" s="70"/>
      <c r="AI22" s="70"/>
      <c r="AJ22" s="70"/>
      <c r="AK22" s="70"/>
      <c r="AL22" s="70"/>
      <c r="AM22" s="70"/>
      <c r="AN22" s="70"/>
      <c r="AO22" s="70"/>
      <c r="AP22" s="70"/>
      <c r="AQ22" s="70"/>
      <c r="AR22" s="70"/>
    </row>
    <row r="23" spans="1:44" x14ac:dyDescent="0.25">
      <c r="A23" s="55" t="s">
        <v>243</v>
      </c>
      <c r="B23" s="56"/>
      <c r="C23" s="56"/>
      <c r="D23" s="57"/>
      <c r="E23" s="74"/>
      <c r="F23" s="56"/>
      <c r="G23" s="73"/>
      <c r="H23" s="60"/>
      <c r="I23" s="61"/>
      <c r="J23" s="61"/>
      <c r="K23" s="60"/>
      <c r="L23" s="64"/>
      <c r="M23" s="65">
        <v>5757.84912109375</v>
      </c>
      <c r="N23" s="65">
        <v>6152.6083984375</v>
      </c>
      <c r="O23" s="66"/>
      <c r="P23" s="67"/>
      <c r="Q23" s="67"/>
      <c r="R23" s="75">
        <f t="shared" si="0"/>
        <v>13</v>
      </c>
      <c r="S23" s="48">
        <v>2</v>
      </c>
      <c r="T23" s="48">
        <v>11</v>
      </c>
      <c r="U23" s="49">
        <v>225.73810900000001</v>
      </c>
      <c r="V23" s="49">
        <v>3.9529999999999999E-3</v>
      </c>
      <c r="W23" s="49">
        <v>2.8766E-2</v>
      </c>
      <c r="X23" s="76"/>
      <c r="Y23" s="50"/>
      <c r="Z23" s="49"/>
      <c r="AA23" s="62">
        <v>23</v>
      </c>
      <c r="AB23" s="62"/>
      <c r="AC23" s="68"/>
      <c r="AD23" s="63"/>
      <c r="AE23" s="70"/>
      <c r="AF23" s="70"/>
      <c r="AG23" s="70"/>
      <c r="AH23" s="70"/>
      <c r="AI23" s="70"/>
      <c r="AJ23" s="70"/>
      <c r="AK23" s="70"/>
      <c r="AL23" s="70"/>
      <c r="AM23" s="70"/>
      <c r="AN23" s="70"/>
      <c r="AO23" s="70"/>
      <c r="AP23" s="70"/>
      <c r="AQ23" s="70"/>
      <c r="AR23" s="70"/>
    </row>
    <row r="24" spans="1:44" x14ac:dyDescent="0.25">
      <c r="A24" s="55" t="s">
        <v>244</v>
      </c>
      <c r="B24" s="56"/>
      <c r="C24" s="56"/>
      <c r="D24" s="57"/>
      <c r="E24" s="74"/>
      <c r="F24" s="56"/>
      <c r="G24" s="73"/>
      <c r="H24" s="60"/>
      <c r="I24" s="61"/>
      <c r="J24" s="61"/>
      <c r="K24" s="60"/>
      <c r="L24" s="64"/>
      <c r="M24" s="65">
        <v>6217.7236328125</v>
      </c>
      <c r="N24" s="65">
        <v>7125.97998046875</v>
      </c>
      <c r="O24" s="66"/>
      <c r="P24" s="67"/>
      <c r="Q24" s="67"/>
      <c r="R24" s="75">
        <f t="shared" si="0"/>
        <v>11</v>
      </c>
      <c r="S24" s="48">
        <v>5</v>
      </c>
      <c r="T24" s="48">
        <v>6</v>
      </c>
      <c r="U24" s="49">
        <v>31.815617</v>
      </c>
      <c r="V24" s="49">
        <v>3.4970000000000001E-3</v>
      </c>
      <c r="W24" s="49">
        <v>1.7031999999999999E-2</v>
      </c>
      <c r="X24" s="76"/>
      <c r="Y24" s="50"/>
      <c r="Z24" s="49"/>
      <c r="AA24" s="62">
        <v>24</v>
      </c>
      <c r="AB24" s="62"/>
      <c r="AC24" s="68"/>
      <c r="AD24" s="63"/>
      <c r="AE24" s="70"/>
      <c r="AF24" s="70"/>
      <c r="AG24" s="70"/>
      <c r="AH24" s="70"/>
      <c r="AI24" s="70"/>
      <c r="AJ24" s="70"/>
      <c r="AK24" s="70"/>
      <c r="AL24" s="70"/>
      <c r="AM24" s="70"/>
      <c r="AN24" s="70"/>
      <c r="AO24" s="70"/>
      <c r="AP24" s="70"/>
      <c r="AQ24" s="70"/>
      <c r="AR24" s="70"/>
    </row>
    <row r="25" spans="1:44" x14ac:dyDescent="0.25">
      <c r="A25" s="55" t="s">
        <v>245</v>
      </c>
      <c r="B25" s="56"/>
      <c r="C25" s="56"/>
      <c r="D25" s="57"/>
      <c r="E25" s="74"/>
      <c r="F25" s="56"/>
      <c r="G25" s="73"/>
      <c r="H25" s="60"/>
      <c r="I25" s="61"/>
      <c r="J25" s="61"/>
      <c r="K25" s="60"/>
      <c r="L25" s="64"/>
      <c r="M25" s="65">
        <v>6747.53173828125</v>
      </c>
      <c r="N25" s="65">
        <v>7063.0908203125</v>
      </c>
      <c r="O25" s="66"/>
      <c r="P25" s="67"/>
      <c r="Q25" s="67"/>
      <c r="R25" s="75">
        <f t="shared" si="0"/>
        <v>7</v>
      </c>
      <c r="S25" s="48">
        <v>3</v>
      </c>
      <c r="T25" s="48">
        <v>4</v>
      </c>
      <c r="U25" s="49">
        <v>39.078525999999997</v>
      </c>
      <c r="V25" s="49">
        <v>3.4129999999999998E-3</v>
      </c>
      <c r="W25" s="49">
        <v>1.0817E-2</v>
      </c>
      <c r="X25" s="76"/>
      <c r="Y25" s="50"/>
      <c r="Z25" s="49"/>
      <c r="AA25" s="62">
        <v>25</v>
      </c>
      <c r="AB25" s="62"/>
      <c r="AC25" s="68"/>
      <c r="AD25" s="63"/>
      <c r="AE25" s="70"/>
      <c r="AF25" s="70"/>
      <c r="AG25" s="70"/>
      <c r="AH25" s="70"/>
      <c r="AI25" s="70"/>
      <c r="AJ25" s="70"/>
      <c r="AK25" s="70"/>
      <c r="AL25" s="70"/>
      <c r="AM25" s="70"/>
      <c r="AN25" s="70"/>
      <c r="AO25" s="70"/>
      <c r="AP25" s="70"/>
      <c r="AQ25" s="70"/>
      <c r="AR25" s="70"/>
    </row>
    <row r="26" spans="1:44" x14ac:dyDescent="0.25">
      <c r="A26" s="55" t="s">
        <v>246</v>
      </c>
      <c r="B26" s="56"/>
      <c r="C26" s="56"/>
      <c r="D26" s="57"/>
      <c r="E26" s="74"/>
      <c r="F26" s="56"/>
      <c r="G26" s="73"/>
      <c r="H26" s="60"/>
      <c r="I26" s="61"/>
      <c r="J26" s="61"/>
      <c r="K26" s="60"/>
      <c r="L26" s="64"/>
      <c r="M26" s="65">
        <v>6228.4697265625</v>
      </c>
      <c r="N26" s="65">
        <v>5186.81103515625</v>
      </c>
      <c r="O26" s="66"/>
      <c r="P26" s="67"/>
      <c r="Q26" s="67"/>
      <c r="R26" s="75">
        <f t="shared" si="0"/>
        <v>8</v>
      </c>
      <c r="S26" s="48">
        <v>1</v>
      </c>
      <c r="T26" s="48">
        <v>7</v>
      </c>
      <c r="U26" s="49">
        <v>566.39259200000004</v>
      </c>
      <c r="V26" s="49">
        <v>4.0819999999999997E-3</v>
      </c>
      <c r="W26" s="49">
        <v>1.6917999999999999E-2</v>
      </c>
      <c r="X26" s="76"/>
      <c r="Y26" s="50"/>
      <c r="Z26" s="49"/>
      <c r="AA26" s="62">
        <v>26</v>
      </c>
      <c r="AB26" s="62"/>
      <c r="AC26" s="68"/>
      <c r="AD26" s="63"/>
      <c r="AE26" s="70"/>
      <c r="AF26" s="70"/>
      <c r="AG26" s="70"/>
      <c r="AH26" s="70"/>
      <c r="AI26" s="70"/>
      <c r="AJ26" s="70"/>
      <c r="AK26" s="70"/>
      <c r="AL26" s="70"/>
      <c r="AM26" s="70"/>
      <c r="AN26" s="70"/>
      <c r="AO26" s="70"/>
      <c r="AP26" s="70"/>
      <c r="AQ26" s="70"/>
      <c r="AR26" s="70"/>
    </row>
    <row r="27" spans="1:44" x14ac:dyDescent="0.25">
      <c r="A27" s="55" t="s">
        <v>247</v>
      </c>
      <c r="B27" s="56"/>
      <c r="C27" s="56"/>
      <c r="D27" s="57"/>
      <c r="E27" s="74"/>
      <c r="F27" s="56"/>
      <c r="G27" s="73"/>
      <c r="H27" s="60"/>
      <c r="I27" s="61"/>
      <c r="J27" s="61"/>
      <c r="K27" s="60"/>
      <c r="L27" s="64"/>
      <c r="M27" s="65">
        <v>7716.30615234375</v>
      </c>
      <c r="N27" s="65">
        <v>5554.28369140625</v>
      </c>
      <c r="O27" s="66"/>
      <c r="P27" s="67"/>
      <c r="Q27" s="67"/>
      <c r="R27" s="75">
        <f t="shared" si="0"/>
        <v>2</v>
      </c>
      <c r="S27" s="48">
        <v>0</v>
      </c>
      <c r="T27" s="48">
        <v>2</v>
      </c>
      <c r="U27" s="49">
        <v>3.1023809999999998</v>
      </c>
      <c r="V27" s="49">
        <v>3.3899999999999998E-3</v>
      </c>
      <c r="W27" s="49">
        <v>7.0889999999999998E-3</v>
      </c>
      <c r="X27" s="76"/>
      <c r="Y27" s="50"/>
      <c r="Z27" s="49"/>
      <c r="AA27" s="62">
        <v>27</v>
      </c>
      <c r="AB27" s="62"/>
      <c r="AC27" s="68"/>
      <c r="AD27" s="63"/>
      <c r="AE27" s="70"/>
      <c r="AF27" s="70"/>
      <c r="AG27" s="70"/>
      <c r="AH27" s="70"/>
      <c r="AI27" s="70"/>
      <c r="AJ27" s="70"/>
      <c r="AK27" s="70"/>
      <c r="AL27" s="70"/>
      <c r="AM27" s="70"/>
      <c r="AN27" s="70"/>
      <c r="AO27" s="70"/>
      <c r="AP27" s="70"/>
      <c r="AQ27" s="70"/>
      <c r="AR27" s="70"/>
    </row>
    <row r="28" spans="1:44" x14ac:dyDescent="0.25">
      <c r="A28" s="55" t="s">
        <v>248</v>
      </c>
      <c r="B28" s="56"/>
      <c r="C28" s="56"/>
      <c r="D28" s="57"/>
      <c r="E28" s="74"/>
      <c r="F28" s="56"/>
      <c r="G28" s="73"/>
      <c r="H28" s="60"/>
      <c r="I28" s="61"/>
      <c r="J28" s="61"/>
      <c r="K28" s="60"/>
      <c r="L28" s="64"/>
      <c r="M28" s="65">
        <v>6209.78662109375</v>
      </c>
      <c r="N28" s="65">
        <v>6641.0126953125</v>
      </c>
      <c r="O28" s="66"/>
      <c r="P28" s="67"/>
      <c r="Q28" s="67"/>
      <c r="R28" s="75">
        <f t="shared" si="0"/>
        <v>8</v>
      </c>
      <c r="S28" s="48">
        <v>4</v>
      </c>
      <c r="T28" s="48">
        <v>4</v>
      </c>
      <c r="U28" s="49">
        <v>139.19357500000001</v>
      </c>
      <c r="V28" s="49">
        <v>3.5839999999999999E-3</v>
      </c>
      <c r="W28" s="49">
        <v>1.5273E-2</v>
      </c>
      <c r="X28" s="76"/>
      <c r="Y28" s="50"/>
      <c r="Z28" s="49"/>
      <c r="AA28" s="62">
        <v>28</v>
      </c>
      <c r="AB28" s="62"/>
      <c r="AC28" s="68"/>
      <c r="AD28" s="63"/>
      <c r="AE28" s="70"/>
      <c r="AF28" s="70"/>
      <c r="AG28" s="70"/>
      <c r="AH28" s="70"/>
      <c r="AI28" s="70"/>
      <c r="AJ28" s="70"/>
      <c r="AK28" s="70"/>
      <c r="AL28" s="70"/>
      <c r="AM28" s="70"/>
      <c r="AN28" s="70"/>
      <c r="AO28" s="70"/>
      <c r="AP28" s="70"/>
      <c r="AQ28" s="70"/>
      <c r="AR28" s="70"/>
    </row>
    <row r="29" spans="1:44" x14ac:dyDescent="0.25">
      <c r="A29" s="55" t="s">
        <v>249</v>
      </c>
      <c r="B29" s="56"/>
      <c r="C29" s="56"/>
      <c r="D29" s="57"/>
      <c r="E29" s="74"/>
      <c r="F29" s="56"/>
      <c r="G29" s="73"/>
      <c r="H29" s="60"/>
      <c r="I29" s="61"/>
      <c r="J29" s="61"/>
      <c r="K29" s="60"/>
      <c r="L29" s="64"/>
      <c r="M29" s="65">
        <v>5763.87939453125</v>
      </c>
      <c r="N29" s="65">
        <v>7046.79833984375</v>
      </c>
      <c r="O29" s="66"/>
      <c r="P29" s="67"/>
      <c r="Q29" s="67"/>
      <c r="R29" s="75">
        <f t="shared" si="0"/>
        <v>9</v>
      </c>
      <c r="S29" s="48">
        <v>2</v>
      </c>
      <c r="T29" s="48">
        <v>7</v>
      </c>
      <c r="U29" s="49">
        <v>84.900873000000004</v>
      </c>
      <c r="V29" s="49">
        <v>3.676E-3</v>
      </c>
      <c r="W29" s="49">
        <v>1.9497E-2</v>
      </c>
      <c r="X29" s="76"/>
      <c r="Y29" s="50"/>
      <c r="Z29" s="49"/>
      <c r="AA29" s="62">
        <v>29</v>
      </c>
      <c r="AB29" s="62"/>
      <c r="AC29" s="68"/>
      <c r="AD29" s="63"/>
      <c r="AE29" s="70"/>
      <c r="AF29" s="70"/>
      <c r="AG29" s="70"/>
      <c r="AH29" s="70"/>
      <c r="AI29" s="70"/>
      <c r="AJ29" s="70"/>
      <c r="AK29" s="70"/>
      <c r="AL29" s="70"/>
      <c r="AM29" s="70"/>
      <c r="AN29" s="70"/>
      <c r="AO29" s="70"/>
      <c r="AP29" s="70"/>
      <c r="AQ29" s="70"/>
      <c r="AR29" s="70"/>
    </row>
    <row r="30" spans="1:44" x14ac:dyDescent="0.25">
      <c r="A30" s="55" t="s">
        <v>250</v>
      </c>
      <c r="B30" s="56"/>
      <c r="C30" s="56"/>
      <c r="D30" s="57"/>
      <c r="E30" s="74"/>
      <c r="F30" s="56"/>
      <c r="G30" s="73"/>
      <c r="H30" s="60"/>
      <c r="I30" s="61"/>
      <c r="J30" s="61"/>
      <c r="K30" s="60"/>
      <c r="L30" s="64"/>
      <c r="M30" s="65">
        <v>5034.10693359375</v>
      </c>
      <c r="N30" s="65">
        <v>6259.64208984375</v>
      </c>
      <c r="O30" s="66"/>
      <c r="P30" s="67"/>
      <c r="Q30" s="67"/>
      <c r="R30" s="75">
        <f t="shared" si="0"/>
        <v>6</v>
      </c>
      <c r="S30" s="48">
        <v>0</v>
      </c>
      <c r="T30" s="48">
        <v>6</v>
      </c>
      <c r="U30" s="49">
        <v>68.171812000000003</v>
      </c>
      <c r="V30" s="49">
        <v>3.8609999999999998E-3</v>
      </c>
      <c r="W30" s="49">
        <v>1.9951E-2</v>
      </c>
      <c r="X30" s="76"/>
      <c r="Y30" s="50"/>
      <c r="Z30" s="49"/>
      <c r="AA30" s="62">
        <v>30</v>
      </c>
      <c r="AB30" s="62"/>
      <c r="AC30" s="68"/>
      <c r="AD30" s="63"/>
      <c r="AE30" s="70"/>
      <c r="AF30" s="70"/>
      <c r="AG30" s="70"/>
      <c r="AH30" s="70"/>
      <c r="AI30" s="70"/>
      <c r="AJ30" s="70"/>
      <c r="AK30" s="70"/>
      <c r="AL30" s="70"/>
      <c r="AM30" s="70"/>
      <c r="AN30" s="70"/>
      <c r="AO30" s="70"/>
      <c r="AP30" s="70"/>
      <c r="AQ30" s="70"/>
      <c r="AR30" s="70"/>
    </row>
    <row r="31" spans="1:44" x14ac:dyDescent="0.25">
      <c r="A31" s="55" t="s">
        <v>251</v>
      </c>
      <c r="B31" s="56"/>
      <c r="C31" s="56"/>
      <c r="D31" s="57"/>
      <c r="E31" s="74"/>
      <c r="F31" s="56"/>
      <c r="G31" s="73"/>
      <c r="H31" s="60"/>
      <c r="I31" s="61"/>
      <c r="J31" s="61"/>
      <c r="K31" s="60"/>
      <c r="L31" s="64"/>
      <c r="M31" s="65">
        <v>5138.18017578125</v>
      </c>
      <c r="N31" s="65">
        <v>8636.5341796875</v>
      </c>
      <c r="O31" s="66"/>
      <c r="P31" s="67"/>
      <c r="Q31" s="67"/>
      <c r="R31" s="75">
        <f t="shared" si="0"/>
        <v>4</v>
      </c>
      <c r="S31" s="48">
        <v>1</v>
      </c>
      <c r="T31" s="48">
        <v>3</v>
      </c>
      <c r="U31" s="49">
        <v>219.158795</v>
      </c>
      <c r="V31" s="49">
        <v>2.8410000000000002E-3</v>
      </c>
      <c r="W31" s="49">
        <v>2.6549999999999998E-3</v>
      </c>
      <c r="X31" s="76"/>
      <c r="Y31" s="50"/>
      <c r="Z31" s="49"/>
      <c r="AA31" s="62">
        <v>31</v>
      </c>
      <c r="AB31" s="62"/>
      <c r="AC31" s="68"/>
      <c r="AD31" s="63"/>
      <c r="AE31" s="70"/>
      <c r="AF31" s="70"/>
      <c r="AG31" s="70"/>
      <c r="AH31" s="70"/>
      <c r="AI31" s="70"/>
      <c r="AJ31" s="70"/>
      <c r="AK31" s="70"/>
      <c r="AL31" s="70"/>
      <c r="AM31" s="70"/>
      <c r="AN31" s="70"/>
      <c r="AO31" s="70"/>
      <c r="AP31" s="70"/>
      <c r="AQ31" s="70"/>
      <c r="AR31" s="70"/>
    </row>
    <row r="32" spans="1:44" x14ac:dyDescent="0.25">
      <c r="A32" s="55" t="s">
        <v>260</v>
      </c>
      <c r="B32" s="56"/>
      <c r="C32" s="56"/>
      <c r="D32" s="57"/>
      <c r="E32" s="74"/>
      <c r="F32" s="56"/>
      <c r="G32" s="73"/>
      <c r="H32" s="60"/>
      <c r="I32" s="61"/>
      <c r="J32" s="61"/>
      <c r="K32" s="60"/>
      <c r="L32" s="64"/>
      <c r="M32" s="65">
        <v>4113.7255859375</v>
      </c>
      <c r="N32" s="65">
        <v>8523.310546875</v>
      </c>
      <c r="O32" s="66"/>
      <c r="P32" s="67"/>
      <c r="Q32" s="67"/>
      <c r="R32" s="75">
        <f t="shared" si="0"/>
        <v>6</v>
      </c>
      <c r="S32" s="48">
        <v>3</v>
      </c>
      <c r="T32" s="48">
        <v>3</v>
      </c>
      <c r="U32" s="49">
        <v>227.658207</v>
      </c>
      <c r="V32" s="49">
        <v>2.849E-3</v>
      </c>
      <c r="W32" s="49">
        <v>3.5109999999999998E-3</v>
      </c>
      <c r="X32" s="76"/>
      <c r="Y32" s="50"/>
      <c r="Z32" s="49"/>
      <c r="AA32" s="62">
        <v>32</v>
      </c>
      <c r="AB32" s="62"/>
      <c r="AC32" s="68"/>
      <c r="AD32" s="63"/>
      <c r="AE32" s="70"/>
      <c r="AF32" s="70"/>
      <c r="AG32" s="70"/>
      <c r="AH32" s="70"/>
      <c r="AI32" s="70"/>
      <c r="AJ32" s="70"/>
      <c r="AK32" s="70"/>
      <c r="AL32" s="70"/>
      <c r="AM32" s="70"/>
      <c r="AN32" s="70"/>
      <c r="AO32" s="70"/>
      <c r="AP32" s="70"/>
      <c r="AQ32" s="70"/>
      <c r="AR32" s="70"/>
    </row>
    <row r="33" spans="1:44" x14ac:dyDescent="0.25">
      <c r="A33" s="55" t="s">
        <v>261</v>
      </c>
      <c r="B33" s="56"/>
      <c r="C33" s="56"/>
      <c r="D33" s="57"/>
      <c r="E33" s="74"/>
      <c r="F33" s="56"/>
      <c r="G33" s="73"/>
      <c r="H33" s="60"/>
      <c r="I33" s="61"/>
      <c r="J33" s="61"/>
      <c r="K33" s="60"/>
      <c r="L33" s="64"/>
      <c r="M33" s="65">
        <v>3402.906494140625</v>
      </c>
      <c r="N33" s="65">
        <v>9658.7138671875</v>
      </c>
      <c r="O33" s="66"/>
      <c r="P33" s="67"/>
      <c r="Q33" s="67"/>
      <c r="R33" s="75">
        <f t="shared" si="0"/>
        <v>1</v>
      </c>
      <c r="S33" s="48">
        <v>0</v>
      </c>
      <c r="T33" s="48">
        <v>1</v>
      </c>
      <c r="U33" s="49">
        <v>0</v>
      </c>
      <c r="V33" s="49">
        <v>2.222E-3</v>
      </c>
      <c r="W33" s="49">
        <v>3.6400000000000001E-4</v>
      </c>
      <c r="X33" s="76"/>
      <c r="Y33" s="50"/>
      <c r="Z33" s="49"/>
      <c r="AA33" s="62">
        <v>33</v>
      </c>
      <c r="AB33" s="62"/>
      <c r="AC33" s="68"/>
      <c r="AD33" s="63"/>
      <c r="AE33" s="70"/>
      <c r="AF33" s="70"/>
      <c r="AG33" s="70"/>
      <c r="AH33" s="70"/>
      <c r="AI33" s="70"/>
      <c r="AJ33" s="70"/>
      <c r="AK33" s="70"/>
      <c r="AL33" s="70"/>
      <c r="AM33" s="70"/>
      <c r="AN33" s="70"/>
      <c r="AO33" s="70"/>
      <c r="AP33" s="70"/>
      <c r="AQ33" s="70"/>
      <c r="AR33" s="70"/>
    </row>
    <row r="34" spans="1:44" x14ac:dyDescent="0.25">
      <c r="A34" s="55" t="s">
        <v>262</v>
      </c>
      <c r="B34" s="56"/>
      <c r="C34" s="56"/>
      <c r="D34" s="57"/>
      <c r="E34" s="74"/>
      <c r="F34" s="56"/>
      <c r="G34" s="73"/>
      <c r="H34" s="60"/>
      <c r="I34" s="61"/>
      <c r="J34" s="61"/>
      <c r="K34" s="60"/>
      <c r="L34" s="64"/>
      <c r="M34" s="65">
        <v>4040.603271484375</v>
      </c>
      <c r="N34" s="65">
        <v>7522.94091796875</v>
      </c>
      <c r="O34" s="66"/>
      <c r="P34" s="67"/>
      <c r="Q34" s="67"/>
      <c r="R34" s="75">
        <f t="shared" si="0"/>
        <v>7</v>
      </c>
      <c r="S34" s="48">
        <v>4</v>
      </c>
      <c r="T34" s="48">
        <v>3</v>
      </c>
      <c r="U34" s="49">
        <v>140.29437200000001</v>
      </c>
      <c r="V34" s="49">
        <v>3.356E-3</v>
      </c>
      <c r="W34" s="49">
        <v>1.2522E-2</v>
      </c>
      <c r="X34" s="76"/>
      <c r="Y34" s="50"/>
      <c r="Z34" s="49"/>
      <c r="AA34" s="62">
        <v>34</v>
      </c>
      <c r="AB34" s="62"/>
      <c r="AC34" s="68"/>
      <c r="AD34" s="63"/>
      <c r="AE34" s="70"/>
      <c r="AF34" s="70"/>
      <c r="AG34" s="70"/>
      <c r="AH34" s="70"/>
      <c r="AI34" s="70"/>
      <c r="AJ34" s="70"/>
      <c r="AK34" s="70"/>
      <c r="AL34" s="70"/>
      <c r="AM34" s="70"/>
      <c r="AN34" s="70"/>
      <c r="AO34" s="70"/>
      <c r="AP34" s="70"/>
      <c r="AQ34" s="70"/>
      <c r="AR34" s="70"/>
    </row>
    <row r="35" spans="1:44" x14ac:dyDescent="0.25">
      <c r="A35" s="55" t="s">
        <v>263</v>
      </c>
      <c r="B35" s="56"/>
      <c r="C35" s="56"/>
      <c r="D35" s="57"/>
      <c r="E35" s="74"/>
      <c r="F35" s="56"/>
      <c r="G35" s="73"/>
      <c r="H35" s="60"/>
      <c r="I35" s="61"/>
      <c r="J35" s="61"/>
      <c r="K35" s="60"/>
      <c r="L35" s="64"/>
      <c r="M35" s="65">
        <v>6387.84228515625</v>
      </c>
      <c r="N35" s="65">
        <v>4403.72607421875</v>
      </c>
      <c r="O35" s="66"/>
      <c r="P35" s="67"/>
      <c r="Q35" s="67"/>
      <c r="R35" s="75">
        <f t="shared" ref="R35:R66" si="1">S35+T35</f>
        <v>3</v>
      </c>
      <c r="S35" s="48">
        <v>2</v>
      </c>
      <c r="T35" s="48">
        <v>1</v>
      </c>
      <c r="U35" s="49">
        <v>23.202812999999999</v>
      </c>
      <c r="V35" s="49">
        <v>3.4129999999999998E-3</v>
      </c>
      <c r="W35" s="49">
        <v>6.4869999999999997E-3</v>
      </c>
      <c r="X35" s="76"/>
      <c r="Y35" s="50"/>
      <c r="Z35" s="49"/>
      <c r="AA35" s="62">
        <v>35</v>
      </c>
      <c r="AB35" s="62"/>
      <c r="AC35" s="68"/>
      <c r="AD35" s="63"/>
      <c r="AE35" s="70"/>
      <c r="AF35" s="70"/>
      <c r="AG35" s="70"/>
      <c r="AH35" s="70"/>
      <c r="AI35" s="70"/>
      <c r="AJ35" s="70"/>
      <c r="AK35" s="70"/>
      <c r="AL35" s="70"/>
      <c r="AM35" s="70"/>
      <c r="AN35" s="70"/>
      <c r="AO35" s="70"/>
      <c r="AP35" s="70"/>
      <c r="AQ35" s="70"/>
      <c r="AR35" s="70"/>
    </row>
    <row r="36" spans="1:44" x14ac:dyDescent="0.25">
      <c r="A36" s="55" t="s">
        <v>264</v>
      </c>
      <c r="B36" s="56"/>
      <c r="C36" s="56"/>
      <c r="D36" s="57"/>
      <c r="E36" s="74"/>
      <c r="F36" s="56"/>
      <c r="G36" s="73"/>
      <c r="H36" s="60"/>
      <c r="I36" s="61"/>
      <c r="J36" s="61"/>
      <c r="K36" s="60"/>
      <c r="L36" s="64"/>
      <c r="M36" s="65">
        <v>5322.533203125</v>
      </c>
      <c r="N36" s="65">
        <v>6696.65869140625</v>
      </c>
      <c r="O36" s="66"/>
      <c r="P36" s="67"/>
      <c r="Q36" s="67"/>
      <c r="R36" s="75">
        <f t="shared" si="1"/>
        <v>15</v>
      </c>
      <c r="S36" s="48">
        <v>8</v>
      </c>
      <c r="T36" s="48">
        <v>7</v>
      </c>
      <c r="U36" s="49">
        <v>187.49529200000001</v>
      </c>
      <c r="V36" s="49">
        <v>3.8170000000000001E-3</v>
      </c>
      <c r="W36" s="49">
        <v>2.3524E-2</v>
      </c>
      <c r="X36" s="76"/>
      <c r="Y36" s="50"/>
      <c r="Z36" s="49"/>
      <c r="AA36" s="62">
        <v>36</v>
      </c>
      <c r="AB36" s="62"/>
      <c r="AC36" s="68"/>
      <c r="AD36" s="63"/>
      <c r="AE36" s="70"/>
      <c r="AF36" s="70"/>
      <c r="AG36" s="70"/>
      <c r="AH36" s="70"/>
      <c r="AI36" s="70"/>
      <c r="AJ36" s="70"/>
      <c r="AK36" s="70"/>
      <c r="AL36" s="70"/>
      <c r="AM36" s="70"/>
      <c r="AN36" s="70"/>
      <c r="AO36" s="70"/>
      <c r="AP36" s="70"/>
      <c r="AQ36" s="70"/>
      <c r="AR36" s="70"/>
    </row>
    <row r="37" spans="1:44" x14ac:dyDescent="0.25">
      <c r="A37" s="55" t="s">
        <v>265</v>
      </c>
      <c r="B37" s="56"/>
      <c r="C37" s="56"/>
      <c r="D37" s="57"/>
      <c r="E37" s="74"/>
      <c r="F37" s="56"/>
      <c r="G37" s="73"/>
      <c r="H37" s="60"/>
      <c r="I37" s="61"/>
      <c r="J37" s="61"/>
      <c r="K37" s="60"/>
      <c r="L37" s="64"/>
      <c r="M37" s="65">
        <v>4414.59375</v>
      </c>
      <c r="N37" s="65">
        <v>6131.49609375</v>
      </c>
      <c r="O37" s="66"/>
      <c r="P37" s="67"/>
      <c r="Q37" s="67"/>
      <c r="R37" s="75">
        <f t="shared" si="1"/>
        <v>21</v>
      </c>
      <c r="S37" s="48">
        <v>13</v>
      </c>
      <c r="T37" s="48">
        <v>8</v>
      </c>
      <c r="U37" s="49">
        <v>694.79804899999999</v>
      </c>
      <c r="V37" s="49">
        <v>4.274E-3</v>
      </c>
      <c r="W37" s="49">
        <v>4.0504999999999999E-2</v>
      </c>
      <c r="X37" s="76"/>
      <c r="Y37" s="50"/>
      <c r="Z37" s="49"/>
      <c r="AA37" s="62">
        <v>37</v>
      </c>
      <c r="AB37" s="62"/>
      <c r="AC37" s="68"/>
      <c r="AD37" s="63"/>
      <c r="AE37" s="70"/>
      <c r="AF37" s="70"/>
      <c r="AG37" s="70"/>
      <c r="AH37" s="70"/>
      <c r="AI37" s="70"/>
      <c r="AJ37" s="70"/>
      <c r="AK37" s="70"/>
      <c r="AL37" s="70"/>
      <c r="AM37" s="70"/>
      <c r="AN37" s="70"/>
      <c r="AO37" s="70"/>
      <c r="AP37" s="70"/>
      <c r="AQ37" s="70"/>
      <c r="AR37" s="70"/>
    </row>
    <row r="38" spans="1:44" x14ac:dyDescent="0.25">
      <c r="A38" s="55" t="s">
        <v>266</v>
      </c>
      <c r="B38" s="56"/>
      <c r="C38" s="56"/>
      <c r="D38" s="57"/>
      <c r="E38" s="74"/>
      <c r="F38" s="56"/>
      <c r="G38" s="73"/>
      <c r="H38" s="60"/>
      <c r="I38" s="61"/>
      <c r="J38" s="61"/>
      <c r="K38" s="60"/>
      <c r="L38" s="64"/>
      <c r="M38" s="65">
        <v>5902.16943359375</v>
      </c>
      <c r="N38" s="65">
        <v>5030.58544921875</v>
      </c>
      <c r="O38" s="66"/>
      <c r="P38" s="67"/>
      <c r="Q38" s="67"/>
      <c r="R38" s="75">
        <f t="shared" si="1"/>
        <v>25</v>
      </c>
      <c r="S38" s="48">
        <v>23</v>
      </c>
      <c r="T38" s="48">
        <v>2</v>
      </c>
      <c r="U38" s="49">
        <v>1744.7495939999999</v>
      </c>
      <c r="V38" s="49">
        <v>4.5659999999999997E-3</v>
      </c>
      <c r="W38" s="49">
        <v>3.3961999999999999E-2</v>
      </c>
      <c r="X38" s="76"/>
      <c r="Y38" s="50"/>
      <c r="Z38" s="49"/>
      <c r="AA38" s="62">
        <v>38</v>
      </c>
      <c r="AB38" s="62"/>
      <c r="AC38" s="68"/>
      <c r="AD38" s="63"/>
      <c r="AE38" s="70"/>
      <c r="AF38" s="70"/>
      <c r="AG38" s="70"/>
      <c r="AH38" s="70"/>
      <c r="AI38" s="70"/>
      <c r="AJ38" s="70"/>
      <c r="AK38" s="70"/>
      <c r="AL38" s="70"/>
      <c r="AM38" s="70"/>
      <c r="AN38" s="70"/>
      <c r="AO38" s="70"/>
      <c r="AP38" s="70"/>
      <c r="AQ38" s="70"/>
      <c r="AR38" s="70"/>
    </row>
    <row r="39" spans="1:44" x14ac:dyDescent="0.25">
      <c r="A39" s="55" t="s">
        <v>267</v>
      </c>
      <c r="B39" s="56"/>
      <c r="C39" s="56"/>
      <c r="D39" s="57"/>
      <c r="E39" s="74"/>
      <c r="F39" s="56"/>
      <c r="G39" s="73"/>
      <c r="H39" s="60"/>
      <c r="I39" s="61"/>
      <c r="J39" s="61"/>
      <c r="K39" s="60"/>
      <c r="L39" s="64"/>
      <c r="M39" s="65">
        <v>5834.6767578125</v>
      </c>
      <c r="N39" s="65">
        <v>5532.61376953125</v>
      </c>
      <c r="O39" s="66"/>
      <c r="P39" s="67"/>
      <c r="Q39" s="67"/>
      <c r="R39" s="75">
        <f t="shared" si="1"/>
        <v>9</v>
      </c>
      <c r="S39" s="48">
        <v>2</v>
      </c>
      <c r="T39" s="48">
        <v>7</v>
      </c>
      <c r="U39" s="49">
        <v>263.92941200000001</v>
      </c>
      <c r="V39" s="49">
        <v>3.9839999999999997E-3</v>
      </c>
      <c r="W39" s="49">
        <v>1.5526E-2</v>
      </c>
      <c r="X39" s="76"/>
      <c r="Y39" s="50"/>
      <c r="Z39" s="49"/>
      <c r="AA39" s="62">
        <v>39</v>
      </c>
      <c r="AB39" s="62"/>
      <c r="AC39" s="68"/>
      <c r="AD39" s="63"/>
      <c r="AE39" s="70"/>
      <c r="AF39" s="70"/>
      <c r="AG39" s="70"/>
      <c r="AH39" s="70"/>
      <c r="AI39" s="70"/>
      <c r="AJ39" s="70"/>
      <c r="AK39" s="70"/>
      <c r="AL39" s="70"/>
      <c r="AM39" s="70"/>
      <c r="AN39" s="70"/>
      <c r="AO39" s="70"/>
      <c r="AP39" s="70"/>
      <c r="AQ39" s="70"/>
      <c r="AR39" s="70"/>
    </row>
    <row r="40" spans="1:44" x14ac:dyDescent="0.25">
      <c r="A40" s="55" t="s">
        <v>268</v>
      </c>
      <c r="B40" s="56"/>
      <c r="C40" s="56"/>
      <c r="D40" s="57"/>
      <c r="E40" s="74"/>
      <c r="F40" s="56"/>
      <c r="G40" s="73"/>
      <c r="H40" s="60"/>
      <c r="I40" s="61"/>
      <c r="J40" s="61"/>
      <c r="K40" s="60"/>
      <c r="L40" s="64"/>
      <c r="M40" s="65">
        <v>3987.44482421875</v>
      </c>
      <c r="N40" s="65">
        <v>5629.3671875</v>
      </c>
      <c r="O40" s="66"/>
      <c r="P40" s="67"/>
      <c r="Q40" s="67"/>
      <c r="R40" s="75">
        <f t="shared" si="1"/>
        <v>8</v>
      </c>
      <c r="S40" s="48">
        <v>1</v>
      </c>
      <c r="T40" s="48">
        <v>7</v>
      </c>
      <c r="U40" s="49">
        <v>106.287294</v>
      </c>
      <c r="V40" s="49">
        <v>3.9060000000000002E-3</v>
      </c>
      <c r="W40" s="49">
        <v>1.8807000000000001E-2</v>
      </c>
      <c r="X40" s="76"/>
      <c r="Y40" s="50"/>
      <c r="Z40" s="49"/>
      <c r="AA40" s="62">
        <v>40</v>
      </c>
      <c r="AB40" s="62"/>
      <c r="AC40" s="68"/>
      <c r="AD40" s="63"/>
      <c r="AE40" s="70"/>
      <c r="AF40" s="70"/>
      <c r="AG40" s="70"/>
      <c r="AH40" s="70"/>
      <c r="AI40" s="70"/>
      <c r="AJ40" s="70"/>
      <c r="AK40" s="70"/>
      <c r="AL40" s="70"/>
      <c r="AM40" s="70"/>
      <c r="AN40" s="70"/>
      <c r="AO40" s="70"/>
      <c r="AP40" s="70"/>
      <c r="AQ40" s="70"/>
      <c r="AR40" s="70"/>
    </row>
    <row r="41" spans="1:44" x14ac:dyDescent="0.25">
      <c r="A41" s="55" t="s">
        <v>269</v>
      </c>
      <c r="B41" s="56"/>
      <c r="C41" s="56"/>
      <c r="D41" s="57"/>
      <c r="E41" s="74"/>
      <c r="F41" s="56"/>
      <c r="G41" s="73"/>
      <c r="H41" s="60"/>
      <c r="I41" s="61"/>
      <c r="J41" s="61"/>
      <c r="K41" s="60"/>
      <c r="L41" s="64"/>
      <c r="M41" s="65">
        <v>6392.69677734375</v>
      </c>
      <c r="N41" s="65">
        <v>8507.9033203125</v>
      </c>
      <c r="O41" s="66"/>
      <c r="P41" s="67"/>
      <c r="Q41" s="67"/>
      <c r="R41" s="75">
        <f t="shared" si="1"/>
        <v>1</v>
      </c>
      <c r="S41" s="48">
        <v>0</v>
      </c>
      <c r="T41" s="48">
        <v>1</v>
      </c>
      <c r="U41" s="49">
        <v>0</v>
      </c>
      <c r="V41" s="49">
        <v>2.7620000000000001E-3</v>
      </c>
      <c r="W41" s="49">
        <v>2.2629999999999998E-3</v>
      </c>
      <c r="X41" s="76"/>
      <c r="Y41" s="50"/>
      <c r="Z41" s="49"/>
      <c r="AA41" s="62">
        <v>41</v>
      </c>
      <c r="AB41" s="62"/>
      <c r="AC41" s="68"/>
      <c r="AD41" s="63"/>
      <c r="AE41" s="70"/>
      <c r="AF41" s="70"/>
      <c r="AG41" s="70"/>
      <c r="AH41" s="70"/>
      <c r="AI41" s="70"/>
      <c r="AJ41" s="70"/>
      <c r="AK41" s="70"/>
      <c r="AL41" s="70"/>
      <c r="AM41" s="70"/>
      <c r="AN41" s="70"/>
      <c r="AO41" s="70"/>
      <c r="AP41" s="70"/>
      <c r="AQ41" s="70"/>
      <c r="AR41" s="70"/>
    </row>
    <row r="42" spans="1:44" x14ac:dyDescent="0.25">
      <c r="A42" s="55" t="s">
        <v>270</v>
      </c>
      <c r="B42" s="56"/>
      <c r="C42" s="56"/>
      <c r="D42" s="57"/>
      <c r="E42" s="74"/>
      <c r="F42" s="56"/>
      <c r="G42" s="73"/>
      <c r="H42" s="60"/>
      <c r="I42" s="61"/>
      <c r="J42" s="61"/>
      <c r="K42" s="60"/>
      <c r="L42" s="64"/>
      <c r="M42" s="65">
        <v>5748.67724609375</v>
      </c>
      <c r="N42" s="65">
        <v>7347.34716796875</v>
      </c>
      <c r="O42" s="66"/>
      <c r="P42" s="67"/>
      <c r="Q42" s="67"/>
      <c r="R42" s="75">
        <f t="shared" si="1"/>
        <v>5</v>
      </c>
      <c r="S42" s="48">
        <v>2</v>
      </c>
      <c r="T42" s="48">
        <v>3</v>
      </c>
      <c r="U42" s="49">
        <v>26.507045999999999</v>
      </c>
      <c r="V42" s="49">
        <v>3.4359999999999998E-3</v>
      </c>
      <c r="W42" s="49">
        <v>1.1318999999999999E-2</v>
      </c>
      <c r="X42" s="76"/>
      <c r="Y42" s="50"/>
      <c r="Z42" s="49"/>
      <c r="AA42" s="62">
        <v>42</v>
      </c>
      <c r="AB42" s="62"/>
      <c r="AC42" s="68"/>
      <c r="AD42" s="63"/>
      <c r="AE42" s="70"/>
      <c r="AF42" s="70"/>
      <c r="AG42" s="70"/>
      <c r="AH42" s="70"/>
      <c r="AI42" s="70"/>
      <c r="AJ42" s="70"/>
      <c r="AK42" s="70"/>
      <c r="AL42" s="70"/>
      <c r="AM42" s="70"/>
      <c r="AN42" s="70"/>
      <c r="AO42" s="70"/>
      <c r="AP42" s="70"/>
      <c r="AQ42" s="70"/>
      <c r="AR42" s="70"/>
    </row>
    <row r="43" spans="1:44" x14ac:dyDescent="0.25">
      <c r="A43" s="55" t="s">
        <v>271</v>
      </c>
      <c r="B43" s="56"/>
      <c r="C43" s="56"/>
      <c r="D43" s="57"/>
      <c r="E43" s="74"/>
      <c r="F43" s="56"/>
      <c r="G43" s="73"/>
      <c r="H43" s="60"/>
      <c r="I43" s="61"/>
      <c r="J43" s="61"/>
      <c r="K43" s="60"/>
      <c r="L43" s="64"/>
      <c r="M43" s="65">
        <v>3870.775634765625</v>
      </c>
      <c r="N43" s="65">
        <v>6039.08935546875</v>
      </c>
      <c r="O43" s="66"/>
      <c r="P43" s="67"/>
      <c r="Q43" s="67"/>
      <c r="R43" s="75">
        <f t="shared" si="1"/>
        <v>7</v>
      </c>
      <c r="S43" s="48">
        <v>1</v>
      </c>
      <c r="T43" s="48">
        <v>6</v>
      </c>
      <c r="U43" s="49">
        <v>104.491724</v>
      </c>
      <c r="V43" s="49">
        <v>3.7309999999999999E-3</v>
      </c>
      <c r="W43" s="49">
        <v>1.5796000000000001E-2</v>
      </c>
      <c r="X43" s="76"/>
      <c r="Y43" s="50"/>
      <c r="Z43" s="49"/>
      <c r="AA43" s="62">
        <v>43</v>
      </c>
      <c r="AB43" s="62"/>
      <c r="AC43" s="68"/>
      <c r="AD43" s="63"/>
      <c r="AE43" s="70"/>
      <c r="AF43" s="70"/>
      <c r="AG43" s="70"/>
      <c r="AH43" s="70"/>
      <c r="AI43" s="70"/>
      <c r="AJ43" s="70"/>
      <c r="AK43" s="70"/>
      <c r="AL43" s="70"/>
      <c r="AM43" s="70"/>
      <c r="AN43" s="70"/>
      <c r="AO43" s="70"/>
      <c r="AP43" s="70"/>
      <c r="AQ43" s="70"/>
      <c r="AR43" s="70"/>
    </row>
    <row r="44" spans="1:44" x14ac:dyDescent="0.25">
      <c r="A44" s="55" t="s">
        <v>272</v>
      </c>
      <c r="B44" s="56"/>
      <c r="C44" s="56"/>
      <c r="D44" s="57"/>
      <c r="E44" s="74"/>
      <c r="F44" s="56"/>
      <c r="G44" s="73"/>
      <c r="H44" s="60"/>
      <c r="I44" s="61"/>
      <c r="J44" s="61"/>
      <c r="K44" s="60"/>
      <c r="L44" s="64"/>
      <c r="M44" s="65">
        <v>7286.1181640625</v>
      </c>
      <c r="N44" s="65">
        <v>6948.95458984375</v>
      </c>
      <c r="O44" s="66"/>
      <c r="P44" s="67"/>
      <c r="Q44" s="67"/>
      <c r="R44" s="75">
        <f t="shared" si="1"/>
        <v>6</v>
      </c>
      <c r="S44" s="48">
        <v>3</v>
      </c>
      <c r="T44" s="48">
        <v>3</v>
      </c>
      <c r="U44" s="49">
        <v>73.690264999999997</v>
      </c>
      <c r="V44" s="49">
        <v>3.333E-3</v>
      </c>
      <c r="W44" s="49">
        <v>8.0090000000000005E-3</v>
      </c>
      <c r="X44" s="76"/>
      <c r="Y44" s="50"/>
      <c r="Z44" s="49"/>
      <c r="AA44" s="62">
        <v>44</v>
      </c>
      <c r="AB44" s="62"/>
      <c r="AC44" s="68"/>
      <c r="AD44" s="63"/>
      <c r="AE44" s="70"/>
      <c r="AF44" s="70"/>
      <c r="AG44" s="70"/>
      <c r="AH44" s="70"/>
      <c r="AI44" s="70"/>
      <c r="AJ44" s="70"/>
      <c r="AK44" s="70"/>
      <c r="AL44" s="70"/>
      <c r="AM44" s="70"/>
      <c r="AN44" s="70"/>
      <c r="AO44" s="70"/>
      <c r="AP44" s="70"/>
      <c r="AQ44" s="70"/>
      <c r="AR44" s="70"/>
    </row>
    <row r="45" spans="1:44" x14ac:dyDescent="0.25">
      <c r="A45" s="55" t="s">
        <v>273</v>
      </c>
      <c r="B45" s="56"/>
      <c r="C45" s="56"/>
      <c r="D45" s="57"/>
      <c r="E45" s="74"/>
      <c r="F45" s="56"/>
      <c r="G45" s="73"/>
      <c r="H45" s="60"/>
      <c r="I45" s="61"/>
      <c r="J45" s="61"/>
      <c r="K45" s="60"/>
      <c r="L45" s="64"/>
      <c r="M45" s="65">
        <v>3086.68701171875</v>
      </c>
      <c r="N45" s="65">
        <v>6287.67333984375</v>
      </c>
      <c r="O45" s="66"/>
      <c r="P45" s="67"/>
      <c r="Q45" s="67"/>
      <c r="R45" s="75">
        <f t="shared" si="1"/>
        <v>6</v>
      </c>
      <c r="S45" s="48">
        <v>3</v>
      </c>
      <c r="T45" s="48">
        <v>3</v>
      </c>
      <c r="U45" s="49">
        <v>5.806057</v>
      </c>
      <c r="V45" s="49">
        <v>3.509E-3</v>
      </c>
      <c r="W45" s="49">
        <v>1.2499E-2</v>
      </c>
      <c r="X45" s="76"/>
      <c r="Y45" s="50"/>
      <c r="Z45" s="49"/>
      <c r="AA45" s="62">
        <v>45</v>
      </c>
      <c r="AB45" s="62"/>
      <c r="AC45" s="68"/>
      <c r="AD45" s="63"/>
      <c r="AE45" s="70"/>
      <c r="AF45" s="70"/>
      <c r="AG45" s="70"/>
      <c r="AH45" s="70"/>
      <c r="AI45" s="70"/>
      <c r="AJ45" s="70"/>
      <c r="AK45" s="70"/>
      <c r="AL45" s="70"/>
      <c r="AM45" s="70"/>
      <c r="AN45" s="70"/>
      <c r="AO45" s="70"/>
      <c r="AP45" s="70"/>
      <c r="AQ45" s="70"/>
      <c r="AR45" s="70"/>
    </row>
    <row r="46" spans="1:44" x14ac:dyDescent="0.25">
      <c r="A46" s="55" t="s">
        <v>274</v>
      </c>
      <c r="B46" s="56"/>
      <c r="C46" s="56"/>
      <c r="D46" s="57"/>
      <c r="E46" s="74"/>
      <c r="F46" s="56"/>
      <c r="G46" s="73"/>
      <c r="H46" s="60"/>
      <c r="I46" s="61"/>
      <c r="J46" s="61"/>
      <c r="K46" s="60"/>
      <c r="L46" s="64"/>
      <c r="M46" s="65">
        <v>5425.21875</v>
      </c>
      <c r="N46" s="65">
        <v>5031.7138671875</v>
      </c>
      <c r="O46" s="66"/>
      <c r="P46" s="67"/>
      <c r="Q46" s="67"/>
      <c r="R46" s="75">
        <f t="shared" si="1"/>
        <v>12</v>
      </c>
      <c r="S46" s="48">
        <v>2</v>
      </c>
      <c r="T46" s="48">
        <v>10</v>
      </c>
      <c r="U46" s="49">
        <v>988.72677699999997</v>
      </c>
      <c r="V46" s="49">
        <v>4.4840000000000001E-3</v>
      </c>
      <c r="W46" s="49">
        <v>2.5701999999999999E-2</v>
      </c>
      <c r="X46" s="76"/>
      <c r="Y46" s="50"/>
      <c r="Z46" s="49"/>
      <c r="AA46" s="62">
        <v>46</v>
      </c>
      <c r="AB46" s="62"/>
      <c r="AC46" s="68"/>
      <c r="AD46" s="63"/>
      <c r="AE46" s="70"/>
      <c r="AF46" s="70"/>
      <c r="AG46" s="70"/>
      <c r="AH46" s="70"/>
      <c r="AI46" s="70"/>
      <c r="AJ46" s="70"/>
      <c r="AK46" s="70"/>
      <c r="AL46" s="70"/>
      <c r="AM46" s="70"/>
      <c r="AN46" s="70"/>
      <c r="AO46" s="70"/>
      <c r="AP46" s="70"/>
      <c r="AQ46" s="70"/>
      <c r="AR46" s="70"/>
    </row>
    <row r="47" spans="1:44" x14ac:dyDescent="0.25">
      <c r="A47" s="55" t="s">
        <v>275</v>
      </c>
      <c r="B47" s="56"/>
      <c r="C47" s="56"/>
      <c r="D47" s="57"/>
      <c r="E47" s="74"/>
      <c r="F47" s="56"/>
      <c r="G47" s="73"/>
      <c r="H47" s="60"/>
      <c r="I47" s="61"/>
      <c r="J47" s="61"/>
      <c r="K47" s="60"/>
      <c r="L47" s="64"/>
      <c r="M47" s="65">
        <v>3666.79296875</v>
      </c>
      <c r="N47" s="65">
        <v>6522.0810546875</v>
      </c>
      <c r="O47" s="66"/>
      <c r="P47" s="67"/>
      <c r="Q47" s="67"/>
      <c r="R47" s="75">
        <f t="shared" si="1"/>
        <v>8</v>
      </c>
      <c r="S47" s="48">
        <v>1</v>
      </c>
      <c r="T47" s="48">
        <v>7</v>
      </c>
      <c r="U47" s="49">
        <v>460.24731300000002</v>
      </c>
      <c r="V47" s="49">
        <v>3.774E-3</v>
      </c>
      <c r="W47" s="49">
        <v>1.7999000000000001E-2</v>
      </c>
      <c r="X47" s="76"/>
      <c r="Y47" s="50"/>
      <c r="Z47" s="49"/>
      <c r="AA47" s="62">
        <v>47</v>
      </c>
      <c r="AB47" s="62"/>
      <c r="AC47" s="68"/>
      <c r="AD47" s="63"/>
      <c r="AE47" s="70"/>
      <c r="AF47" s="70"/>
      <c r="AG47" s="70"/>
      <c r="AH47" s="70"/>
      <c r="AI47" s="70"/>
      <c r="AJ47" s="70"/>
      <c r="AK47" s="70"/>
      <c r="AL47" s="70"/>
      <c r="AM47" s="70"/>
      <c r="AN47" s="70"/>
      <c r="AO47" s="70"/>
      <c r="AP47" s="70"/>
      <c r="AQ47" s="70"/>
      <c r="AR47" s="70"/>
    </row>
    <row r="48" spans="1:44" x14ac:dyDescent="0.25">
      <c r="A48" s="55" t="s">
        <v>276</v>
      </c>
      <c r="B48" s="56"/>
      <c r="C48" s="56"/>
      <c r="D48" s="57"/>
      <c r="E48" s="74"/>
      <c r="F48" s="56"/>
      <c r="G48" s="73"/>
      <c r="H48" s="60"/>
      <c r="I48" s="61"/>
      <c r="J48" s="61"/>
      <c r="K48" s="60"/>
      <c r="L48" s="64"/>
      <c r="M48" s="65">
        <v>3466.55712890625</v>
      </c>
      <c r="N48" s="65">
        <v>7951.2939453125</v>
      </c>
      <c r="O48" s="66"/>
      <c r="P48" s="67"/>
      <c r="Q48" s="67"/>
      <c r="R48" s="75">
        <f t="shared" si="1"/>
        <v>1</v>
      </c>
      <c r="S48" s="48">
        <v>0</v>
      </c>
      <c r="T48" s="48">
        <v>1</v>
      </c>
      <c r="U48" s="49">
        <v>0</v>
      </c>
      <c r="V48" s="49">
        <v>2.9849999999999998E-3</v>
      </c>
      <c r="W48" s="49">
        <v>3.4529999999999999E-3</v>
      </c>
      <c r="X48" s="76"/>
      <c r="Y48" s="50"/>
      <c r="Z48" s="49"/>
      <c r="AA48" s="62">
        <v>48</v>
      </c>
      <c r="AB48" s="62"/>
      <c r="AC48" s="68"/>
      <c r="AD48" s="63"/>
      <c r="AE48" s="70"/>
      <c r="AF48" s="70"/>
      <c r="AG48" s="70"/>
      <c r="AH48" s="70"/>
      <c r="AI48" s="70"/>
      <c r="AJ48" s="70"/>
      <c r="AK48" s="70"/>
      <c r="AL48" s="70"/>
      <c r="AM48" s="70"/>
      <c r="AN48" s="70"/>
      <c r="AO48" s="70"/>
      <c r="AP48" s="70"/>
      <c r="AQ48" s="70"/>
      <c r="AR48" s="70"/>
    </row>
    <row r="49" spans="1:44" x14ac:dyDescent="0.25">
      <c r="A49" s="55" t="s">
        <v>277</v>
      </c>
      <c r="B49" s="56"/>
      <c r="C49" s="56"/>
      <c r="D49" s="57"/>
      <c r="E49" s="74"/>
      <c r="F49" s="56"/>
      <c r="G49" s="73"/>
      <c r="H49" s="60"/>
      <c r="I49" s="61"/>
      <c r="J49" s="61"/>
      <c r="K49" s="60"/>
      <c r="L49" s="64"/>
      <c r="M49" s="65">
        <v>6647.5185546875</v>
      </c>
      <c r="N49" s="65">
        <v>8045.8662109375</v>
      </c>
      <c r="O49" s="66"/>
      <c r="P49" s="67"/>
      <c r="Q49" s="67"/>
      <c r="R49" s="75">
        <f t="shared" si="1"/>
        <v>2</v>
      </c>
      <c r="S49" s="48">
        <v>0</v>
      </c>
      <c r="T49" s="48">
        <v>2</v>
      </c>
      <c r="U49" s="49">
        <v>198</v>
      </c>
      <c r="V49" s="49">
        <v>3.003E-3</v>
      </c>
      <c r="W49" s="49">
        <v>3.4910000000000002E-3</v>
      </c>
      <c r="X49" s="76"/>
      <c r="Y49" s="50"/>
      <c r="Z49" s="49"/>
      <c r="AA49" s="62">
        <v>49</v>
      </c>
      <c r="AB49" s="62"/>
      <c r="AC49" s="68"/>
      <c r="AD49" s="63"/>
      <c r="AE49" s="70"/>
      <c r="AF49" s="70"/>
      <c r="AG49" s="70"/>
      <c r="AH49" s="70"/>
      <c r="AI49" s="70"/>
      <c r="AJ49" s="70"/>
      <c r="AK49" s="70"/>
      <c r="AL49" s="70"/>
      <c r="AM49" s="70"/>
      <c r="AN49" s="70"/>
      <c r="AO49" s="70"/>
      <c r="AP49" s="70"/>
      <c r="AQ49" s="70"/>
      <c r="AR49" s="70"/>
    </row>
    <row r="50" spans="1:44" x14ac:dyDescent="0.25">
      <c r="A50" s="55" t="s">
        <v>278</v>
      </c>
      <c r="B50" s="56"/>
      <c r="C50" s="56"/>
      <c r="D50" s="57"/>
      <c r="E50" s="74"/>
      <c r="F50" s="56"/>
      <c r="G50" s="73"/>
      <c r="H50" s="60"/>
      <c r="I50" s="61"/>
      <c r="J50" s="61"/>
      <c r="K50" s="60"/>
      <c r="L50" s="64"/>
      <c r="M50" s="65">
        <v>7525.2685546875</v>
      </c>
      <c r="N50" s="65">
        <v>6033.4169921875</v>
      </c>
      <c r="O50" s="66"/>
      <c r="P50" s="67"/>
      <c r="Q50" s="67"/>
      <c r="R50" s="75">
        <f t="shared" si="1"/>
        <v>2</v>
      </c>
      <c r="S50" s="48">
        <v>0</v>
      </c>
      <c r="T50" s="48">
        <v>2</v>
      </c>
      <c r="U50" s="49">
        <v>12.895238000000001</v>
      </c>
      <c r="V50" s="49">
        <v>3.4480000000000001E-3</v>
      </c>
      <c r="W50" s="49">
        <v>6.973E-3</v>
      </c>
      <c r="X50" s="76"/>
      <c r="Y50" s="50"/>
      <c r="Z50" s="49"/>
      <c r="AA50" s="62">
        <v>50</v>
      </c>
      <c r="AB50" s="62"/>
      <c r="AC50" s="68"/>
      <c r="AD50" s="63"/>
      <c r="AE50" s="70"/>
      <c r="AF50" s="70"/>
      <c r="AG50" s="70"/>
      <c r="AH50" s="70"/>
      <c r="AI50" s="70"/>
      <c r="AJ50" s="70"/>
      <c r="AK50" s="70"/>
      <c r="AL50" s="70"/>
      <c r="AM50" s="70"/>
      <c r="AN50" s="70"/>
      <c r="AO50" s="70"/>
      <c r="AP50" s="70"/>
      <c r="AQ50" s="70"/>
      <c r="AR50" s="70"/>
    </row>
    <row r="51" spans="1:44" x14ac:dyDescent="0.25">
      <c r="A51" s="55" t="s">
        <v>279</v>
      </c>
      <c r="B51" s="56"/>
      <c r="C51" s="56"/>
      <c r="D51" s="57"/>
      <c r="E51" s="74"/>
      <c r="F51" s="56"/>
      <c r="G51" s="73"/>
      <c r="H51" s="60"/>
      <c r="I51" s="61"/>
      <c r="J51" s="61"/>
      <c r="K51" s="60"/>
      <c r="L51" s="64"/>
      <c r="M51" s="65">
        <v>3041.62548828125</v>
      </c>
      <c r="N51" s="65">
        <v>5551.5751953125</v>
      </c>
      <c r="O51" s="66"/>
      <c r="P51" s="67"/>
      <c r="Q51" s="67"/>
      <c r="R51" s="75">
        <f t="shared" si="1"/>
        <v>5</v>
      </c>
      <c r="S51" s="48">
        <v>3</v>
      </c>
      <c r="T51" s="48">
        <v>2</v>
      </c>
      <c r="U51" s="49">
        <v>40.916564999999999</v>
      </c>
      <c r="V51" s="49">
        <v>3.5590000000000001E-3</v>
      </c>
      <c r="W51" s="49">
        <v>8.7019999999999997E-3</v>
      </c>
      <c r="X51" s="76"/>
      <c r="Y51" s="50"/>
      <c r="Z51" s="49"/>
      <c r="AA51" s="62">
        <v>51</v>
      </c>
      <c r="AB51" s="62"/>
      <c r="AC51" s="68"/>
      <c r="AD51" s="63"/>
      <c r="AE51" s="70"/>
      <c r="AF51" s="70"/>
      <c r="AG51" s="70"/>
      <c r="AH51" s="70"/>
      <c r="AI51" s="70"/>
      <c r="AJ51" s="70"/>
      <c r="AK51" s="70"/>
      <c r="AL51" s="70"/>
      <c r="AM51" s="70"/>
      <c r="AN51" s="70"/>
      <c r="AO51" s="70"/>
      <c r="AP51" s="70"/>
      <c r="AQ51" s="70"/>
      <c r="AR51" s="70"/>
    </row>
    <row r="52" spans="1:44" x14ac:dyDescent="0.25">
      <c r="A52" s="55" t="s">
        <v>280</v>
      </c>
      <c r="B52" s="56"/>
      <c r="C52" s="56"/>
      <c r="D52" s="57"/>
      <c r="E52" s="74"/>
      <c r="F52" s="56"/>
      <c r="G52" s="73"/>
      <c r="H52" s="60"/>
      <c r="I52" s="61"/>
      <c r="J52" s="61"/>
      <c r="K52" s="60"/>
      <c r="L52" s="64"/>
      <c r="M52" s="65">
        <v>3822.59765625</v>
      </c>
      <c r="N52" s="65">
        <v>4200.05078125</v>
      </c>
      <c r="O52" s="66"/>
      <c r="P52" s="67"/>
      <c r="Q52" s="67"/>
      <c r="R52" s="75">
        <f t="shared" si="1"/>
        <v>7</v>
      </c>
      <c r="S52" s="48">
        <v>3</v>
      </c>
      <c r="T52" s="48">
        <v>4</v>
      </c>
      <c r="U52" s="49">
        <v>245.61553799999999</v>
      </c>
      <c r="V52" s="49">
        <v>3.7450000000000001E-3</v>
      </c>
      <c r="W52" s="49">
        <v>9.3609999999999995E-3</v>
      </c>
      <c r="X52" s="76"/>
      <c r="Y52" s="50"/>
      <c r="Z52" s="49"/>
      <c r="AA52" s="62">
        <v>52</v>
      </c>
      <c r="AB52" s="62"/>
      <c r="AC52" s="68"/>
      <c r="AD52" s="63"/>
      <c r="AE52" s="70"/>
      <c r="AF52" s="70"/>
      <c r="AG52" s="70"/>
      <c r="AH52" s="70"/>
      <c r="AI52" s="70"/>
      <c r="AJ52" s="70"/>
      <c r="AK52" s="70"/>
      <c r="AL52" s="70"/>
      <c r="AM52" s="70"/>
      <c r="AN52" s="70"/>
      <c r="AO52" s="70"/>
      <c r="AP52" s="70"/>
      <c r="AQ52" s="70"/>
      <c r="AR52" s="70"/>
    </row>
    <row r="53" spans="1:44" x14ac:dyDescent="0.25">
      <c r="A53" s="55" t="s">
        <v>281</v>
      </c>
      <c r="B53" s="56"/>
      <c r="C53" s="56"/>
      <c r="D53" s="57"/>
      <c r="E53" s="74"/>
      <c r="F53" s="56"/>
      <c r="G53" s="73"/>
      <c r="H53" s="60"/>
      <c r="I53" s="61"/>
      <c r="J53" s="61"/>
      <c r="K53" s="60"/>
      <c r="L53" s="64"/>
      <c r="M53" s="65">
        <v>5152.12451171875</v>
      </c>
      <c r="N53" s="65">
        <v>4694.54931640625</v>
      </c>
      <c r="O53" s="66"/>
      <c r="P53" s="67"/>
      <c r="Q53" s="67"/>
      <c r="R53" s="75">
        <f t="shared" si="1"/>
        <v>10</v>
      </c>
      <c r="S53" s="48">
        <v>8</v>
      </c>
      <c r="T53" s="48">
        <v>2</v>
      </c>
      <c r="U53" s="49">
        <v>375.827473</v>
      </c>
      <c r="V53" s="49">
        <v>3.9680000000000002E-3</v>
      </c>
      <c r="W53" s="49">
        <v>1.4459E-2</v>
      </c>
      <c r="X53" s="76"/>
      <c r="Y53" s="50"/>
      <c r="Z53" s="49"/>
      <c r="AA53" s="62">
        <v>53</v>
      </c>
      <c r="AB53" s="62"/>
      <c r="AC53" s="68"/>
      <c r="AD53" s="63"/>
      <c r="AE53" s="70"/>
      <c r="AF53" s="70"/>
      <c r="AG53" s="70"/>
      <c r="AH53" s="70"/>
      <c r="AI53" s="70"/>
      <c r="AJ53" s="70"/>
      <c r="AK53" s="70"/>
      <c r="AL53" s="70"/>
      <c r="AM53" s="70"/>
      <c r="AN53" s="70"/>
      <c r="AO53" s="70"/>
      <c r="AP53" s="70"/>
      <c r="AQ53" s="70"/>
      <c r="AR53" s="70"/>
    </row>
    <row r="54" spans="1:44" x14ac:dyDescent="0.25">
      <c r="A54" s="55" t="s">
        <v>282</v>
      </c>
      <c r="B54" s="56"/>
      <c r="C54" s="56"/>
      <c r="D54" s="57"/>
      <c r="E54" s="74"/>
      <c r="F54" s="56"/>
      <c r="G54" s="73"/>
      <c r="H54" s="60"/>
      <c r="I54" s="61"/>
      <c r="J54" s="61"/>
      <c r="K54" s="60"/>
      <c r="L54" s="64"/>
      <c r="M54" s="65">
        <v>8055.46826171875</v>
      </c>
      <c r="N54" s="65">
        <v>4516.29052734375</v>
      </c>
      <c r="O54" s="66"/>
      <c r="P54" s="67"/>
      <c r="Q54" s="67"/>
      <c r="R54" s="75">
        <f t="shared" si="1"/>
        <v>1</v>
      </c>
      <c r="S54" s="48">
        <v>0</v>
      </c>
      <c r="T54" s="48">
        <v>1</v>
      </c>
      <c r="U54" s="49">
        <v>0</v>
      </c>
      <c r="V54" s="49">
        <v>3.1449999999999998E-3</v>
      </c>
      <c r="W54" s="49">
        <v>3.5200000000000001E-3</v>
      </c>
      <c r="X54" s="76"/>
      <c r="Y54" s="50"/>
      <c r="Z54" s="49"/>
      <c r="AA54" s="62">
        <v>54</v>
      </c>
      <c r="AB54" s="62"/>
      <c r="AC54" s="68"/>
      <c r="AD54" s="63"/>
      <c r="AE54" s="70"/>
      <c r="AF54" s="70"/>
      <c r="AG54" s="70"/>
      <c r="AH54" s="70"/>
      <c r="AI54" s="70"/>
      <c r="AJ54" s="70"/>
      <c r="AK54" s="70"/>
      <c r="AL54" s="70"/>
      <c r="AM54" s="70"/>
      <c r="AN54" s="70"/>
      <c r="AO54" s="70"/>
      <c r="AP54" s="70"/>
      <c r="AQ54" s="70"/>
      <c r="AR54" s="70"/>
    </row>
    <row r="55" spans="1:44" x14ac:dyDescent="0.25">
      <c r="A55" s="55" t="s">
        <v>283</v>
      </c>
      <c r="B55" s="56"/>
      <c r="C55" s="56"/>
      <c r="D55" s="57"/>
      <c r="E55" s="74"/>
      <c r="F55" s="56"/>
      <c r="G55" s="73"/>
      <c r="H55" s="60"/>
      <c r="I55" s="61"/>
      <c r="J55" s="61"/>
      <c r="K55" s="60"/>
      <c r="L55" s="64"/>
      <c r="M55" s="65">
        <v>6201.0234375</v>
      </c>
      <c r="N55" s="65">
        <v>4966.73095703125</v>
      </c>
      <c r="O55" s="66"/>
      <c r="P55" s="67"/>
      <c r="Q55" s="67"/>
      <c r="R55" s="75">
        <f t="shared" si="1"/>
        <v>8</v>
      </c>
      <c r="S55" s="48">
        <v>6</v>
      </c>
      <c r="T55" s="48">
        <v>2</v>
      </c>
      <c r="U55" s="49">
        <v>233.470327</v>
      </c>
      <c r="V55" s="49">
        <v>3.774E-3</v>
      </c>
      <c r="W55" s="49">
        <v>1.2813E-2</v>
      </c>
      <c r="X55" s="76"/>
      <c r="Y55" s="50"/>
      <c r="Z55" s="49"/>
      <c r="AA55" s="62">
        <v>55</v>
      </c>
      <c r="AB55" s="62"/>
      <c r="AC55" s="68"/>
      <c r="AD55" s="63"/>
      <c r="AE55" s="70"/>
      <c r="AF55" s="70"/>
      <c r="AG55" s="70"/>
      <c r="AH55" s="70"/>
      <c r="AI55" s="70"/>
      <c r="AJ55" s="70"/>
      <c r="AK55" s="70"/>
      <c r="AL55" s="70"/>
      <c r="AM55" s="70"/>
      <c r="AN55" s="70"/>
      <c r="AO55" s="70"/>
      <c r="AP55" s="70"/>
      <c r="AQ55" s="70"/>
      <c r="AR55" s="70"/>
    </row>
    <row r="56" spans="1:44" x14ac:dyDescent="0.25">
      <c r="A56" s="55" t="s">
        <v>284</v>
      </c>
      <c r="B56" s="56"/>
      <c r="C56" s="56"/>
      <c r="D56" s="57"/>
      <c r="E56" s="74"/>
      <c r="F56" s="56"/>
      <c r="G56" s="73"/>
      <c r="H56" s="60"/>
      <c r="I56" s="61"/>
      <c r="J56" s="61"/>
      <c r="K56" s="60"/>
      <c r="L56" s="64"/>
      <c r="M56" s="65">
        <v>7437.01220703125</v>
      </c>
      <c r="N56" s="65">
        <v>4946.0126953125</v>
      </c>
      <c r="O56" s="66"/>
      <c r="P56" s="67"/>
      <c r="Q56" s="67"/>
      <c r="R56" s="75">
        <f t="shared" si="1"/>
        <v>2</v>
      </c>
      <c r="S56" s="48">
        <v>0</v>
      </c>
      <c r="T56" s="48">
        <v>2</v>
      </c>
      <c r="U56" s="49">
        <v>15.267856999999999</v>
      </c>
      <c r="V56" s="49">
        <v>3.333E-3</v>
      </c>
      <c r="W56" s="49">
        <v>5.4929999999999996E-3</v>
      </c>
      <c r="X56" s="76"/>
      <c r="Y56" s="50"/>
      <c r="Z56" s="49"/>
      <c r="AA56" s="62">
        <v>56</v>
      </c>
      <c r="AB56" s="62"/>
      <c r="AC56" s="68"/>
      <c r="AD56" s="63"/>
      <c r="AE56" s="70"/>
      <c r="AF56" s="70"/>
      <c r="AG56" s="70"/>
      <c r="AH56" s="70"/>
      <c r="AI56" s="70"/>
      <c r="AJ56" s="70"/>
      <c r="AK56" s="70"/>
      <c r="AL56" s="70"/>
      <c r="AM56" s="70"/>
      <c r="AN56" s="70"/>
      <c r="AO56" s="70"/>
      <c r="AP56" s="70"/>
      <c r="AQ56" s="70"/>
      <c r="AR56" s="70"/>
    </row>
    <row r="57" spans="1:44" x14ac:dyDescent="0.25">
      <c r="A57" s="55" t="s">
        <v>285</v>
      </c>
      <c r="B57" s="56"/>
      <c r="C57" s="56"/>
      <c r="D57" s="57"/>
      <c r="E57" s="74"/>
      <c r="F57" s="56"/>
      <c r="G57" s="73"/>
      <c r="H57" s="60"/>
      <c r="I57" s="61"/>
      <c r="J57" s="61"/>
      <c r="K57" s="60"/>
      <c r="L57" s="64"/>
      <c r="M57" s="65">
        <v>8322.3837890625</v>
      </c>
      <c r="N57" s="65">
        <v>4960.09619140625</v>
      </c>
      <c r="O57" s="66"/>
      <c r="P57" s="67"/>
      <c r="Q57" s="67"/>
      <c r="R57" s="75">
        <f t="shared" si="1"/>
        <v>1</v>
      </c>
      <c r="S57" s="48">
        <v>0</v>
      </c>
      <c r="T57" s="48">
        <v>1</v>
      </c>
      <c r="U57" s="49">
        <v>0</v>
      </c>
      <c r="V57" s="49">
        <v>3.1449999999999998E-3</v>
      </c>
      <c r="W57" s="49">
        <v>3.5200000000000001E-3</v>
      </c>
      <c r="X57" s="76"/>
      <c r="Y57" s="50"/>
      <c r="Z57" s="49"/>
      <c r="AA57" s="62">
        <v>57</v>
      </c>
      <c r="AB57" s="62"/>
      <c r="AC57" s="68"/>
      <c r="AD57" s="63"/>
      <c r="AE57" s="70"/>
      <c r="AF57" s="70"/>
      <c r="AG57" s="70"/>
      <c r="AH57" s="70"/>
      <c r="AI57" s="70"/>
      <c r="AJ57" s="70"/>
      <c r="AK57" s="70"/>
      <c r="AL57" s="70"/>
      <c r="AM57" s="70"/>
      <c r="AN57" s="70"/>
      <c r="AO57" s="70"/>
      <c r="AP57" s="70"/>
      <c r="AQ57" s="70"/>
      <c r="AR57" s="70"/>
    </row>
    <row r="58" spans="1:44" x14ac:dyDescent="0.25">
      <c r="A58" s="55" t="s">
        <v>286</v>
      </c>
      <c r="B58" s="56"/>
      <c r="C58" s="56"/>
      <c r="D58" s="57"/>
      <c r="E58" s="74"/>
      <c r="F58" s="56"/>
      <c r="G58" s="73"/>
      <c r="H58" s="60"/>
      <c r="I58" s="61"/>
      <c r="J58" s="61"/>
      <c r="K58" s="60"/>
      <c r="L58" s="64"/>
      <c r="M58" s="65">
        <v>7260.13916015625</v>
      </c>
      <c r="N58" s="65">
        <v>4239.79443359375</v>
      </c>
      <c r="O58" s="66"/>
      <c r="P58" s="67"/>
      <c r="Q58" s="67"/>
      <c r="R58" s="75">
        <f t="shared" si="1"/>
        <v>2</v>
      </c>
      <c r="S58" s="48">
        <v>0</v>
      </c>
      <c r="T58" s="48">
        <v>2</v>
      </c>
      <c r="U58" s="49">
        <v>0</v>
      </c>
      <c r="V58" s="49">
        <v>3.1949999999999999E-3</v>
      </c>
      <c r="W58" s="49">
        <v>5.019E-3</v>
      </c>
      <c r="X58" s="76"/>
      <c r="Y58" s="50"/>
      <c r="Z58" s="49"/>
      <c r="AA58" s="62">
        <v>58</v>
      </c>
      <c r="AB58" s="62"/>
      <c r="AC58" s="68"/>
      <c r="AD58" s="63"/>
      <c r="AE58" s="70"/>
      <c r="AF58" s="70"/>
      <c r="AG58" s="70"/>
      <c r="AH58" s="70"/>
      <c r="AI58" s="70"/>
      <c r="AJ58" s="70"/>
      <c r="AK58" s="70"/>
      <c r="AL58" s="70"/>
      <c r="AM58" s="70"/>
      <c r="AN58" s="70"/>
      <c r="AO58" s="70"/>
      <c r="AP58" s="70"/>
      <c r="AQ58" s="70"/>
      <c r="AR58" s="70"/>
    </row>
    <row r="59" spans="1:44" x14ac:dyDescent="0.25">
      <c r="A59" s="55" t="s">
        <v>287</v>
      </c>
      <c r="B59" s="56"/>
      <c r="C59" s="56"/>
      <c r="D59" s="57"/>
      <c r="E59" s="74"/>
      <c r="F59" s="56"/>
      <c r="G59" s="73"/>
      <c r="H59" s="60"/>
      <c r="I59" s="61"/>
      <c r="J59" s="61"/>
      <c r="K59" s="60"/>
      <c r="L59" s="64"/>
      <c r="M59" s="65">
        <v>5526.0693359375</v>
      </c>
      <c r="N59" s="65">
        <v>3745.619384765625</v>
      </c>
      <c r="O59" s="66"/>
      <c r="P59" s="67"/>
      <c r="Q59" s="67"/>
      <c r="R59" s="75">
        <f t="shared" si="1"/>
        <v>7</v>
      </c>
      <c r="S59" s="48">
        <v>2</v>
      </c>
      <c r="T59" s="48">
        <v>5</v>
      </c>
      <c r="U59" s="49">
        <v>289.107235</v>
      </c>
      <c r="V59" s="49">
        <v>3.6900000000000001E-3</v>
      </c>
      <c r="W59" s="49">
        <v>8.116E-3</v>
      </c>
      <c r="X59" s="76"/>
      <c r="Y59" s="50"/>
      <c r="Z59" s="49"/>
      <c r="AA59" s="62">
        <v>59</v>
      </c>
      <c r="AB59" s="62"/>
      <c r="AC59" s="68"/>
      <c r="AD59" s="63"/>
      <c r="AE59" s="70"/>
      <c r="AF59" s="70"/>
      <c r="AG59" s="70"/>
      <c r="AH59" s="70"/>
      <c r="AI59" s="70"/>
      <c r="AJ59" s="70"/>
      <c r="AK59" s="70"/>
      <c r="AL59" s="70"/>
      <c r="AM59" s="70"/>
      <c r="AN59" s="70"/>
      <c r="AO59" s="70"/>
      <c r="AP59" s="70"/>
      <c r="AQ59" s="70"/>
      <c r="AR59" s="70"/>
    </row>
    <row r="60" spans="1:44" x14ac:dyDescent="0.25">
      <c r="A60" s="55" t="s">
        <v>288</v>
      </c>
      <c r="B60" s="56"/>
      <c r="C60" s="56"/>
      <c r="D60" s="57"/>
      <c r="E60" s="74"/>
      <c r="F60" s="56"/>
      <c r="G60" s="73"/>
      <c r="H60" s="60"/>
      <c r="I60" s="61"/>
      <c r="J60" s="61"/>
      <c r="K60" s="60"/>
      <c r="L60" s="64"/>
      <c r="M60" s="65">
        <v>3769.19287109375</v>
      </c>
      <c r="N60" s="65">
        <v>5065.83984375</v>
      </c>
      <c r="O60" s="66"/>
      <c r="P60" s="67"/>
      <c r="Q60" s="67"/>
      <c r="R60" s="75">
        <f t="shared" si="1"/>
        <v>5</v>
      </c>
      <c r="S60" s="48">
        <v>2</v>
      </c>
      <c r="T60" s="48">
        <v>3</v>
      </c>
      <c r="U60" s="49">
        <v>82.873957000000004</v>
      </c>
      <c r="V60" s="49">
        <v>3.5339999999999998E-3</v>
      </c>
      <c r="W60" s="49">
        <v>9.5569999999999995E-3</v>
      </c>
      <c r="X60" s="76"/>
      <c r="Y60" s="50"/>
      <c r="Z60" s="49"/>
      <c r="AA60" s="62">
        <v>60</v>
      </c>
      <c r="AB60" s="62"/>
      <c r="AC60" s="68"/>
      <c r="AD60" s="63"/>
      <c r="AE60" s="70"/>
      <c r="AF60" s="70"/>
      <c r="AG60" s="70"/>
      <c r="AH60" s="70"/>
      <c r="AI60" s="70"/>
      <c r="AJ60" s="70"/>
      <c r="AK60" s="70"/>
      <c r="AL60" s="70"/>
      <c r="AM60" s="70"/>
      <c r="AN60" s="70"/>
      <c r="AO60" s="70"/>
      <c r="AP60" s="70"/>
      <c r="AQ60" s="70"/>
      <c r="AR60" s="70"/>
    </row>
    <row r="61" spans="1:44" x14ac:dyDescent="0.25">
      <c r="A61" s="55" t="s">
        <v>289</v>
      </c>
      <c r="B61" s="56"/>
      <c r="C61" s="56"/>
      <c r="D61" s="57"/>
      <c r="E61" s="74"/>
      <c r="F61" s="56"/>
      <c r="G61" s="73"/>
      <c r="H61" s="60"/>
      <c r="I61" s="61"/>
      <c r="J61" s="61"/>
      <c r="K61" s="60"/>
      <c r="L61" s="64"/>
      <c r="M61" s="65">
        <v>4837.96875</v>
      </c>
      <c r="N61" s="65">
        <v>4371.23876953125</v>
      </c>
      <c r="O61" s="66"/>
      <c r="P61" s="67"/>
      <c r="Q61" s="67"/>
      <c r="R61" s="75">
        <f t="shared" si="1"/>
        <v>10</v>
      </c>
      <c r="S61" s="48">
        <v>5</v>
      </c>
      <c r="T61" s="48">
        <v>5</v>
      </c>
      <c r="U61" s="49">
        <v>576.39881700000001</v>
      </c>
      <c r="V61" s="49">
        <v>4.1149999999999997E-3</v>
      </c>
      <c r="W61" s="49">
        <v>1.7184999999999999E-2</v>
      </c>
      <c r="X61" s="76"/>
      <c r="Y61" s="50"/>
      <c r="Z61" s="49"/>
      <c r="AA61" s="62">
        <v>61</v>
      </c>
      <c r="AB61" s="62"/>
      <c r="AC61" s="68"/>
      <c r="AD61" s="63"/>
      <c r="AE61" s="70"/>
      <c r="AF61" s="70"/>
      <c r="AG61" s="70"/>
      <c r="AH61" s="70"/>
      <c r="AI61" s="70"/>
      <c r="AJ61" s="70"/>
      <c r="AK61" s="70"/>
      <c r="AL61" s="70"/>
      <c r="AM61" s="70"/>
      <c r="AN61" s="70"/>
      <c r="AO61" s="70"/>
      <c r="AP61" s="70"/>
      <c r="AQ61" s="70"/>
      <c r="AR61" s="70"/>
    </row>
    <row r="62" spans="1:44" x14ac:dyDescent="0.25">
      <c r="A62" s="55" t="s">
        <v>290</v>
      </c>
      <c r="B62" s="56"/>
      <c r="C62" s="56"/>
      <c r="D62" s="57"/>
      <c r="E62" s="74"/>
      <c r="F62" s="56"/>
      <c r="G62" s="73"/>
      <c r="H62" s="60"/>
      <c r="I62" s="61"/>
      <c r="J62" s="61"/>
      <c r="K62" s="60"/>
      <c r="L62" s="64"/>
      <c r="M62" s="65">
        <v>7088.736328125</v>
      </c>
      <c r="N62" s="65">
        <v>5647.82666015625</v>
      </c>
      <c r="O62" s="66"/>
      <c r="P62" s="67"/>
      <c r="Q62" s="67"/>
      <c r="R62" s="75">
        <f t="shared" si="1"/>
        <v>5</v>
      </c>
      <c r="S62" s="48">
        <v>1</v>
      </c>
      <c r="T62" s="48">
        <v>4</v>
      </c>
      <c r="U62" s="49">
        <v>26.209928999999999</v>
      </c>
      <c r="V62" s="49">
        <v>3.571E-3</v>
      </c>
      <c r="W62" s="49">
        <v>1.0732999999999999E-2</v>
      </c>
      <c r="X62" s="76"/>
      <c r="Y62" s="50"/>
      <c r="Z62" s="49"/>
      <c r="AA62" s="62">
        <v>62</v>
      </c>
      <c r="AB62" s="62"/>
      <c r="AC62" s="68"/>
      <c r="AD62" s="63"/>
      <c r="AE62" s="70"/>
      <c r="AF62" s="70"/>
      <c r="AG62" s="70"/>
      <c r="AH62" s="70"/>
      <c r="AI62" s="70"/>
      <c r="AJ62" s="70"/>
      <c r="AK62" s="70"/>
      <c r="AL62" s="70"/>
      <c r="AM62" s="70"/>
      <c r="AN62" s="70"/>
      <c r="AO62" s="70"/>
      <c r="AP62" s="70"/>
      <c r="AQ62" s="70"/>
      <c r="AR62" s="70"/>
    </row>
    <row r="63" spans="1:44" x14ac:dyDescent="0.25">
      <c r="A63" s="55" t="s">
        <v>291</v>
      </c>
      <c r="B63" s="56"/>
      <c r="C63" s="56"/>
      <c r="D63" s="57"/>
      <c r="E63" s="74"/>
      <c r="F63" s="56"/>
      <c r="G63" s="73"/>
      <c r="H63" s="60"/>
      <c r="I63" s="61"/>
      <c r="J63" s="61"/>
      <c r="K63" s="60"/>
      <c r="L63" s="64"/>
      <c r="M63" s="65">
        <v>8212.1943359375</v>
      </c>
      <c r="N63" s="65">
        <v>4736.84814453125</v>
      </c>
      <c r="O63" s="66"/>
      <c r="P63" s="67"/>
      <c r="Q63" s="67"/>
      <c r="R63" s="75">
        <f t="shared" si="1"/>
        <v>1</v>
      </c>
      <c r="S63" s="48">
        <v>0</v>
      </c>
      <c r="T63" s="48">
        <v>1</v>
      </c>
      <c r="U63" s="49">
        <v>0</v>
      </c>
      <c r="V63" s="49">
        <v>3.1449999999999998E-3</v>
      </c>
      <c r="W63" s="49">
        <v>3.5200000000000001E-3</v>
      </c>
      <c r="X63" s="76"/>
      <c r="Y63" s="50"/>
      <c r="Z63" s="49"/>
      <c r="AA63" s="62">
        <v>63</v>
      </c>
      <c r="AB63" s="62"/>
      <c r="AC63" s="68"/>
      <c r="AD63" s="63"/>
      <c r="AE63" s="70"/>
      <c r="AF63" s="70"/>
      <c r="AG63" s="70"/>
      <c r="AH63" s="70"/>
      <c r="AI63" s="70"/>
      <c r="AJ63" s="70"/>
      <c r="AK63" s="70"/>
      <c r="AL63" s="70"/>
      <c r="AM63" s="70"/>
      <c r="AN63" s="70"/>
      <c r="AO63" s="70"/>
      <c r="AP63" s="70"/>
      <c r="AQ63" s="70"/>
      <c r="AR63" s="70"/>
    </row>
    <row r="64" spans="1:44" x14ac:dyDescent="0.25">
      <c r="A64" s="55" t="s">
        <v>292</v>
      </c>
      <c r="B64" s="56"/>
      <c r="C64" s="56"/>
      <c r="D64" s="57"/>
      <c r="E64" s="74"/>
      <c r="F64" s="56"/>
      <c r="G64" s="73"/>
      <c r="H64" s="60"/>
      <c r="I64" s="61"/>
      <c r="J64" s="61"/>
      <c r="K64" s="60"/>
      <c r="L64" s="64"/>
      <c r="M64" s="65">
        <v>7493.53662109375</v>
      </c>
      <c r="N64" s="65">
        <v>4389.3076171875</v>
      </c>
      <c r="O64" s="66"/>
      <c r="P64" s="67"/>
      <c r="Q64" s="67"/>
      <c r="R64" s="75">
        <f t="shared" si="1"/>
        <v>2</v>
      </c>
      <c r="S64" s="48">
        <v>0</v>
      </c>
      <c r="T64" s="48">
        <v>2</v>
      </c>
      <c r="U64" s="49">
        <v>0</v>
      </c>
      <c r="V64" s="49">
        <v>3.1949999999999999E-3</v>
      </c>
      <c r="W64" s="49">
        <v>5.019E-3</v>
      </c>
      <c r="X64" s="76"/>
      <c r="Y64" s="50"/>
      <c r="Z64" s="49"/>
      <c r="AA64" s="62">
        <v>64</v>
      </c>
      <c r="AB64" s="62"/>
      <c r="AC64" s="68"/>
      <c r="AD64" s="63"/>
      <c r="AE64" s="70"/>
      <c r="AF64" s="70"/>
      <c r="AG64" s="70"/>
      <c r="AH64" s="70"/>
      <c r="AI64" s="70"/>
      <c r="AJ64" s="70"/>
      <c r="AK64" s="70"/>
      <c r="AL64" s="70"/>
      <c r="AM64" s="70"/>
      <c r="AN64" s="70"/>
      <c r="AO64" s="70"/>
      <c r="AP64" s="70"/>
      <c r="AQ64" s="70"/>
      <c r="AR64" s="70"/>
    </row>
    <row r="65" spans="1:44" x14ac:dyDescent="0.25">
      <c r="A65" s="55" t="s">
        <v>293</v>
      </c>
      <c r="B65" s="56"/>
      <c r="C65" s="56"/>
      <c r="D65" s="57"/>
      <c r="E65" s="74"/>
      <c r="F65" s="56"/>
      <c r="G65" s="73"/>
      <c r="H65" s="60"/>
      <c r="I65" s="61"/>
      <c r="J65" s="61"/>
      <c r="K65" s="60"/>
      <c r="L65" s="64"/>
      <c r="M65" s="65">
        <v>4241.82958984375</v>
      </c>
      <c r="N65" s="65">
        <v>3435.911865234375</v>
      </c>
      <c r="O65" s="66"/>
      <c r="P65" s="67"/>
      <c r="Q65" s="67"/>
      <c r="R65" s="75">
        <f t="shared" si="1"/>
        <v>11</v>
      </c>
      <c r="S65" s="48">
        <v>8</v>
      </c>
      <c r="T65" s="48">
        <v>3</v>
      </c>
      <c r="U65" s="49">
        <v>226.20760799999999</v>
      </c>
      <c r="V65" s="49">
        <v>3.509E-3</v>
      </c>
      <c r="W65" s="49">
        <v>6.4640000000000001E-3</v>
      </c>
      <c r="X65" s="76"/>
      <c r="Y65" s="50"/>
      <c r="Z65" s="49"/>
      <c r="AA65" s="62">
        <v>65</v>
      </c>
      <c r="AB65" s="62"/>
      <c r="AC65" s="68"/>
      <c r="AD65" s="63"/>
      <c r="AE65" s="70"/>
      <c r="AF65" s="70"/>
      <c r="AG65" s="70"/>
      <c r="AH65" s="70"/>
      <c r="AI65" s="70"/>
      <c r="AJ65" s="70"/>
      <c r="AK65" s="70"/>
      <c r="AL65" s="70"/>
      <c r="AM65" s="70"/>
      <c r="AN65" s="70"/>
      <c r="AO65" s="70"/>
      <c r="AP65" s="70"/>
      <c r="AQ65" s="70"/>
      <c r="AR65" s="70"/>
    </row>
    <row r="66" spans="1:44" x14ac:dyDescent="0.25">
      <c r="A66" s="55" t="s">
        <v>294</v>
      </c>
      <c r="B66" s="56"/>
      <c r="C66" s="56"/>
      <c r="D66" s="57"/>
      <c r="E66" s="74"/>
      <c r="F66" s="56"/>
      <c r="G66" s="73"/>
      <c r="H66" s="60"/>
      <c r="I66" s="61"/>
      <c r="J66" s="61"/>
      <c r="K66" s="60"/>
      <c r="L66" s="64"/>
      <c r="M66" s="65">
        <v>4729.9150390625</v>
      </c>
      <c r="N66" s="65">
        <v>3631.803466796875</v>
      </c>
      <c r="O66" s="66"/>
      <c r="P66" s="67"/>
      <c r="Q66" s="67"/>
      <c r="R66" s="75">
        <f t="shared" si="1"/>
        <v>19</v>
      </c>
      <c r="S66" s="48">
        <v>16</v>
      </c>
      <c r="T66" s="48">
        <v>3</v>
      </c>
      <c r="U66" s="49">
        <v>2119.6460120000002</v>
      </c>
      <c r="V66" s="49">
        <v>3.9839999999999997E-3</v>
      </c>
      <c r="W66" s="49">
        <v>1.1487000000000001E-2</v>
      </c>
      <c r="X66" s="76"/>
      <c r="Y66" s="50"/>
      <c r="Z66" s="49"/>
      <c r="AA66" s="62">
        <v>66</v>
      </c>
      <c r="AB66" s="62"/>
      <c r="AC66" s="68"/>
      <c r="AD66" s="63"/>
      <c r="AE66" s="70"/>
      <c r="AF66" s="70"/>
      <c r="AG66" s="70"/>
      <c r="AH66" s="70"/>
      <c r="AI66" s="70"/>
      <c r="AJ66" s="70"/>
      <c r="AK66" s="70"/>
      <c r="AL66" s="70"/>
      <c r="AM66" s="70"/>
      <c r="AN66" s="70"/>
      <c r="AO66" s="70"/>
      <c r="AP66" s="70"/>
      <c r="AQ66" s="70"/>
      <c r="AR66" s="70"/>
    </row>
    <row r="67" spans="1:44" x14ac:dyDescent="0.25">
      <c r="A67" s="55" t="s">
        <v>295</v>
      </c>
      <c r="B67" s="56"/>
      <c r="C67" s="56"/>
      <c r="D67" s="57"/>
      <c r="E67" s="74"/>
      <c r="F67" s="56"/>
      <c r="G67" s="73"/>
      <c r="H67" s="60"/>
      <c r="I67" s="61"/>
      <c r="J67" s="61"/>
      <c r="K67" s="60"/>
      <c r="L67" s="64"/>
      <c r="M67" s="65">
        <v>2316.741455078125</v>
      </c>
      <c r="N67" s="65">
        <v>3953.489990234375</v>
      </c>
      <c r="O67" s="66"/>
      <c r="P67" s="67"/>
      <c r="Q67" s="67"/>
      <c r="R67" s="75">
        <f t="shared" ref="R67:R98" si="2">S67+T67</f>
        <v>1</v>
      </c>
      <c r="S67" s="48">
        <v>0</v>
      </c>
      <c r="T67" s="48">
        <v>1</v>
      </c>
      <c r="U67" s="49">
        <v>0</v>
      </c>
      <c r="V67" s="49">
        <v>3.0400000000000002E-3</v>
      </c>
      <c r="W67" s="49">
        <v>1.756E-3</v>
      </c>
      <c r="X67" s="76"/>
      <c r="Y67" s="50"/>
      <c r="Z67" s="49"/>
      <c r="AA67" s="62">
        <v>67</v>
      </c>
      <c r="AB67" s="62"/>
      <c r="AC67" s="68"/>
      <c r="AD67" s="63"/>
      <c r="AE67" s="70"/>
      <c r="AF67" s="70"/>
      <c r="AG67" s="70"/>
      <c r="AH67" s="70"/>
      <c r="AI67" s="70"/>
      <c r="AJ67" s="70"/>
      <c r="AK67" s="70"/>
      <c r="AL67" s="70"/>
      <c r="AM67" s="70"/>
      <c r="AN67" s="70"/>
      <c r="AO67" s="70"/>
      <c r="AP67" s="70"/>
      <c r="AQ67" s="70"/>
      <c r="AR67" s="70"/>
    </row>
    <row r="68" spans="1:44" x14ac:dyDescent="0.25">
      <c r="A68" s="55" t="s">
        <v>296</v>
      </c>
      <c r="B68" s="56"/>
      <c r="C68" s="56"/>
      <c r="D68" s="57"/>
      <c r="E68" s="74"/>
      <c r="F68" s="56"/>
      <c r="G68" s="73"/>
      <c r="H68" s="60"/>
      <c r="I68" s="61"/>
      <c r="J68" s="61"/>
      <c r="K68" s="60"/>
      <c r="L68" s="64"/>
      <c r="M68" s="65">
        <v>5031.07421875</v>
      </c>
      <c r="N68" s="65">
        <v>5447.12060546875</v>
      </c>
      <c r="O68" s="66"/>
      <c r="P68" s="67"/>
      <c r="Q68" s="67"/>
      <c r="R68" s="75">
        <f t="shared" si="2"/>
        <v>12</v>
      </c>
      <c r="S68" s="48">
        <v>12</v>
      </c>
      <c r="T68" s="48">
        <v>0</v>
      </c>
      <c r="U68" s="49">
        <v>644.03114800000003</v>
      </c>
      <c r="V68" s="49">
        <v>4.032E-3</v>
      </c>
      <c r="W68" s="49">
        <v>1.9030999999999999E-2</v>
      </c>
      <c r="X68" s="76"/>
      <c r="Y68" s="50"/>
      <c r="Z68" s="49"/>
      <c r="AA68" s="62">
        <v>68</v>
      </c>
      <c r="AB68" s="62"/>
      <c r="AC68" s="68"/>
      <c r="AD68" s="63"/>
      <c r="AE68" s="70"/>
      <c r="AF68" s="70"/>
      <c r="AG68" s="70"/>
      <c r="AH68" s="70"/>
      <c r="AI68" s="70"/>
      <c r="AJ68" s="70"/>
      <c r="AK68" s="70"/>
      <c r="AL68" s="70"/>
      <c r="AM68" s="70"/>
      <c r="AN68" s="70"/>
      <c r="AO68" s="70"/>
      <c r="AP68" s="70"/>
      <c r="AQ68" s="70"/>
      <c r="AR68" s="70"/>
    </row>
    <row r="69" spans="1:44" x14ac:dyDescent="0.25">
      <c r="A69" s="55" t="s">
        <v>297</v>
      </c>
      <c r="B69" s="56"/>
      <c r="C69" s="56"/>
      <c r="D69" s="57"/>
      <c r="E69" s="74"/>
      <c r="F69" s="56"/>
      <c r="G69" s="73"/>
      <c r="H69" s="60"/>
      <c r="I69" s="61"/>
      <c r="J69" s="61"/>
      <c r="K69" s="60"/>
      <c r="L69" s="64"/>
      <c r="M69" s="65">
        <v>2672.743408203125</v>
      </c>
      <c r="N69" s="65">
        <v>6069.30224609375</v>
      </c>
      <c r="O69" s="66"/>
      <c r="P69" s="67"/>
      <c r="Q69" s="67"/>
      <c r="R69" s="75">
        <f t="shared" si="2"/>
        <v>4</v>
      </c>
      <c r="S69" s="48">
        <v>0</v>
      </c>
      <c r="T69" s="48">
        <v>4</v>
      </c>
      <c r="U69" s="49">
        <v>201.51041799999999</v>
      </c>
      <c r="V69" s="49">
        <v>3.4840000000000001E-3</v>
      </c>
      <c r="W69" s="49">
        <v>1.0170999999999999E-2</v>
      </c>
      <c r="X69" s="76"/>
      <c r="Y69" s="50"/>
      <c r="Z69" s="49"/>
      <c r="AA69" s="62">
        <v>69</v>
      </c>
      <c r="AB69" s="62"/>
      <c r="AC69" s="68"/>
      <c r="AD69" s="63"/>
      <c r="AE69" s="70"/>
      <c r="AF69" s="70"/>
      <c r="AG69" s="70"/>
      <c r="AH69" s="70"/>
      <c r="AI69" s="70"/>
      <c r="AJ69" s="70"/>
      <c r="AK69" s="70"/>
      <c r="AL69" s="70"/>
      <c r="AM69" s="70"/>
      <c r="AN69" s="70"/>
      <c r="AO69" s="70"/>
      <c r="AP69" s="70"/>
      <c r="AQ69" s="70"/>
      <c r="AR69" s="70"/>
    </row>
    <row r="70" spans="1:44" x14ac:dyDescent="0.25">
      <c r="A70" s="55" t="s">
        <v>298</v>
      </c>
      <c r="B70" s="56"/>
      <c r="C70" s="56"/>
      <c r="D70" s="57"/>
      <c r="E70" s="74"/>
      <c r="F70" s="56"/>
      <c r="G70" s="73"/>
      <c r="H70" s="60"/>
      <c r="I70" s="61"/>
      <c r="J70" s="61"/>
      <c r="K70" s="60"/>
      <c r="L70" s="64"/>
      <c r="M70" s="65">
        <v>5259.03515625</v>
      </c>
      <c r="N70" s="65">
        <v>3241.73388671875</v>
      </c>
      <c r="O70" s="66"/>
      <c r="P70" s="67"/>
      <c r="Q70" s="67"/>
      <c r="R70" s="75">
        <f t="shared" si="2"/>
        <v>3</v>
      </c>
      <c r="S70" s="48">
        <v>1</v>
      </c>
      <c r="T70" s="48">
        <v>2</v>
      </c>
      <c r="U70" s="49">
        <v>50.33634</v>
      </c>
      <c r="V70" s="49">
        <v>3.2569999999999999E-3</v>
      </c>
      <c r="W70" s="49">
        <v>2.843E-3</v>
      </c>
      <c r="X70" s="76"/>
      <c r="Y70" s="50"/>
      <c r="Z70" s="49"/>
      <c r="AA70" s="62">
        <v>70</v>
      </c>
      <c r="AB70" s="62"/>
      <c r="AC70" s="68"/>
      <c r="AD70" s="63"/>
      <c r="AE70" s="70"/>
      <c r="AF70" s="70"/>
      <c r="AG70" s="70"/>
      <c r="AH70" s="70"/>
      <c r="AI70" s="70"/>
      <c r="AJ70" s="70"/>
      <c r="AK70" s="70"/>
      <c r="AL70" s="70"/>
      <c r="AM70" s="70"/>
      <c r="AN70" s="70"/>
      <c r="AO70" s="70"/>
      <c r="AP70" s="70"/>
      <c r="AQ70" s="70"/>
      <c r="AR70" s="70"/>
    </row>
    <row r="71" spans="1:44" x14ac:dyDescent="0.25">
      <c r="A71" s="55" t="s">
        <v>299</v>
      </c>
      <c r="B71" s="56"/>
      <c r="C71" s="56"/>
      <c r="D71" s="57"/>
      <c r="E71" s="74"/>
      <c r="F71" s="56"/>
      <c r="G71" s="73"/>
      <c r="H71" s="60"/>
      <c r="I71" s="61"/>
      <c r="J71" s="61"/>
      <c r="K71" s="60"/>
      <c r="L71" s="64"/>
      <c r="M71" s="65">
        <v>1833.3018798828125</v>
      </c>
      <c r="N71" s="65">
        <v>4778.75830078125</v>
      </c>
      <c r="O71" s="66"/>
      <c r="P71" s="67"/>
      <c r="Q71" s="67"/>
      <c r="R71" s="75">
        <f t="shared" si="2"/>
        <v>3</v>
      </c>
      <c r="S71" s="48">
        <v>2</v>
      </c>
      <c r="T71" s="48">
        <v>1</v>
      </c>
      <c r="U71" s="49">
        <v>2.2000000000000002</v>
      </c>
      <c r="V71" s="49">
        <v>2.9329999999999998E-3</v>
      </c>
      <c r="W71" s="49">
        <v>2.4889999999999999E-3</v>
      </c>
      <c r="X71" s="76"/>
      <c r="Y71" s="50"/>
      <c r="Z71" s="49"/>
      <c r="AA71" s="62">
        <v>71</v>
      </c>
      <c r="AB71" s="62"/>
      <c r="AC71" s="68"/>
      <c r="AD71" s="63"/>
      <c r="AE71" s="70"/>
      <c r="AF71" s="70"/>
      <c r="AG71" s="70"/>
      <c r="AH71" s="70"/>
      <c r="AI71" s="70"/>
      <c r="AJ71" s="70"/>
      <c r="AK71" s="70"/>
      <c r="AL71" s="70"/>
      <c r="AM71" s="70"/>
      <c r="AN71" s="70"/>
      <c r="AO71" s="70"/>
      <c r="AP71" s="70"/>
      <c r="AQ71" s="70"/>
      <c r="AR71" s="70"/>
    </row>
    <row r="72" spans="1:44" x14ac:dyDescent="0.25">
      <c r="A72" s="55" t="s">
        <v>300</v>
      </c>
      <c r="B72" s="56"/>
      <c r="C72" s="56"/>
      <c r="D72" s="57"/>
      <c r="E72" s="74"/>
      <c r="F72" s="56"/>
      <c r="G72" s="73"/>
      <c r="H72" s="60"/>
      <c r="I72" s="61"/>
      <c r="J72" s="61"/>
      <c r="K72" s="60"/>
      <c r="L72" s="64"/>
      <c r="M72" s="65">
        <v>251.40202331542969</v>
      </c>
      <c r="N72" s="65">
        <v>8144.6513671875</v>
      </c>
      <c r="O72" s="66"/>
      <c r="P72" s="67"/>
      <c r="Q72" s="67"/>
      <c r="R72" s="75">
        <f t="shared" si="2"/>
        <v>1</v>
      </c>
      <c r="S72" s="48">
        <v>0</v>
      </c>
      <c r="T72" s="48">
        <v>1</v>
      </c>
      <c r="U72" s="49">
        <v>0</v>
      </c>
      <c r="V72" s="49">
        <v>2.1689999999999999E-3</v>
      </c>
      <c r="W72" s="49">
        <v>1.95E-4</v>
      </c>
      <c r="X72" s="76"/>
      <c r="Y72" s="50"/>
      <c r="Z72" s="49"/>
      <c r="AA72" s="62">
        <v>72</v>
      </c>
      <c r="AB72" s="62"/>
      <c r="AC72" s="68"/>
      <c r="AD72" s="63"/>
      <c r="AE72" s="70"/>
      <c r="AF72" s="70"/>
      <c r="AG72" s="70"/>
      <c r="AH72" s="70"/>
      <c r="AI72" s="70"/>
      <c r="AJ72" s="70"/>
      <c r="AK72" s="70"/>
      <c r="AL72" s="70"/>
      <c r="AM72" s="70"/>
      <c r="AN72" s="70"/>
      <c r="AO72" s="70"/>
      <c r="AP72" s="70"/>
      <c r="AQ72" s="70"/>
      <c r="AR72" s="70"/>
    </row>
    <row r="73" spans="1:44" x14ac:dyDescent="0.25">
      <c r="A73" s="55" t="s">
        <v>301</v>
      </c>
      <c r="B73" s="56"/>
      <c r="C73" s="56"/>
      <c r="D73" s="57"/>
      <c r="E73" s="74"/>
      <c r="F73" s="56"/>
      <c r="G73" s="73"/>
      <c r="H73" s="60"/>
      <c r="I73" s="61"/>
      <c r="J73" s="61"/>
      <c r="K73" s="60"/>
      <c r="L73" s="64"/>
      <c r="M73" s="65">
        <v>1766.678955078125</v>
      </c>
      <c r="N73" s="65">
        <v>7458.44384765625</v>
      </c>
      <c r="O73" s="66"/>
      <c r="P73" s="67"/>
      <c r="Q73" s="67"/>
      <c r="R73" s="75">
        <f t="shared" si="2"/>
        <v>2</v>
      </c>
      <c r="S73" s="48">
        <v>2</v>
      </c>
      <c r="T73" s="48">
        <v>0</v>
      </c>
      <c r="U73" s="49">
        <v>198</v>
      </c>
      <c r="V73" s="49">
        <v>2.7620000000000001E-3</v>
      </c>
      <c r="W73" s="49">
        <v>1.8860000000000001E-3</v>
      </c>
      <c r="X73" s="76"/>
      <c r="Y73" s="50"/>
      <c r="Z73" s="49"/>
      <c r="AA73" s="62">
        <v>73</v>
      </c>
      <c r="AB73" s="62"/>
      <c r="AC73" s="68"/>
      <c r="AD73" s="63"/>
      <c r="AE73" s="70"/>
      <c r="AF73" s="70"/>
      <c r="AG73" s="70"/>
      <c r="AH73" s="70"/>
      <c r="AI73" s="70"/>
      <c r="AJ73" s="70"/>
      <c r="AK73" s="70"/>
      <c r="AL73" s="70"/>
      <c r="AM73" s="70"/>
      <c r="AN73" s="70"/>
      <c r="AO73" s="70"/>
      <c r="AP73" s="70"/>
      <c r="AQ73" s="70"/>
      <c r="AR73" s="70"/>
    </row>
    <row r="74" spans="1:44" x14ac:dyDescent="0.25">
      <c r="A74" s="55" t="s">
        <v>302</v>
      </c>
      <c r="B74" s="56"/>
      <c r="C74" s="56"/>
      <c r="D74" s="57"/>
      <c r="E74" s="74"/>
      <c r="F74" s="56"/>
      <c r="G74" s="73"/>
      <c r="H74" s="60"/>
      <c r="I74" s="61"/>
      <c r="J74" s="61"/>
      <c r="K74" s="60"/>
      <c r="L74" s="64"/>
      <c r="M74" s="65">
        <v>8765.451171875</v>
      </c>
      <c r="N74" s="65">
        <v>5797.6826171875</v>
      </c>
      <c r="O74" s="66"/>
      <c r="P74" s="67"/>
      <c r="Q74" s="67"/>
      <c r="R74" s="75">
        <f t="shared" si="2"/>
        <v>1</v>
      </c>
      <c r="S74" s="48">
        <v>0</v>
      </c>
      <c r="T74" s="48">
        <v>1</v>
      </c>
      <c r="U74" s="49">
        <v>0</v>
      </c>
      <c r="V74" s="49">
        <v>2.882E-3</v>
      </c>
      <c r="W74" s="49">
        <v>1.9729999999999999E-3</v>
      </c>
      <c r="X74" s="76"/>
      <c r="Y74" s="50"/>
      <c r="Z74" s="49"/>
      <c r="AA74" s="62">
        <v>74</v>
      </c>
      <c r="AB74" s="62"/>
      <c r="AC74" s="68"/>
      <c r="AD74" s="63"/>
      <c r="AE74" s="70"/>
      <c r="AF74" s="70"/>
      <c r="AG74" s="70"/>
      <c r="AH74" s="70"/>
      <c r="AI74" s="70"/>
      <c r="AJ74" s="70"/>
      <c r="AK74" s="70"/>
      <c r="AL74" s="70"/>
      <c r="AM74" s="70"/>
      <c r="AN74" s="70"/>
      <c r="AO74" s="70"/>
      <c r="AP74" s="70"/>
      <c r="AQ74" s="70"/>
      <c r="AR74" s="70"/>
    </row>
    <row r="75" spans="1:44" x14ac:dyDescent="0.25">
      <c r="A75" s="55" t="s">
        <v>303</v>
      </c>
      <c r="B75" s="56"/>
      <c r="C75" s="56"/>
      <c r="D75" s="57"/>
      <c r="E75" s="74"/>
      <c r="F75" s="56"/>
      <c r="G75" s="73"/>
      <c r="H75" s="60"/>
      <c r="I75" s="61"/>
      <c r="J75" s="61"/>
      <c r="K75" s="60"/>
      <c r="L75" s="64"/>
      <c r="M75" s="65">
        <v>8685.4404296875</v>
      </c>
      <c r="N75" s="65">
        <v>6172.00830078125</v>
      </c>
      <c r="O75" s="66"/>
      <c r="P75" s="67"/>
      <c r="Q75" s="67"/>
      <c r="R75" s="75">
        <f t="shared" si="2"/>
        <v>1</v>
      </c>
      <c r="S75" s="48">
        <v>0</v>
      </c>
      <c r="T75" s="48">
        <v>1</v>
      </c>
      <c r="U75" s="49">
        <v>0</v>
      </c>
      <c r="V75" s="49">
        <v>2.882E-3</v>
      </c>
      <c r="W75" s="49">
        <v>1.9729999999999999E-3</v>
      </c>
      <c r="X75" s="76"/>
      <c r="Y75" s="50"/>
      <c r="Z75" s="49"/>
      <c r="AA75" s="62">
        <v>75</v>
      </c>
      <c r="AB75" s="62"/>
      <c r="AC75" s="68"/>
      <c r="AD75" s="63"/>
      <c r="AE75" s="70"/>
      <c r="AF75" s="70"/>
      <c r="AG75" s="70"/>
      <c r="AH75" s="70"/>
      <c r="AI75" s="70"/>
      <c r="AJ75" s="70"/>
      <c r="AK75" s="70"/>
      <c r="AL75" s="70"/>
      <c r="AM75" s="70"/>
      <c r="AN75" s="70"/>
      <c r="AO75" s="70"/>
      <c r="AP75" s="70"/>
      <c r="AQ75" s="70"/>
      <c r="AR75" s="70"/>
    </row>
    <row r="76" spans="1:44" x14ac:dyDescent="0.25">
      <c r="A76" s="55" t="s">
        <v>304</v>
      </c>
      <c r="B76" s="56"/>
      <c r="C76" s="56"/>
      <c r="D76" s="57"/>
      <c r="E76" s="74"/>
      <c r="F76" s="56"/>
      <c r="G76" s="73"/>
      <c r="H76" s="60"/>
      <c r="I76" s="61"/>
      <c r="J76" s="61"/>
      <c r="K76" s="60"/>
      <c r="L76" s="64"/>
      <c r="M76" s="65">
        <v>3373.66015625</v>
      </c>
      <c r="N76" s="65">
        <v>5092.35498046875</v>
      </c>
      <c r="O76" s="66"/>
      <c r="P76" s="67"/>
      <c r="Q76" s="67"/>
      <c r="R76" s="75">
        <f t="shared" si="2"/>
        <v>10</v>
      </c>
      <c r="S76" s="48">
        <v>2</v>
      </c>
      <c r="T76" s="48">
        <v>8</v>
      </c>
      <c r="U76" s="49">
        <v>250.57828799999999</v>
      </c>
      <c r="V76" s="49">
        <v>3.7450000000000001E-3</v>
      </c>
      <c r="W76" s="49">
        <v>1.3546000000000001E-2</v>
      </c>
      <c r="X76" s="76"/>
      <c r="Y76" s="50"/>
      <c r="Z76" s="49"/>
      <c r="AA76" s="62">
        <v>76</v>
      </c>
      <c r="AB76" s="62"/>
      <c r="AC76" s="68"/>
      <c r="AD76" s="63"/>
      <c r="AE76" s="70"/>
      <c r="AF76" s="70"/>
      <c r="AG76" s="70"/>
      <c r="AH76" s="70"/>
      <c r="AI76" s="70"/>
      <c r="AJ76" s="70"/>
      <c r="AK76" s="70"/>
      <c r="AL76" s="70"/>
      <c r="AM76" s="70"/>
      <c r="AN76" s="70"/>
      <c r="AO76" s="70"/>
      <c r="AP76" s="70"/>
      <c r="AQ76" s="70"/>
      <c r="AR76" s="70"/>
    </row>
    <row r="77" spans="1:44" x14ac:dyDescent="0.25">
      <c r="A77" s="55" t="s">
        <v>305</v>
      </c>
      <c r="B77" s="56"/>
      <c r="C77" s="56"/>
      <c r="D77" s="57"/>
      <c r="E77" s="74"/>
      <c r="F77" s="56"/>
      <c r="G77" s="73"/>
      <c r="H77" s="60"/>
      <c r="I77" s="61"/>
      <c r="J77" s="61"/>
      <c r="K77" s="60"/>
      <c r="L77" s="64"/>
      <c r="M77" s="65">
        <v>2280.1904296875</v>
      </c>
      <c r="N77" s="65">
        <v>3266.7890625</v>
      </c>
      <c r="O77" s="66"/>
      <c r="P77" s="67"/>
      <c r="Q77" s="67"/>
      <c r="R77" s="75">
        <f t="shared" si="2"/>
        <v>3</v>
      </c>
      <c r="S77" s="48">
        <v>1</v>
      </c>
      <c r="T77" s="48">
        <v>2</v>
      </c>
      <c r="U77" s="49">
        <v>1.424242</v>
      </c>
      <c r="V77" s="49">
        <v>2.8739999999999998E-3</v>
      </c>
      <c r="W77" s="49">
        <v>1.64E-3</v>
      </c>
      <c r="X77" s="76"/>
      <c r="Y77" s="50"/>
      <c r="Z77" s="49"/>
      <c r="AA77" s="62">
        <v>77</v>
      </c>
      <c r="AB77" s="62"/>
      <c r="AC77" s="68"/>
      <c r="AD77" s="63"/>
      <c r="AE77" s="70"/>
      <c r="AF77" s="70"/>
      <c r="AG77" s="70"/>
      <c r="AH77" s="70"/>
      <c r="AI77" s="70"/>
      <c r="AJ77" s="70"/>
      <c r="AK77" s="70"/>
      <c r="AL77" s="70"/>
      <c r="AM77" s="70"/>
      <c r="AN77" s="70"/>
      <c r="AO77" s="70"/>
      <c r="AP77" s="70"/>
      <c r="AQ77" s="70"/>
      <c r="AR77" s="70"/>
    </row>
    <row r="78" spans="1:44" x14ac:dyDescent="0.25">
      <c r="A78" s="55" t="s">
        <v>306</v>
      </c>
      <c r="B78" s="56"/>
      <c r="C78" s="56"/>
      <c r="D78" s="57"/>
      <c r="E78" s="74"/>
      <c r="F78" s="56"/>
      <c r="G78" s="73"/>
      <c r="H78" s="60"/>
      <c r="I78" s="61"/>
      <c r="J78" s="61"/>
      <c r="K78" s="60"/>
      <c r="L78" s="64"/>
      <c r="M78" s="65">
        <v>8039.1611328125</v>
      </c>
      <c r="N78" s="65">
        <v>7261.94677734375</v>
      </c>
      <c r="O78" s="66"/>
      <c r="P78" s="67"/>
      <c r="Q78" s="67"/>
      <c r="R78" s="75">
        <f t="shared" si="2"/>
        <v>3</v>
      </c>
      <c r="S78" s="48">
        <v>0</v>
      </c>
      <c r="T78" s="48">
        <v>3</v>
      </c>
      <c r="U78" s="49">
        <v>5.7214289999999997</v>
      </c>
      <c r="V78" s="49">
        <v>2.9069999999999999E-3</v>
      </c>
      <c r="W78" s="49">
        <v>3.509E-3</v>
      </c>
      <c r="X78" s="76"/>
      <c r="Y78" s="50"/>
      <c r="Z78" s="49"/>
      <c r="AA78" s="62">
        <v>78</v>
      </c>
      <c r="AB78" s="62"/>
      <c r="AC78" s="68"/>
      <c r="AD78" s="63"/>
      <c r="AE78" s="70"/>
      <c r="AF78" s="70"/>
      <c r="AG78" s="70"/>
      <c r="AH78" s="70"/>
      <c r="AI78" s="70"/>
      <c r="AJ78" s="70"/>
      <c r="AK78" s="70"/>
      <c r="AL78" s="70"/>
      <c r="AM78" s="70"/>
      <c r="AN78" s="70"/>
      <c r="AO78" s="70"/>
      <c r="AP78" s="70"/>
      <c r="AQ78" s="70"/>
      <c r="AR78" s="70"/>
    </row>
    <row r="79" spans="1:44" x14ac:dyDescent="0.25">
      <c r="A79" s="55" t="s">
        <v>307</v>
      </c>
      <c r="B79" s="56"/>
      <c r="C79" s="56"/>
      <c r="D79" s="57"/>
      <c r="E79" s="74"/>
      <c r="F79" s="56"/>
      <c r="G79" s="73"/>
      <c r="H79" s="60"/>
      <c r="I79" s="61"/>
      <c r="J79" s="61"/>
      <c r="K79" s="60"/>
      <c r="L79" s="64"/>
      <c r="M79" s="65">
        <v>1803.425048828125</v>
      </c>
      <c r="N79" s="65">
        <v>5655.81689453125</v>
      </c>
      <c r="O79" s="66"/>
      <c r="P79" s="67"/>
      <c r="Q79" s="67"/>
      <c r="R79" s="75">
        <f t="shared" si="2"/>
        <v>1</v>
      </c>
      <c r="S79" s="48">
        <v>0</v>
      </c>
      <c r="T79" s="48">
        <v>1</v>
      </c>
      <c r="U79" s="49">
        <v>0</v>
      </c>
      <c r="V79" s="49">
        <v>3.0860000000000002E-3</v>
      </c>
      <c r="W79" s="49">
        <v>3.9129999999999998E-3</v>
      </c>
      <c r="X79" s="76"/>
      <c r="Y79" s="50"/>
      <c r="Z79" s="49"/>
      <c r="AA79" s="62">
        <v>79</v>
      </c>
      <c r="AB79" s="62"/>
      <c r="AC79" s="68"/>
      <c r="AD79" s="63"/>
      <c r="AE79" s="70"/>
      <c r="AF79" s="70"/>
      <c r="AG79" s="70"/>
      <c r="AH79" s="70"/>
      <c r="AI79" s="70"/>
      <c r="AJ79" s="70"/>
      <c r="AK79" s="70"/>
      <c r="AL79" s="70"/>
      <c r="AM79" s="70"/>
      <c r="AN79" s="70"/>
      <c r="AO79" s="70"/>
      <c r="AP79" s="70"/>
      <c r="AQ79" s="70"/>
      <c r="AR79" s="70"/>
    </row>
    <row r="80" spans="1:44" x14ac:dyDescent="0.25">
      <c r="A80" s="55" t="s">
        <v>308</v>
      </c>
      <c r="B80" s="56"/>
      <c r="C80" s="56"/>
      <c r="D80" s="57"/>
      <c r="E80" s="74"/>
      <c r="F80" s="56"/>
      <c r="G80" s="73"/>
      <c r="H80" s="60"/>
      <c r="I80" s="61"/>
      <c r="J80" s="61"/>
      <c r="K80" s="60"/>
      <c r="L80" s="64"/>
      <c r="M80" s="65">
        <v>6232.66357421875</v>
      </c>
      <c r="N80" s="65">
        <v>5952.05419921875</v>
      </c>
      <c r="O80" s="66"/>
      <c r="P80" s="67"/>
      <c r="Q80" s="67"/>
      <c r="R80" s="75">
        <f t="shared" si="2"/>
        <v>5</v>
      </c>
      <c r="S80" s="48">
        <v>1</v>
      </c>
      <c r="T80" s="48">
        <v>4</v>
      </c>
      <c r="U80" s="49">
        <v>83.613248999999996</v>
      </c>
      <c r="V80" s="49">
        <v>3.4840000000000001E-3</v>
      </c>
      <c r="W80" s="49">
        <v>1.0571000000000001E-2</v>
      </c>
      <c r="X80" s="76"/>
      <c r="Y80" s="50"/>
      <c r="Z80" s="49"/>
      <c r="AA80" s="62">
        <v>80</v>
      </c>
      <c r="AB80" s="62"/>
      <c r="AC80" s="68"/>
      <c r="AD80" s="63"/>
      <c r="AE80" s="70"/>
      <c r="AF80" s="70"/>
      <c r="AG80" s="70"/>
      <c r="AH80" s="70"/>
      <c r="AI80" s="70"/>
      <c r="AJ80" s="70"/>
      <c r="AK80" s="70"/>
      <c r="AL80" s="70"/>
      <c r="AM80" s="70"/>
      <c r="AN80" s="70"/>
      <c r="AO80" s="70"/>
      <c r="AP80" s="70"/>
      <c r="AQ80" s="70"/>
      <c r="AR80" s="70"/>
    </row>
    <row r="81" spans="1:44" x14ac:dyDescent="0.25">
      <c r="A81" s="55" t="s">
        <v>309</v>
      </c>
      <c r="B81" s="56"/>
      <c r="C81" s="56"/>
      <c r="D81" s="57"/>
      <c r="E81" s="74"/>
      <c r="F81" s="56"/>
      <c r="G81" s="73"/>
      <c r="H81" s="60"/>
      <c r="I81" s="61"/>
      <c r="J81" s="61"/>
      <c r="K81" s="60"/>
      <c r="L81" s="64"/>
      <c r="M81" s="65">
        <v>6344.47802734375</v>
      </c>
      <c r="N81" s="65">
        <v>3459.138427734375</v>
      </c>
      <c r="O81" s="66"/>
      <c r="P81" s="67"/>
      <c r="Q81" s="67"/>
      <c r="R81" s="75">
        <f t="shared" si="2"/>
        <v>4</v>
      </c>
      <c r="S81" s="48">
        <v>2</v>
      </c>
      <c r="T81" s="48">
        <v>2</v>
      </c>
      <c r="U81" s="49">
        <v>619.67260199999998</v>
      </c>
      <c r="V81" s="49">
        <v>3.4129999999999998E-3</v>
      </c>
      <c r="W81" s="49">
        <v>3.009E-3</v>
      </c>
      <c r="X81" s="76"/>
      <c r="Y81" s="50"/>
      <c r="Z81" s="49"/>
      <c r="AA81" s="62">
        <v>81</v>
      </c>
      <c r="AB81" s="62"/>
      <c r="AC81" s="68"/>
      <c r="AD81" s="63"/>
      <c r="AE81" s="70"/>
      <c r="AF81" s="70"/>
      <c r="AG81" s="70"/>
      <c r="AH81" s="70"/>
      <c r="AI81" s="70"/>
      <c r="AJ81" s="70"/>
      <c r="AK81" s="70"/>
      <c r="AL81" s="70"/>
      <c r="AM81" s="70"/>
      <c r="AN81" s="70"/>
      <c r="AO81" s="70"/>
      <c r="AP81" s="70"/>
      <c r="AQ81" s="70"/>
      <c r="AR81" s="70"/>
    </row>
    <row r="82" spans="1:44" x14ac:dyDescent="0.25">
      <c r="A82" s="55" t="s">
        <v>310</v>
      </c>
      <c r="B82" s="56"/>
      <c r="C82" s="56"/>
      <c r="D82" s="57"/>
      <c r="E82" s="74"/>
      <c r="F82" s="56"/>
      <c r="G82" s="73"/>
      <c r="H82" s="60"/>
      <c r="I82" s="61"/>
      <c r="J82" s="61"/>
      <c r="K82" s="60"/>
      <c r="L82" s="64"/>
      <c r="M82" s="65">
        <v>7789.67529296875</v>
      </c>
      <c r="N82" s="65">
        <v>2448.560546875</v>
      </c>
      <c r="O82" s="66"/>
      <c r="P82" s="67"/>
      <c r="Q82" s="67"/>
      <c r="R82" s="75">
        <f t="shared" si="2"/>
        <v>1</v>
      </c>
      <c r="S82" s="48">
        <v>1</v>
      </c>
      <c r="T82" s="48">
        <v>0</v>
      </c>
      <c r="U82" s="49">
        <v>0</v>
      </c>
      <c r="V82" s="49">
        <v>2.5509999999999999E-3</v>
      </c>
      <c r="W82" s="49">
        <v>3.1199999999999999E-4</v>
      </c>
      <c r="X82" s="76"/>
      <c r="Y82" s="50"/>
      <c r="Z82" s="49"/>
      <c r="AA82" s="62">
        <v>82</v>
      </c>
      <c r="AB82" s="62"/>
      <c r="AC82" s="68"/>
      <c r="AD82" s="63"/>
      <c r="AE82" s="70"/>
      <c r="AF82" s="70"/>
      <c r="AG82" s="70"/>
      <c r="AH82" s="70"/>
      <c r="AI82" s="70"/>
      <c r="AJ82" s="70"/>
      <c r="AK82" s="70"/>
      <c r="AL82" s="70"/>
      <c r="AM82" s="70"/>
      <c r="AN82" s="70"/>
      <c r="AO82" s="70"/>
      <c r="AP82" s="70"/>
      <c r="AQ82" s="70"/>
      <c r="AR82" s="70"/>
    </row>
    <row r="83" spans="1:44" x14ac:dyDescent="0.25">
      <c r="A83" s="55" t="s">
        <v>311</v>
      </c>
      <c r="B83" s="56"/>
      <c r="C83" s="56"/>
      <c r="D83" s="57"/>
      <c r="E83" s="74"/>
      <c r="F83" s="56"/>
      <c r="G83" s="73"/>
      <c r="H83" s="60"/>
      <c r="I83" s="61"/>
      <c r="J83" s="61"/>
      <c r="K83" s="60"/>
      <c r="L83" s="64"/>
      <c r="M83" s="65">
        <v>8419.02734375</v>
      </c>
      <c r="N83" s="65">
        <v>2756.30908203125</v>
      </c>
      <c r="O83" s="66"/>
      <c r="P83" s="67"/>
      <c r="Q83" s="67"/>
      <c r="R83" s="75">
        <f t="shared" si="2"/>
        <v>2</v>
      </c>
      <c r="S83" s="48">
        <v>0</v>
      </c>
      <c r="T83" s="48">
        <v>2</v>
      </c>
      <c r="U83" s="49">
        <v>198</v>
      </c>
      <c r="V83" s="49">
        <v>2.5639999999999999E-3</v>
      </c>
      <c r="W83" s="49">
        <v>3.1500000000000001E-4</v>
      </c>
      <c r="X83" s="76"/>
      <c r="Y83" s="50"/>
      <c r="Z83" s="49"/>
      <c r="AA83" s="62">
        <v>83</v>
      </c>
      <c r="AB83" s="62"/>
      <c r="AC83" s="68"/>
      <c r="AD83" s="63"/>
      <c r="AE83" s="70"/>
      <c r="AF83" s="70"/>
      <c r="AG83" s="70"/>
      <c r="AH83" s="70"/>
      <c r="AI83" s="70"/>
      <c r="AJ83" s="70"/>
      <c r="AK83" s="70"/>
      <c r="AL83" s="70"/>
      <c r="AM83" s="70"/>
      <c r="AN83" s="70"/>
      <c r="AO83" s="70"/>
      <c r="AP83" s="70"/>
      <c r="AQ83" s="70"/>
      <c r="AR83" s="70"/>
    </row>
    <row r="84" spans="1:44" x14ac:dyDescent="0.25">
      <c r="A84" s="55" t="s">
        <v>312</v>
      </c>
      <c r="B84" s="56"/>
      <c r="C84" s="56"/>
      <c r="D84" s="57"/>
      <c r="E84" s="74"/>
      <c r="F84" s="56"/>
      <c r="G84" s="73"/>
      <c r="H84" s="60"/>
      <c r="I84" s="61"/>
      <c r="J84" s="61"/>
      <c r="K84" s="60"/>
      <c r="L84" s="64"/>
      <c r="M84" s="65">
        <v>1839.1385498046875</v>
      </c>
      <c r="N84" s="65">
        <v>5258.2802734375</v>
      </c>
      <c r="O84" s="66"/>
      <c r="P84" s="67"/>
      <c r="Q84" s="67"/>
      <c r="R84" s="75">
        <f t="shared" si="2"/>
        <v>3</v>
      </c>
      <c r="S84" s="48">
        <v>2</v>
      </c>
      <c r="T84" s="48">
        <v>1</v>
      </c>
      <c r="U84" s="49">
        <v>0</v>
      </c>
      <c r="V84" s="49">
        <v>2.9239999999999999E-3</v>
      </c>
      <c r="W84" s="49">
        <v>2.7320000000000001E-3</v>
      </c>
      <c r="X84" s="76"/>
      <c r="Y84" s="50"/>
      <c r="Z84" s="49"/>
      <c r="AA84" s="62">
        <v>84</v>
      </c>
      <c r="AB84" s="62"/>
      <c r="AC84" s="68"/>
      <c r="AD84" s="63"/>
      <c r="AE84" s="70"/>
      <c r="AF84" s="70"/>
      <c r="AG84" s="70"/>
      <c r="AH84" s="70"/>
      <c r="AI84" s="70"/>
      <c r="AJ84" s="70"/>
      <c r="AK84" s="70"/>
      <c r="AL84" s="70"/>
      <c r="AM84" s="70"/>
      <c r="AN84" s="70"/>
      <c r="AO84" s="70"/>
      <c r="AP84" s="70"/>
      <c r="AQ84" s="70"/>
      <c r="AR84" s="70"/>
    </row>
    <row r="85" spans="1:44" x14ac:dyDescent="0.25">
      <c r="A85" s="55" t="s">
        <v>313</v>
      </c>
      <c r="B85" s="56"/>
      <c r="C85" s="56"/>
      <c r="D85" s="57"/>
      <c r="E85" s="74"/>
      <c r="F85" s="56"/>
      <c r="G85" s="73"/>
      <c r="H85" s="60"/>
      <c r="I85" s="61"/>
      <c r="J85" s="61"/>
      <c r="K85" s="60"/>
      <c r="L85" s="64"/>
      <c r="M85" s="65">
        <v>7956.60009765625</v>
      </c>
      <c r="N85" s="65">
        <v>6822.0537109375</v>
      </c>
      <c r="O85" s="66"/>
      <c r="P85" s="67"/>
      <c r="Q85" s="67"/>
      <c r="R85" s="75">
        <f t="shared" si="2"/>
        <v>4</v>
      </c>
      <c r="S85" s="48">
        <v>1</v>
      </c>
      <c r="T85" s="48">
        <v>3</v>
      </c>
      <c r="U85" s="49">
        <v>11.169912999999999</v>
      </c>
      <c r="V85" s="49">
        <v>3.0769999999999999E-3</v>
      </c>
      <c r="W85" s="49">
        <v>4.47E-3</v>
      </c>
      <c r="X85" s="76"/>
      <c r="Y85" s="50"/>
      <c r="Z85" s="49"/>
      <c r="AA85" s="62">
        <v>85</v>
      </c>
      <c r="AB85" s="62"/>
      <c r="AC85" s="68"/>
      <c r="AD85" s="63"/>
      <c r="AE85" s="70"/>
      <c r="AF85" s="70"/>
      <c r="AG85" s="70"/>
      <c r="AH85" s="70"/>
      <c r="AI85" s="70"/>
      <c r="AJ85" s="70"/>
      <c r="AK85" s="70"/>
      <c r="AL85" s="70"/>
      <c r="AM85" s="70"/>
      <c r="AN85" s="70"/>
      <c r="AO85" s="70"/>
      <c r="AP85" s="70"/>
      <c r="AQ85" s="70"/>
      <c r="AR85" s="70"/>
    </row>
    <row r="86" spans="1:44" x14ac:dyDescent="0.25">
      <c r="A86" s="55" t="s">
        <v>314</v>
      </c>
      <c r="B86" s="56"/>
      <c r="C86" s="56"/>
      <c r="D86" s="57"/>
      <c r="E86" s="74"/>
      <c r="F86" s="56"/>
      <c r="G86" s="73"/>
      <c r="H86" s="60"/>
      <c r="I86" s="61"/>
      <c r="J86" s="61"/>
      <c r="K86" s="60"/>
      <c r="L86" s="64"/>
      <c r="M86" s="65">
        <v>4942.82470703125</v>
      </c>
      <c r="N86" s="65">
        <v>2385.225830078125</v>
      </c>
      <c r="O86" s="66"/>
      <c r="P86" s="67"/>
      <c r="Q86" s="67"/>
      <c r="R86" s="75">
        <f t="shared" si="2"/>
        <v>4</v>
      </c>
      <c r="S86" s="48">
        <v>1</v>
      </c>
      <c r="T86" s="48">
        <v>3</v>
      </c>
      <c r="U86" s="49">
        <v>0</v>
      </c>
      <c r="V86" s="49">
        <v>2.8990000000000001E-3</v>
      </c>
      <c r="W86" s="49">
        <v>2.1670000000000001E-3</v>
      </c>
      <c r="X86" s="76"/>
      <c r="Y86" s="50"/>
      <c r="Z86" s="49"/>
      <c r="AA86" s="62">
        <v>86</v>
      </c>
      <c r="AB86" s="62"/>
      <c r="AC86" s="68"/>
      <c r="AD86" s="63"/>
      <c r="AE86" s="70"/>
      <c r="AF86" s="70"/>
      <c r="AG86" s="70"/>
      <c r="AH86" s="70"/>
      <c r="AI86" s="70"/>
      <c r="AJ86" s="70"/>
      <c r="AK86" s="70"/>
      <c r="AL86" s="70"/>
      <c r="AM86" s="70"/>
      <c r="AN86" s="70"/>
      <c r="AO86" s="70"/>
      <c r="AP86" s="70"/>
      <c r="AQ86" s="70"/>
      <c r="AR86" s="70"/>
    </row>
    <row r="87" spans="1:44" x14ac:dyDescent="0.25">
      <c r="A87" s="55" t="s">
        <v>315</v>
      </c>
      <c r="B87" s="56"/>
      <c r="C87" s="56"/>
      <c r="D87" s="57"/>
      <c r="E87" s="74"/>
      <c r="F87" s="56"/>
      <c r="G87" s="73"/>
      <c r="H87" s="60"/>
      <c r="I87" s="61"/>
      <c r="J87" s="61"/>
      <c r="K87" s="60"/>
      <c r="L87" s="64"/>
      <c r="M87" s="65">
        <v>5783.59619140625</v>
      </c>
      <c r="N87" s="65">
        <v>2690.956298828125</v>
      </c>
      <c r="O87" s="66"/>
      <c r="P87" s="67"/>
      <c r="Q87" s="67"/>
      <c r="R87" s="75">
        <f t="shared" si="2"/>
        <v>5</v>
      </c>
      <c r="S87" s="48">
        <v>3</v>
      </c>
      <c r="T87" s="48">
        <v>2</v>
      </c>
      <c r="U87" s="49">
        <v>396.04454800000002</v>
      </c>
      <c r="V87" s="49">
        <v>3.0669999999999998E-3</v>
      </c>
      <c r="W87" s="49">
        <v>2.9589999999999998E-3</v>
      </c>
      <c r="X87" s="76"/>
      <c r="Y87" s="50"/>
      <c r="Z87" s="49"/>
      <c r="AA87" s="62">
        <v>87</v>
      </c>
      <c r="AB87" s="62"/>
      <c r="AC87" s="68"/>
      <c r="AD87" s="63"/>
      <c r="AE87" s="70"/>
      <c r="AF87" s="70"/>
      <c r="AG87" s="70"/>
      <c r="AH87" s="70"/>
      <c r="AI87" s="70"/>
      <c r="AJ87" s="70"/>
      <c r="AK87" s="70"/>
      <c r="AL87" s="70"/>
      <c r="AM87" s="70"/>
      <c r="AN87" s="70"/>
      <c r="AO87" s="70"/>
      <c r="AP87" s="70"/>
      <c r="AQ87" s="70"/>
      <c r="AR87" s="70"/>
    </row>
    <row r="88" spans="1:44" x14ac:dyDescent="0.25">
      <c r="A88" s="55" t="s">
        <v>316</v>
      </c>
      <c r="B88" s="56"/>
      <c r="C88" s="56"/>
      <c r="D88" s="57"/>
      <c r="E88" s="74"/>
      <c r="F88" s="56"/>
      <c r="G88" s="73"/>
      <c r="H88" s="60"/>
      <c r="I88" s="61"/>
      <c r="J88" s="61"/>
      <c r="K88" s="60"/>
      <c r="L88" s="64"/>
      <c r="M88" s="65">
        <v>6148.71337890625</v>
      </c>
      <c r="N88" s="65">
        <v>1336.009765625</v>
      </c>
      <c r="O88" s="66"/>
      <c r="P88" s="67"/>
      <c r="Q88" s="67"/>
      <c r="R88" s="75">
        <f t="shared" si="2"/>
        <v>2</v>
      </c>
      <c r="S88" s="48">
        <v>1</v>
      </c>
      <c r="T88" s="48">
        <v>1</v>
      </c>
      <c r="U88" s="49">
        <v>198</v>
      </c>
      <c r="V88" s="49">
        <v>2.3640000000000002E-3</v>
      </c>
      <c r="W88" s="49">
        <v>3.1E-4</v>
      </c>
      <c r="X88" s="76"/>
      <c r="Y88" s="50"/>
      <c r="Z88" s="49"/>
      <c r="AA88" s="62">
        <v>88</v>
      </c>
      <c r="AB88" s="62"/>
      <c r="AC88" s="68"/>
      <c r="AD88" s="63"/>
      <c r="AE88" s="70"/>
      <c r="AF88" s="70"/>
      <c r="AG88" s="70"/>
      <c r="AH88" s="70"/>
      <c r="AI88" s="70"/>
      <c r="AJ88" s="70"/>
      <c r="AK88" s="70"/>
      <c r="AL88" s="70"/>
      <c r="AM88" s="70"/>
      <c r="AN88" s="70"/>
      <c r="AO88" s="70"/>
      <c r="AP88" s="70"/>
      <c r="AQ88" s="70"/>
      <c r="AR88" s="70"/>
    </row>
    <row r="89" spans="1:44" x14ac:dyDescent="0.25">
      <c r="A89" s="55" t="s">
        <v>317</v>
      </c>
      <c r="B89" s="56"/>
      <c r="C89" s="56"/>
      <c r="D89" s="57"/>
      <c r="E89" s="74"/>
      <c r="F89" s="56"/>
      <c r="G89" s="73"/>
      <c r="H89" s="60"/>
      <c r="I89" s="61"/>
      <c r="J89" s="61"/>
      <c r="K89" s="60"/>
      <c r="L89" s="64"/>
      <c r="M89" s="65">
        <v>655.1712646484375</v>
      </c>
      <c r="N89" s="65">
        <v>6509.52880859375</v>
      </c>
      <c r="O89" s="66"/>
      <c r="P89" s="67"/>
      <c r="Q89" s="67"/>
      <c r="R89" s="75">
        <f t="shared" si="2"/>
        <v>1</v>
      </c>
      <c r="S89" s="48">
        <v>1</v>
      </c>
      <c r="T89" s="48">
        <v>0</v>
      </c>
      <c r="U89" s="49">
        <v>0</v>
      </c>
      <c r="V89" s="49">
        <v>2.591E-3</v>
      </c>
      <c r="W89" s="49">
        <v>1.054E-3</v>
      </c>
      <c r="X89" s="76"/>
      <c r="Y89" s="50"/>
      <c r="Z89" s="49"/>
      <c r="AA89" s="62">
        <v>89</v>
      </c>
      <c r="AB89" s="62"/>
      <c r="AC89" s="68"/>
      <c r="AD89" s="63"/>
      <c r="AE89" s="70"/>
      <c r="AF89" s="70"/>
      <c r="AG89" s="70"/>
      <c r="AH89" s="70"/>
      <c r="AI89" s="70"/>
      <c r="AJ89" s="70"/>
      <c r="AK89" s="70"/>
      <c r="AL89" s="70"/>
      <c r="AM89" s="70"/>
      <c r="AN89" s="70"/>
      <c r="AO89" s="70"/>
      <c r="AP89" s="70"/>
      <c r="AQ89" s="70"/>
      <c r="AR89" s="70"/>
    </row>
    <row r="90" spans="1:44" x14ac:dyDescent="0.25">
      <c r="A90" s="55" t="s">
        <v>318</v>
      </c>
      <c r="B90" s="56"/>
      <c r="C90" s="56"/>
      <c r="D90" s="57"/>
      <c r="E90" s="74"/>
      <c r="F90" s="56"/>
      <c r="G90" s="73"/>
      <c r="H90" s="60"/>
      <c r="I90" s="61"/>
      <c r="J90" s="61"/>
      <c r="K90" s="60"/>
      <c r="L90" s="64"/>
      <c r="M90" s="65">
        <v>3910.17041015625</v>
      </c>
      <c r="N90" s="65">
        <v>2503.017333984375</v>
      </c>
      <c r="O90" s="66"/>
      <c r="P90" s="67"/>
      <c r="Q90" s="67"/>
      <c r="R90" s="75">
        <f t="shared" si="2"/>
        <v>1</v>
      </c>
      <c r="S90" s="48">
        <v>0</v>
      </c>
      <c r="T90" s="48">
        <v>1</v>
      </c>
      <c r="U90" s="49">
        <v>0</v>
      </c>
      <c r="V90" s="49">
        <v>2.8570000000000002E-3</v>
      </c>
      <c r="W90" s="49">
        <v>1.191E-3</v>
      </c>
      <c r="X90" s="76"/>
      <c r="Y90" s="50"/>
      <c r="Z90" s="49"/>
      <c r="AA90" s="62">
        <v>90</v>
      </c>
      <c r="AB90" s="62"/>
      <c r="AC90" s="68"/>
      <c r="AD90" s="63"/>
      <c r="AE90" s="70"/>
      <c r="AF90" s="70"/>
      <c r="AG90" s="70"/>
      <c r="AH90" s="70"/>
      <c r="AI90" s="70"/>
      <c r="AJ90" s="70"/>
      <c r="AK90" s="70"/>
      <c r="AL90" s="70"/>
      <c r="AM90" s="70"/>
      <c r="AN90" s="70"/>
      <c r="AO90" s="70"/>
      <c r="AP90" s="70"/>
      <c r="AQ90" s="70"/>
      <c r="AR90" s="70"/>
    </row>
    <row r="91" spans="1:44" x14ac:dyDescent="0.25">
      <c r="A91" s="55" t="s">
        <v>319</v>
      </c>
      <c r="B91" s="56"/>
      <c r="C91" s="56"/>
      <c r="D91" s="57"/>
      <c r="E91" s="74"/>
      <c r="F91" s="56"/>
      <c r="G91" s="73"/>
      <c r="H91" s="60"/>
      <c r="I91" s="61"/>
      <c r="J91" s="61"/>
      <c r="K91" s="60"/>
      <c r="L91" s="64"/>
      <c r="M91" s="65">
        <v>4137.32470703125</v>
      </c>
      <c r="N91" s="65">
        <v>2332.1298828125</v>
      </c>
      <c r="O91" s="66"/>
      <c r="P91" s="67"/>
      <c r="Q91" s="67"/>
      <c r="R91" s="75">
        <f t="shared" si="2"/>
        <v>3</v>
      </c>
      <c r="S91" s="48">
        <v>1</v>
      </c>
      <c r="T91" s="48">
        <v>2</v>
      </c>
      <c r="U91" s="49">
        <v>198</v>
      </c>
      <c r="V91" s="49">
        <v>2.8739999999999998E-3</v>
      </c>
      <c r="W91" s="49">
        <v>1.204E-3</v>
      </c>
      <c r="X91" s="76"/>
      <c r="Y91" s="50"/>
      <c r="Z91" s="49"/>
      <c r="AA91" s="62">
        <v>91</v>
      </c>
      <c r="AB91" s="62"/>
      <c r="AC91" s="68"/>
      <c r="AD91" s="63"/>
      <c r="AE91" s="70"/>
      <c r="AF91" s="70"/>
      <c r="AG91" s="70"/>
      <c r="AH91" s="70"/>
      <c r="AI91" s="70"/>
      <c r="AJ91" s="70"/>
      <c r="AK91" s="70"/>
      <c r="AL91" s="70"/>
      <c r="AM91" s="70"/>
      <c r="AN91" s="70"/>
      <c r="AO91" s="70"/>
      <c r="AP91" s="70"/>
      <c r="AQ91" s="70"/>
      <c r="AR91" s="70"/>
    </row>
    <row r="92" spans="1:44" x14ac:dyDescent="0.25">
      <c r="A92" s="55" t="s">
        <v>320</v>
      </c>
      <c r="B92" s="56"/>
      <c r="C92" s="56"/>
      <c r="D92" s="57"/>
      <c r="E92" s="74"/>
      <c r="F92" s="56"/>
      <c r="G92" s="73"/>
      <c r="H92" s="60"/>
      <c r="I92" s="61"/>
      <c r="J92" s="61"/>
      <c r="K92" s="60"/>
      <c r="L92" s="64"/>
      <c r="M92" s="65">
        <v>3161.3154296875</v>
      </c>
      <c r="N92" s="65">
        <v>2678.447265625</v>
      </c>
      <c r="O92" s="66"/>
      <c r="P92" s="67"/>
      <c r="Q92" s="67"/>
      <c r="R92" s="75">
        <f t="shared" si="2"/>
        <v>1</v>
      </c>
      <c r="S92" s="48">
        <v>0</v>
      </c>
      <c r="T92" s="48">
        <v>1</v>
      </c>
      <c r="U92" s="49">
        <v>0</v>
      </c>
      <c r="V92" s="49">
        <v>2.8570000000000002E-3</v>
      </c>
      <c r="W92" s="49">
        <v>1.191E-3</v>
      </c>
      <c r="X92" s="76"/>
      <c r="Y92" s="50"/>
      <c r="Z92" s="49"/>
      <c r="AA92" s="62">
        <v>92</v>
      </c>
      <c r="AB92" s="62"/>
      <c r="AC92" s="68"/>
      <c r="AD92" s="63"/>
      <c r="AE92" s="70"/>
      <c r="AF92" s="70"/>
      <c r="AG92" s="70"/>
      <c r="AH92" s="70"/>
      <c r="AI92" s="70"/>
      <c r="AJ92" s="70"/>
      <c r="AK92" s="70"/>
      <c r="AL92" s="70"/>
      <c r="AM92" s="70"/>
      <c r="AN92" s="70"/>
      <c r="AO92" s="70"/>
      <c r="AP92" s="70"/>
      <c r="AQ92" s="70"/>
      <c r="AR92" s="70"/>
    </row>
    <row r="93" spans="1:44" x14ac:dyDescent="0.25">
      <c r="A93" s="55" t="s">
        <v>321</v>
      </c>
      <c r="B93" s="56"/>
      <c r="C93" s="56"/>
      <c r="D93" s="57"/>
      <c r="E93" s="74"/>
      <c r="F93" s="56"/>
      <c r="G93" s="73"/>
      <c r="H93" s="60"/>
      <c r="I93" s="61"/>
      <c r="J93" s="61"/>
      <c r="K93" s="60"/>
      <c r="L93" s="64"/>
      <c r="M93" s="65">
        <v>3195.149169921875</v>
      </c>
      <c r="N93" s="65">
        <v>3523.53759765625</v>
      </c>
      <c r="O93" s="66"/>
      <c r="P93" s="67"/>
      <c r="Q93" s="67"/>
      <c r="R93" s="75">
        <f t="shared" si="2"/>
        <v>2</v>
      </c>
      <c r="S93" s="48">
        <v>1</v>
      </c>
      <c r="T93" s="48">
        <v>1</v>
      </c>
      <c r="U93" s="49">
        <v>21.391697000000001</v>
      </c>
      <c r="V93" s="49">
        <v>3.1849999999999999E-3</v>
      </c>
      <c r="W93" s="49">
        <v>2.5950000000000001E-3</v>
      </c>
      <c r="X93" s="76"/>
      <c r="Y93" s="50"/>
      <c r="Z93" s="49"/>
      <c r="AA93" s="62">
        <v>93</v>
      </c>
      <c r="AB93" s="62"/>
      <c r="AC93" s="68"/>
      <c r="AD93" s="63"/>
      <c r="AE93" s="70"/>
      <c r="AF93" s="70"/>
      <c r="AG93" s="70"/>
      <c r="AH93" s="70"/>
      <c r="AI93" s="70"/>
      <c r="AJ93" s="70"/>
      <c r="AK93" s="70"/>
      <c r="AL93" s="70"/>
      <c r="AM93" s="70"/>
      <c r="AN93" s="70"/>
      <c r="AO93" s="70"/>
      <c r="AP93" s="70"/>
      <c r="AQ93" s="70"/>
      <c r="AR93" s="70"/>
    </row>
    <row r="94" spans="1:44" x14ac:dyDescent="0.25">
      <c r="A94" s="55" t="s">
        <v>322</v>
      </c>
      <c r="B94" s="56"/>
      <c r="C94" s="56"/>
      <c r="D94" s="57"/>
      <c r="E94" s="74"/>
      <c r="F94" s="56"/>
      <c r="G94" s="73"/>
      <c r="H94" s="60"/>
      <c r="I94" s="61"/>
      <c r="J94" s="61"/>
      <c r="K94" s="60"/>
      <c r="L94" s="64"/>
      <c r="M94" s="65">
        <v>4688.75830078125</v>
      </c>
      <c r="N94" s="65">
        <v>2589.51318359375</v>
      </c>
      <c r="O94" s="66"/>
      <c r="P94" s="67"/>
      <c r="Q94" s="67"/>
      <c r="R94" s="75">
        <f t="shared" si="2"/>
        <v>2</v>
      </c>
      <c r="S94" s="48">
        <v>0</v>
      </c>
      <c r="T94" s="48">
        <v>2</v>
      </c>
      <c r="U94" s="49">
        <v>0</v>
      </c>
      <c r="V94" s="49">
        <v>2.9150000000000001E-3</v>
      </c>
      <c r="W94" s="49">
        <v>1.485E-3</v>
      </c>
      <c r="X94" s="76"/>
      <c r="Y94" s="50"/>
      <c r="Z94" s="49"/>
      <c r="AA94" s="62">
        <v>94</v>
      </c>
      <c r="AB94" s="62"/>
      <c r="AC94" s="68"/>
      <c r="AD94" s="63"/>
      <c r="AE94" s="70"/>
      <c r="AF94" s="70"/>
      <c r="AG94" s="70"/>
      <c r="AH94" s="70"/>
      <c r="AI94" s="70"/>
      <c r="AJ94" s="70"/>
      <c r="AK94" s="70"/>
      <c r="AL94" s="70"/>
      <c r="AM94" s="70"/>
      <c r="AN94" s="70"/>
      <c r="AO94" s="70"/>
      <c r="AP94" s="70"/>
      <c r="AQ94" s="70"/>
      <c r="AR94" s="70"/>
    </row>
    <row r="95" spans="1:44" x14ac:dyDescent="0.25">
      <c r="A95" s="55" t="s">
        <v>323</v>
      </c>
      <c r="B95" s="56"/>
      <c r="C95" s="56"/>
      <c r="D95" s="57"/>
      <c r="E95" s="74"/>
      <c r="F95" s="56"/>
      <c r="G95" s="73"/>
      <c r="H95" s="60"/>
      <c r="I95" s="61"/>
      <c r="J95" s="61"/>
      <c r="K95" s="60"/>
      <c r="L95" s="64"/>
      <c r="M95" s="65">
        <v>5459.03662109375</v>
      </c>
      <c r="N95" s="65">
        <v>2384.551513671875</v>
      </c>
      <c r="O95" s="66"/>
      <c r="P95" s="67"/>
      <c r="Q95" s="67"/>
      <c r="R95" s="75">
        <f t="shared" si="2"/>
        <v>1</v>
      </c>
      <c r="S95" s="48">
        <v>0</v>
      </c>
      <c r="T95" s="48">
        <v>1</v>
      </c>
      <c r="U95" s="49">
        <v>0</v>
      </c>
      <c r="V95" s="49">
        <v>2.8570000000000002E-3</v>
      </c>
      <c r="W95" s="49">
        <v>1.191E-3</v>
      </c>
      <c r="X95" s="76"/>
      <c r="Y95" s="50"/>
      <c r="Z95" s="49"/>
      <c r="AA95" s="62">
        <v>95</v>
      </c>
      <c r="AB95" s="62"/>
      <c r="AC95" s="68"/>
      <c r="AD95" s="63"/>
      <c r="AE95" s="70"/>
      <c r="AF95" s="70"/>
      <c r="AG95" s="70"/>
      <c r="AH95" s="70"/>
      <c r="AI95" s="70"/>
      <c r="AJ95" s="70"/>
      <c r="AK95" s="70"/>
      <c r="AL95" s="70"/>
      <c r="AM95" s="70"/>
      <c r="AN95" s="70"/>
      <c r="AO95" s="70"/>
      <c r="AP95" s="70"/>
      <c r="AQ95" s="70"/>
      <c r="AR95" s="70"/>
    </row>
    <row r="96" spans="1:44" x14ac:dyDescent="0.25">
      <c r="A96" s="55" t="s">
        <v>324</v>
      </c>
      <c r="B96" s="56"/>
      <c r="C96" s="56"/>
      <c r="D96" s="57"/>
      <c r="E96" s="74"/>
      <c r="F96" s="56"/>
      <c r="G96" s="73"/>
      <c r="H96" s="60"/>
      <c r="I96" s="61"/>
      <c r="J96" s="61"/>
      <c r="K96" s="60"/>
      <c r="L96" s="64"/>
      <c r="M96" s="65">
        <v>3532.152587890625</v>
      </c>
      <c r="N96" s="65">
        <v>2641.169189453125</v>
      </c>
      <c r="O96" s="66"/>
      <c r="P96" s="67"/>
      <c r="Q96" s="67"/>
      <c r="R96" s="75">
        <f t="shared" si="2"/>
        <v>3</v>
      </c>
      <c r="S96" s="48">
        <v>1</v>
      </c>
      <c r="T96" s="48">
        <v>2</v>
      </c>
      <c r="U96" s="49">
        <v>0</v>
      </c>
      <c r="V96" s="49">
        <v>2.8739999999999998E-3</v>
      </c>
      <c r="W96" s="49">
        <v>1.861E-3</v>
      </c>
      <c r="X96" s="76"/>
      <c r="Y96" s="50"/>
      <c r="Z96" s="49"/>
      <c r="AA96" s="62">
        <v>96</v>
      </c>
      <c r="AB96" s="62"/>
      <c r="AC96" s="68"/>
      <c r="AD96" s="63"/>
      <c r="AE96" s="70"/>
      <c r="AF96" s="70"/>
      <c r="AG96" s="70"/>
      <c r="AH96" s="70"/>
      <c r="AI96" s="70"/>
      <c r="AJ96" s="70"/>
      <c r="AK96" s="70"/>
      <c r="AL96" s="70"/>
      <c r="AM96" s="70"/>
      <c r="AN96" s="70"/>
      <c r="AO96" s="70"/>
      <c r="AP96" s="70"/>
      <c r="AQ96" s="70"/>
      <c r="AR96" s="70"/>
    </row>
    <row r="97" spans="1:44" x14ac:dyDescent="0.25">
      <c r="A97" s="55" t="s">
        <v>325</v>
      </c>
      <c r="B97" s="56"/>
      <c r="C97" s="56"/>
      <c r="D97" s="57"/>
      <c r="E97" s="74"/>
      <c r="F97" s="56"/>
      <c r="G97" s="73"/>
      <c r="H97" s="60"/>
      <c r="I97" s="61"/>
      <c r="J97" s="61"/>
      <c r="K97" s="60"/>
      <c r="L97" s="64"/>
      <c r="M97" s="65">
        <v>2165.91064453125</v>
      </c>
      <c r="N97" s="65">
        <v>6798.88818359375</v>
      </c>
      <c r="O97" s="66"/>
      <c r="P97" s="67"/>
      <c r="Q97" s="67"/>
      <c r="R97" s="75">
        <f t="shared" si="2"/>
        <v>2</v>
      </c>
      <c r="S97" s="48">
        <v>1</v>
      </c>
      <c r="T97" s="48">
        <v>1</v>
      </c>
      <c r="U97" s="49">
        <v>0</v>
      </c>
      <c r="V97" s="49">
        <v>2.9849999999999998E-3</v>
      </c>
      <c r="W97" s="49">
        <v>3.3830000000000002E-3</v>
      </c>
      <c r="X97" s="76"/>
      <c r="Y97" s="50"/>
      <c r="Z97" s="49"/>
      <c r="AA97" s="62">
        <v>97</v>
      </c>
      <c r="AB97" s="62"/>
      <c r="AC97" s="68"/>
      <c r="AD97" s="63"/>
      <c r="AE97" s="70"/>
      <c r="AF97" s="70"/>
      <c r="AG97" s="70"/>
      <c r="AH97" s="70"/>
      <c r="AI97" s="70"/>
      <c r="AJ97" s="70"/>
      <c r="AK97" s="70"/>
      <c r="AL97" s="70"/>
      <c r="AM97" s="70"/>
      <c r="AN97" s="70"/>
      <c r="AO97" s="70"/>
      <c r="AP97" s="70"/>
      <c r="AQ97" s="70"/>
      <c r="AR97" s="70"/>
    </row>
    <row r="98" spans="1:44" x14ac:dyDescent="0.25">
      <c r="A98" s="55" t="s">
        <v>326</v>
      </c>
      <c r="B98" s="56"/>
      <c r="C98" s="56"/>
      <c r="D98" s="57"/>
      <c r="E98" s="74"/>
      <c r="F98" s="56"/>
      <c r="G98" s="73"/>
      <c r="H98" s="60"/>
      <c r="I98" s="61"/>
      <c r="J98" s="61"/>
      <c r="K98" s="60"/>
      <c r="L98" s="64"/>
      <c r="M98" s="65">
        <v>6964.134765625</v>
      </c>
      <c r="N98" s="65">
        <v>3294.886474609375</v>
      </c>
      <c r="O98" s="66"/>
      <c r="P98" s="67"/>
      <c r="Q98" s="67"/>
      <c r="R98" s="75">
        <f t="shared" si="2"/>
        <v>1</v>
      </c>
      <c r="S98" s="48">
        <v>1</v>
      </c>
      <c r="T98" s="48">
        <v>0</v>
      </c>
      <c r="U98" s="49">
        <v>0</v>
      </c>
      <c r="V98" s="49">
        <v>2.9239999999999999E-3</v>
      </c>
      <c r="W98" s="49">
        <v>1.781E-3</v>
      </c>
      <c r="X98" s="76"/>
      <c r="Y98" s="50"/>
      <c r="Z98" s="49"/>
      <c r="AA98" s="62">
        <v>98</v>
      </c>
      <c r="AB98" s="62"/>
      <c r="AC98" s="68"/>
      <c r="AD98" s="63"/>
      <c r="AE98" s="70"/>
      <c r="AF98" s="70"/>
      <c r="AG98" s="70"/>
      <c r="AH98" s="70"/>
      <c r="AI98" s="70"/>
      <c r="AJ98" s="70"/>
      <c r="AK98" s="70"/>
      <c r="AL98" s="70"/>
      <c r="AM98" s="70"/>
      <c r="AN98" s="70"/>
      <c r="AO98" s="70"/>
      <c r="AP98" s="70"/>
      <c r="AQ98" s="70"/>
      <c r="AR98" s="70"/>
    </row>
    <row r="99" spans="1:44" x14ac:dyDescent="0.25">
      <c r="A99" s="55" t="s">
        <v>327</v>
      </c>
      <c r="B99" s="56"/>
      <c r="C99" s="56"/>
      <c r="D99" s="57"/>
      <c r="E99" s="74"/>
      <c r="F99" s="56"/>
      <c r="G99" s="73"/>
      <c r="H99" s="60"/>
      <c r="I99" s="61"/>
      <c r="J99" s="61"/>
      <c r="K99" s="60"/>
      <c r="L99" s="64"/>
      <c r="M99" s="65">
        <v>6298.06689453125</v>
      </c>
      <c r="N99" s="65">
        <v>202.25341796875</v>
      </c>
      <c r="O99" s="66"/>
      <c r="P99" s="67"/>
      <c r="Q99" s="67"/>
      <c r="R99" s="75">
        <f t="shared" ref="R99:R103" si="3">S99+T99</f>
        <v>1</v>
      </c>
      <c r="S99" s="48">
        <v>0</v>
      </c>
      <c r="T99" s="48">
        <v>1</v>
      </c>
      <c r="U99" s="49">
        <v>0</v>
      </c>
      <c r="V99" s="49">
        <v>1.916E-3</v>
      </c>
      <c r="W99" s="49">
        <v>3.1999999999999999E-5</v>
      </c>
      <c r="X99" s="76"/>
      <c r="Y99" s="50"/>
      <c r="Z99" s="49"/>
      <c r="AA99" s="62">
        <v>99</v>
      </c>
      <c r="AB99" s="62"/>
      <c r="AC99" s="68"/>
      <c r="AD99" s="63"/>
      <c r="AE99" s="70"/>
      <c r="AF99" s="70"/>
      <c r="AG99" s="70"/>
      <c r="AH99" s="70"/>
      <c r="AI99" s="70"/>
      <c r="AJ99" s="70"/>
      <c r="AK99" s="70"/>
      <c r="AL99" s="70"/>
      <c r="AM99" s="70"/>
      <c r="AN99" s="70"/>
      <c r="AO99" s="70"/>
      <c r="AP99" s="70"/>
      <c r="AQ99" s="70"/>
      <c r="AR99" s="70"/>
    </row>
    <row r="100" spans="1:44" x14ac:dyDescent="0.25">
      <c r="A100" s="55" t="s">
        <v>328</v>
      </c>
      <c r="B100" s="56"/>
      <c r="C100" s="56"/>
      <c r="D100" s="57"/>
      <c r="E100" s="74"/>
      <c r="F100" s="56"/>
      <c r="G100" s="73"/>
      <c r="H100" s="60"/>
      <c r="I100" s="61"/>
      <c r="J100" s="61"/>
      <c r="K100" s="60"/>
      <c r="L100" s="64"/>
      <c r="M100" s="65">
        <v>2845.828125</v>
      </c>
      <c r="N100" s="65">
        <v>1286.2825927734375</v>
      </c>
      <c r="O100" s="66"/>
      <c r="P100" s="67"/>
      <c r="Q100" s="67"/>
      <c r="R100" s="75">
        <f t="shared" si="3"/>
        <v>2</v>
      </c>
      <c r="S100" s="48">
        <v>1</v>
      </c>
      <c r="T100" s="48">
        <v>1</v>
      </c>
      <c r="U100" s="49">
        <v>0</v>
      </c>
      <c r="V100" s="49">
        <v>2.2369999999999998E-3</v>
      </c>
      <c r="W100" s="49">
        <v>1.25E-4</v>
      </c>
      <c r="X100" s="76"/>
      <c r="Y100" s="50"/>
      <c r="Z100" s="49"/>
      <c r="AA100" s="62">
        <v>100</v>
      </c>
      <c r="AB100" s="62"/>
      <c r="AC100" s="68"/>
      <c r="AD100" s="63"/>
      <c r="AE100" s="70"/>
      <c r="AF100" s="70"/>
      <c r="AG100" s="70"/>
      <c r="AH100" s="70"/>
      <c r="AI100" s="70"/>
      <c r="AJ100" s="70"/>
      <c r="AK100" s="70"/>
      <c r="AL100" s="70"/>
      <c r="AM100" s="70"/>
      <c r="AN100" s="70"/>
      <c r="AO100" s="70"/>
      <c r="AP100" s="70"/>
      <c r="AQ100" s="70"/>
      <c r="AR100" s="70"/>
    </row>
    <row r="101" spans="1:44" x14ac:dyDescent="0.25">
      <c r="A101" s="55" t="s">
        <v>329</v>
      </c>
      <c r="B101" s="56"/>
      <c r="C101" s="56"/>
      <c r="D101" s="57"/>
      <c r="E101" s="74"/>
      <c r="F101" s="56"/>
      <c r="G101" s="73"/>
      <c r="H101" s="60"/>
      <c r="I101" s="61"/>
      <c r="J101" s="61"/>
      <c r="K101" s="60"/>
      <c r="L101" s="64"/>
      <c r="M101" s="65">
        <v>5498.78271484375</v>
      </c>
      <c r="N101" s="65">
        <v>9796.7470703125</v>
      </c>
      <c r="O101" s="66"/>
      <c r="P101" s="67"/>
      <c r="Q101" s="67"/>
      <c r="R101" s="75">
        <f t="shared" si="3"/>
        <v>1</v>
      </c>
      <c r="S101" s="48">
        <v>1</v>
      </c>
      <c r="T101" s="48">
        <v>0</v>
      </c>
      <c r="U101" s="49">
        <v>0</v>
      </c>
      <c r="V101" s="49">
        <v>2.2169999999999998E-3</v>
      </c>
      <c r="W101" s="49">
        <v>2.7500000000000002E-4</v>
      </c>
      <c r="X101" s="76"/>
      <c r="Y101" s="50"/>
      <c r="Z101" s="49"/>
      <c r="AA101" s="62">
        <v>101</v>
      </c>
      <c r="AB101" s="62"/>
      <c r="AC101" s="68"/>
      <c r="AD101" s="63"/>
      <c r="AE101" s="70"/>
      <c r="AF101" s="70"/>
      <c r="AG101" s="70"/>
      <c r="AH101" s="70"/>
      <c r="AI101" s="70"/>
      <c r="AJ101" s="70"/>
      <c r="AK101" s="70"/>
      <c r="AL101" s="70"/>
      <c r="AM101" s="70"/>
      <c r="AN101" s="70"/>
      <c r="AO101" s="70"/>
      <c r="AP101" s="70"/>
      <c r="AQ101" s="70"/>
      <c r="AR101" s="70"/>
    </row>
    <row r="102" spans="1:44" x14ac:dyDescent="0.25">
      <c r="A102" s="55" t="s">
        <v>330</v>
      </c>
      <c r="B102" s="56"/>
      <c r="C102" s="56"/>
      <c r="D102" s="57"/>
      <c r="E102" s="74"/>
      <c r="F102" s="56"/>
      <c r="G102" s="73"/>
      <c r="H102" s="60"/>
      <c r="I102" s="61"/>
      <c r="J102" s="61"/>
      <c r="K102" s="60"/>
      <c r="L102" s="64"/>
      <c r="M102" s="65">
        <v>8176.17431640625</v>
      </c>
      <c r="N102" s="65">
        <v>8914.1845703125</v>
      </c>
      <c r="O102" s="66"/>
      <c r="P102" s="67"/>
      <c r="Q102" s="67"/>
      <c r="R102" s="75">
        <f t="shared" si="3"/>
        <v>1</v>
      </c>
      <c r="S102" s="48">
        <v>1</v>
      </c>
      <c r="T102" s="48">
        <v>0</v>
      </c>
      <c r="U102" s="49">
        <v>0</v>
      </c>
      <c r="V102" s="49">
        <v>2.3149999999999998E-3</v>
      </c>
      <c r="W102" s="49">
        <v>3.6200000000000002E-4</v>
      </c>
      <c r="X102" s="76"/>
      <c r="Y102" s="50"/>
      <c r="Z102" s="49"/>
      <c r="AA102" s="62">
        <v>102</v>
      </c>
      <c r="AB102" s="62"/>
      <c r="AC102" s="68"/>
      <c r="AD102" s="63"/>
      <c r="AE102" s="70"/>
      <c r="AF102" s="70"/>
      <c r="AG102" s="70"/>
      <c r="AH102" s="70"/>
      <c r="AI102" s="70"/>
      <c r="AJ102" s="70"/>
      <c r="AK102" s="70"/>
      <c r="AL102" s="70"/>
      <c r="AM102" s="70"/>
      <c r="AN102" s="70"/>
      <c r="AO102" s="70"/>
      <c r="AP102" s="70"/>
      <c r="AQ102" s="70"/>
      <c r="AR102" s="70"/>
    </row>
    <row r="103" spans="1:44" x14ac:dyDescent="0.25">
      <c r="A103" s="71" t="s">
        <v>331</v>
      </c>
      <c r="B103" s="77"/>
      <c r="C103" s="77"/>
      <c r="D103" s="78"/>
      <c r="E103" s="79"/>
      <c r="F103" s="77"/>
      <c r="G103" s="77"/>
      <c r="H103" s="80"/>
      <c r="I103" s="81"/>
      <c r="J103" s="81"/>
      <c r="K103" s="80"/>
      <c r="L103" s="82"/>
      <c r="M103" s="83">
        <v>9862.744140625</v>
      </c>
      <c r="N103" s="83">
        <v>2060.978271484375</v>
      </c>
      <c r="O103" s="84"/>
      <c r="P103" s="85"/>
      <c r="Q103" s="85"/>
      <c r="R103" s="86">
        <f t="shared" si="3"/>
        <v>1</v>
      </c>
      <c r="S103" s="48">
        <v>1</v>
      </c>
      <c r="T103" s="48">
        <v>0</v>
      </c>
      <c r="U103" s="49">
        <v>0</v>
      </c>
      <c r="V103" s="49">
        <v>2.0449999999999999E-3</v>
      </c>
      <c r="W103" s="49">
        <v>3.3000000000000003E-5</v>
      </c>
      <c r="X103" s="88"/>
      <c r="Y103" s="88"/>
      <c r="Z103" s="87"/>
      <c r="AA103" s="89">
        <v>103</v>
      </c>
      <c r="AB103" s="89"/>
      <c r="AC103" s="90"/>
      <c r="AD103" s="91"/>
      <c r="AE103" s="92"/>
      <c r="AF103" s="92"/>
      <c r="AG103" s="92"/>
      <c r="AH103" s="92"/>
      <c r="AI103" s="92"/>
      <c r="AJ103" s="92"/>
      <c r="AK103" s="92"/>
      <c r="AL103" s="92"/>
      <c r="AM103" s="92"/>
      <c r="AN103" s="92"/>
      <c r="AO103" s="92"/>
      <c r="AP103" s="92"/>
      <c r="AQ103" s="92"/>
      <c r="AR103" s="92"/>
    </row>
  </sheetData>
  <dataConsolidate/>
  <dataValidations count="19">
    <dataValidation allowBlank="1" showErrorMessage="1" sqref="AS2"/>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3"/>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3"/>
    <dataValidation allowBlank="1" showInputMessage="1" errorTitle="Invalid Vertex Image Key" promptTitle="Vertex Tooltip" prompt="Enter optional text that will pop up when the mouse is hovered over the vertex." sqref="K3:K10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C10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3"/>
    <dataValidation allowBlank="1" showInputMessage="1" promptTitle="Vertex Label Fill Color" prompt="To select an optional fill color for the Label shape, right-click and select Select Color on the right-click menu." sqref="I3:I103"/>
    <dataValidation allowBlank="1" showInputMessage="1" errorTitle="Invalid Vertex Image Key" promptTitle="Vertex Image File" prompt="Enter the path to an image file.  Hover over the column header for examples." sqref="F3:F103"/>
    <dataValidation allowBlank="1" showInputMessage="1" promptTitle="Vertex Color" prompt="To select an optional vertex color, right-click and select Select Color on the right-click menu." sqref="B3:B103"/>
    <dataValidation allowBlank="1" showInputMessage="1" errorTitle="Invalid Vertex Opacity" error="The optional vertex opacity must be a whole number between 0 and 10." promptTitle="Vertex Opacity" prompt="Enter an optional vertex opacity between 0 (transparent) and 100 (opaque)." sqref="E3:E103"/>
    <dataValidation type="list" allowBlank="1" showInputMessage="1" showErrorMessage="1" errorTitle="Invalid Vertex Shape" error="You have entered an invalid vertex shape.  Try selecting from the drop-down list instead." promptTitle="Vertex Shape" prompt="Select an optional vertex shape." sqref="C3:C10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0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3">
      <formula1>ValidVertexLabelPositions</formula1>
    </dataValidation>
    <dataValidation allowBlank="1" showInputMessage="1" showErrorMessage="1" promptTitle="Vertex Name" prompt="Enter the name of the vertex." sqref="A3:A10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47</v>
      </c>
    </row>
    <row r="2" spans="1:1" ht="15" customHeight="1" x14ac:dyDescent="0.25"/>
    <row r="3" spans="1:1" ht="15" customHeight="1" x14ac:dyDescent="0.25">
      <c r="A3" s="30" t="s">
        <v>48</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Y5" sqref="Y5"/>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158</v>
      </c>
      <c r="B1" s="13" t="s">
        <v>17</v>
      </c>
      <c r="D1" t="s">
        <v>77</v>
      </c>
      <c r="E1" t="s">
        <v>78</v>
      </c>
      <c r="F1" s="35" t="s">
        <v>84</v>
      </c>
      <c r="G1" s="36" t="s">
        <v>85</v>
      </c>
      <c r="H1" s="35" t="s">
        <v>90</v>
      </c>
      <c r="I1" s="36" t="s">
        <v>91</v>
      </c>
      <c r="J1" s="35" t="s">
        <v>96</v>
      </c>
      <c r="K1" s="36" t="s">
        <v>97</v>
      </c>
      <c r="L1" s="35" t="s">
        <v>102</v>
      </c>
      <c r="M1" s="36" t="s">
        <v>103</v>
      </c>
      <c r="N1" s="35" t="s">
        <v>108</v>
      </c>
      <c r="O1" s="36" t="s">
        <v>109</v>
      </c>
      <c r="P1" s="36" t="s">
        <v>136</v>
      </c>
      <c r="Q1" s="36" t="s">
        <v>137</v>
      </c>
      <c r="R1" s="35" t="s">
        <v>114</v>
      </c>
      <c r="S1" s="35" t="s">
        <v>115</v>
      </c>
      <c r="T1" s="35" t="s">
        <v>120</v>
      </c>
      <c r="U1" s="36" t="s">
        <v>121</v>
      </c>
      <c r="W1" t="s">
        <v>125</v>
      </c>
      <c r="X1" t="s">
        <v>17</v>
      </c>
    </row>
    <row r="2" spans="1:24" ht="15.75" thickTop="1" x14ac:dyDescent="0.25">
      <c r="A2" s="34" t="s">
        <v>223</v>
      </c>
      <c r="B2" s="34" t="s">
        <v>167</v>
      </c>
      <c r="D2" s="31">
        <f>MIN(Vertices[Degree])</f>
        <v>1</v>
      </c>
      <c r="E2" s="3">
        <f>COUNTIF(Vertices[Degree], "&gt;= " &amp; D2) - COUNTIF(Vertices[Degree], "&gt;=" &amp; D3)</f>
        <v>22</v>
      </c>
      <c r="F2" s="37">
        <f>MIN(Vertices[In-Degree])</f>
        <v>0</v>
      </c>
      <c r="G2" s="38">
        <f>COUNTIF(Vertices[In-Degree], "&gt;= " &amp; F2) - COUNTIF(Vertices[In-Degree], "&gt;=" &amp; F3)</f>
        <v>26</v>
      </c>
      <c r="H2" s="37">
        <f>MIN(Vertices[Out-Degree])</f>
        <v>0</v>
      </c>
      <c r="I2" s="38">
        <f>COUNTIF(Vertices[Out-Degree], "&gt;= " &amp; H2) - COUNTIF(Vertices[Out-Degree], "&gt;=" &amp; H3)</f>
        <v>10</v>
      </c>
      <c r="J2" s="37">
        <f>MIN(Vertices[Betweenness Centrality])</f>
        <v>0</v>
      </c>
      <c r="K2" s="38">
        <f>COUNTIF(Vertices[Betweenness Centrality], "&gt;= " &amp; J2) - COUNTIF(Vertices[Betweenness Centrality], "&gt;=" &amp; J3)</f>
        <v>48</v>
      </c>
      <c r="L2" s="37">
        <f>MIN(Vertices[Closeness Centrality])</f>
        <v>1.916E-3</v>
      </c>
      <c r="M2" s="38">
        <f>COUNTIF(Vertices[Closeness Centrality], "&gt;= " &amp; L2) - COUNTIF(Vertices[Closeness Centrality], "&gt;=" &amp; L3)</f>
        <v>1</v>
      </c>
      <c r="N2" s="37">
        <f>MIN(Vertices[Eigenvector Centrality])</f>
        <v>3.1999999999999999E-5</v>
      </c>
      <c r="O2" s="38">
        <f>COUNTIF(Vertices[Eigenvector Centrality], "&gt;= " &amp; N2) - COUNTIF(Vertices[Eigenvector Centrality], "&gt;=" &amp; N3)</f>
        <v>12</v>
      </c>
      <c r="P2" s="37">
        <f>MIN(Vertices[PageRank])</f>
        <v>0</v>
      </c>
      <c r="Q2" s="38">
        <f>COUNTIF(Vertices[PageRank], "&gt;= " &amp; P2) - COUNTIF(Vertices[PageRank], "&gt;=" &amp; P3)</f>
        <v>0</v>
      </c>
      <c r="R2" s="37">
        <f>MIN(Vertices[Clustering Coefficient])</f>
        <v>0</v>
      </c>
      <c r="S2" s="43">
        <f>COUNTIF(Vertices[Clustering Coefficient], "&gt;= " &amp; R2) - COUNTIF(Vertices[Clustering Coefficient], "&gt;=" &amp; R3)</f>
        <v>0</v>
      </c>
      <c r="T2" s="37" t="e">
        <f ca="1">MIN(INDIRECT(DynamicFilterSourceColumnRange))</f>
        <v>#REF!</v>
      </c>
      <c r="U2" s="38" t="e">
        <f t="shared" ref="U2:U57" ca="1" si="0">COUNTIF(INDIRECT(DynamicFilterSourceColumnRange), "&gt;= " &amp; T2) - COUNTIF(INDIRECT(DynamicFilterSourceColumnRange), "&gt;=" &amp; T3)</f>
        <v>#REF!</v>
      </c>
      <c r="W2" t="s">
        <v>122</v>
      </c>
      <c r="X2">
        <f>ROWS(HistogramBins[Degree Bin]) - 1</f>
        <v>55</v>
      </c>
    </row>
    <row r="3" spans="1:24" x14ac:dyDescent="0.25">
      <c r="A3" s="72"/>
      <c r="B3" s="72"/>
      <c r="D3" s="32">
        <f t="shared" ref="D3:D26" si="1">D2+($D$57-$D$2)/BinDivisor</f>
        <v>1.4363636363636363</v>
      </c>
      <c r="E3" s="3">
        <f>COUNTIF(Vertices[Degree], "&gt;= " &amp; D3) - COUNTIF(Vertices[Degree], "&gt;=" &amp; D4)</f>
        <v>0</v>
      </c>
      <c r="F3" s="39">
        <f t="shared" ref="F3:F26" si="2">F2+($F$57-$F$2)/BinDivisor</f>
        <v>0.41818181818181815</v>
      </c>
      <c r="G3" s="40">
        <f>COUNTIF(Vertices[In-Degree], "&gt;= " &amp; F3) - COUNTIF(Vertices[In-Degree], "&gt;=" &amp; F4)</f>
        <v>0</v>
      </c>
      <c r="H3" s="39">
        <f t="shared" ref="H3:H26" si="3">H2+($H$57-$H$2)/BinDivisor</f>
        <v>0.2</v>
      </c>
      <c r="I3" s="40">
        <f>COUNTIF(Vertices[Out-Degree], "&gt;= " &amp; H3) - COUNTIF(Vertices[Out-Degree], "&gt;=" &amp; H4)</f>
        <v>0</v>
      </c>
      <c r="J3" s="39">
        <f t="shared" ref="J3:J26" si="4">J2+($J$57-$J$2)/BinDivisor</f>
        <v>38.539018400000003</v>
      </c>
      <c r="K3" s="40">
        <f>COUNTIF(Vertices[Betweenness Centrality], "&gt;= " &amp; J3) - COUNTIF(Vertices[Betweenness Centrality], "&gt;=" &amp; J4)</f>
        <v>6</v>
      </c>
      <c r="L3" s="39">
        <f t="shared" ref="L3:L26" si="5">L2+($L$57-$L$2)/BinDivisor</f>
        <v>1.964181818181818E-3</v>
      </c>
      <c r="M3" s="40">
        <f>COUNTIF(Vertices[Closeness Centrality], "&gt;= " &amp; L3) - COUNTIF(Vertices[Closeness Centrality], "&gt;=" &amp; L4)</f>
        <v>0</v>
      </c>
      <c r="N3" s="39">
        <f t="shared" ref="N3:N26" si="6">N2+($N$57-$N$2)/BinDivisor</f>
        <v>7.6787272727272735E-4</v>
      </c>
      <c r="O3" s="40">
        <f>COUNTIF(Vertices[Eigenvector Centrality], "&gt;= " &amp; N3) - COUNTIF(Vertices[Eigenvector Centrality], "&gt;=" &amp; N4)</f>
        <v>6</v>
      </c>
      <c r="P3" s="39">
        <f t="shared" ref="P3:P26" si="7">P2+($P$57-$P$2)/BinDivisor</f>
        <v>0</v>
      </c>
      <c r="Q3" s="40">
        <f>COUNTIF(Vertices[PageRank], "&gt;= " &amp; P3) - COUNTIF(Vertices[PageRank], "&gt;=" &amp; P4)</f>
        <v>0</v>
      </c>
      <c r="R3" s="39">
        <f t="shared" ref="R3:R26" si="8">R2+($R$57-$R$2)/BinDivisor</f>
        <v>0</v>
      </c>
      <c r="S3" s="44">
        <f>COUNTIF(Vertices[Clustering Coefficient], "&gt;= " &amp; R3) - COUNTIF(Vertices[Clustering Coefficient], "&gt;=" &amp; R4)</f>
        <v>0</v>
      </c>
      <c r="T3" s="39" t="e">
        <f t="shared" ref="T3:T26" ca="1" si="9">T2+($T$57-$T$2)/BinDivisor</f>
        <v>#REF!</v>
      </c>
      <c r="U3" s="40" t="e">
        <f t="shared" ca="1" si="0"/>
        <v>#REF!</v>
      </c>
      <c r="W3" t="s">
        <v>123</v>
      </c>
      <c r="X3" t="s">
        <v>83</v>
      </c>
    </row>
    <row r="4" spans="1:24" x14ac:dyDescent="0.25">
      <c r="A4" s="34" t="s">
        <v>143</v>
      </c>
      <c r="B4" s="34">
        <v>101</v>
      </c>
      <c r="D4" s="32">
        <f t="shared" si="1"/>
        <v>1.8727272727272726</v>
      </c>
      <c r="E4" s="3">
        <f>COUNTIF(Vertices[Degree], "&gt;= " &amp; D4) - COUNTIF(Vertices[Degree], "&gt;=" &amp; D5)</f>
        <v>14</v>
      </c>
      <c r="F4" s="37">
        <f t="shared" si="2"/>
        <v>0.83636363636363631</v>
      </c>
      <c r="G4" s="38">
        <f>COUNTIF(Vertices[In-Degree], "&gt;= " &amp; F4) - COUNTIF(Vertices[In-Degree], "&gt;=" &amp; F5)</f>
        <v>29</v>
      </c>
      <c r="H4" s="37">
        <f t="shared" si="3"/>
        <v>0.4</v>
      </c>
      <c r="I4" s="38">
        <f>COUNTIF(Vertices[Out-Degree], "&gt;= " &amp; H4) - COUNTIF(Vertices[Out-Degree], "&gt;=" &amp; H5)</f>
        <v>0</v>
      </c>
      <c r="J4" s="37">
        <f t="shared" si="4"/>
        <v>77.078036800000007</v>
      </c>
      <c r="K4" s="38">
        <f>COUNTIF(Vertices[Betweenness Centrality], "&gt;= " &amp; J4) - COUNTIF(Vertices[Betweenness Centrality], "&gt;=" &amp; J5)</f>
        <v>6</v>
      </c>
      <c r="L4" s="37">
        <f t="shared" si="5"/>
        <v>2.0123636363636364E-3</v>
      </c>
      <c r="M4" s="38">
        <f>COUNTIF(Vertices[Closeness Centrality], "&gt;= " &amp; L4) - COUNTIF(Vertices[Closeness Centrality], "&gt;=" &amp; L5)</f>
        <v>1</v>
      </c>
      <c r="N4" s="37">
        <f t="shared" si="6"/>
        <v>1.5037454545454546E-3</v>
      </c>
      <c r="O4" s="38">
        <f>COUNTIF(Vertices[Eigenvector Centrality], "&gt;= " &amp; N4) - COUNTIF(Vertices[Eigenvector Centrality], "&gt;=" &amp; N5)</f>
        <v>8</v>
      </c>
      <c r="P4" s="37">
        <f t="shared" si="7"/>
        <v>0</v>
      </c>
      <c r="Q4" s="38">
        <f>COUNTIF(Vertices[PageRank], "&gt;= " &amp; P4) - COUNTIF(Vertices[PageRank], "&gt;=" &amp; P5)</f>
        <v>0</v>
      </c>
      <c r="R4" s="37">
        <f t="shared" si="8"/>
        <v>0</v>
      </c>
      <c r="S4" s="43">
        <f>COUNTIF(Vertices[Clustering Coefficient], "&gt;= " &amp; R4) - COUNTIF(Vertices[Clustering Coefficient], "&gt;=" &amp; R5)</f>
        <v>0</v>
      </c>
      <c r="T4" s="37" t="e">
        <f t="shared" ca="1" si="9"/>
        <v>#REF!</v>
      </c>
      <c r="U4" s="38" t="e">
        <f t="shared" ca="1" si="0"/>
        <v>#REF!</v>
      </c>
      <c r="W4" s="12" t="s">
        <v>124</v>
      </c>
      <c r="X4" s="12" t="s">
        <v>126</v>
      </c>
    </row>
    <row r="5" spans="1:24" x14ac:dyDescent="0.25">
      <c r="A5" s="72"/>
      <c r="B5" s="72"/>
      <c r="D5" s="32">
        <f t="shared" si="1"/>
        <v>2.3090909090909091</v>
      </c>
      <c r="E5" s="3">
        <f>COUNTIF(Vertices[Degree], "&gt;= " &amp; D5) - COUNTIF(Vertices[Degree], "&gt;=" &amp; D6)</f>
        <v>0</v>
      </c>
      <c r="F5" s="39">
        <f t="shared" si="2"/>
        <v>1.2545454545454544</v>
      </c>
      <c r="G5" s="40">
        <f>COUNTIF(Vertices[In-Degree], "&gt;= " &amp; F5) - COUNTIF(Vertices[In-Degree], "&gt;=" &amp; F6)</f>
        <v>0</v>
      </c>
      <c r="H5" s="39">
        <f t="shared" si="3"/>
        <v>0.60000000000000009</v>
      </c>
      <c r="I5" s="40">
        <f>COUNTIF(Vertices[Out-Degree], "&gt;= " &amp; H5) - COUNTIF(Vertices[Out-Degree], "&gt;=" &amp; H6)</f>
        <v>0</v>
      </c>
      <c r="J5" s="39">
        <f t="shared" si="4"/>
        <v>115.61705520000001</v>
      </c>
      <c r="K5" s="40">
        <f>COUNTIF(Vertices[Betweenness Centrality], "&gt;= " &amp; J5) - COUNTIF(Vertices[Betweenness Centrality], "&gt;=" &amp; J6)</f>
        <v>2</v>
      </c>
      <c r="L5" s="39">
        <f t="shared" si="5"/>
        <v>2.0605454545454547E-3</v>
      </c>
      <c r="M5" s="40">
        <f>COUNTIF(Vertices[Closeness Centrality], "&gt;= " &amp; L5) - COUNTIF(Vertices[Closeness Centrality], "&gt;=" &amp; L6)</f>
        <v>0</v>
      </c>
      <c r="N5" s="39">
        <f t="shared" si="6"/>
        <v>2.2396181818181817E-3</v>
      </c>
      <c r="O5" s="40">
        <f>COUNTIF(Vertices[Eigenvector Centrality], "&gt;= " &amp; N5) - COUNTIF(Vertices[Eigenvector Centrality], "&gt;=" &amp; N6)</f>
        <v>8</v>
      </c>
      <c r="P5" s="39">
        <f t="shared" si="7"/>
        <v>0</v>
      </c>
      <c r="Q5" s="40">
        <f>COUNTIF(Vertices[PageRank], "&gt;= " &amp; P5) - COUNTIF(Vertices[PageRank], "&gt;=" &amp; P6)</f>
        <v>0</v>
      </c>
      <c r="R5" s="39">
        <f t="shared" si="8"/>
        <v>0</v>
      </c>
      <c r="S5" s="44">
        <f>COUNTIF(Vertices[Clustering Coefficient], "&gt;= " &amp; R5) - COUNTIF(Vertices[Clustering Coefficient], "&gt;=" &amp; R6)</f>
        <v>0</v>
      </c>
      <c r="T5" s="39" t="e">
        <f t="shared" ca="1" si="9"/>
        <v>#REF!</v>
      </c>
      <c r="U5" s="40" t="e">
        <f t="shared" ca="1" si="0"/>
        <v>#REF!</v>
      </c>
    </row>
    <row r="6" spans="1:24" x14ac:dyDescent="0.25">
      <c r="A6" s="34" t="s">
        <v>144</v>
      </c>
      <c r="B6" s="34">
        <v>255</v>
      </c>
      <c r="D6" s="32">
        <f t="shared" si="1"/>
        <v>2.7454545454545456</v>
      </c>
      <c r="E6" s="3">
        <f>COUNTIF(Vertices[Degree], "&gt;= " &amp; D6) - COUNTIF(Vertices[Degree], "&gt;=" &amp; D7)</f>
        <v>9</v>
      </c>
      <c r="F6" s="37">
        <f t="shared" si="2"/>
        <v>1.6727272727272726</v>
      </c>
      <c r="G6" s="38">
        <f>COUNTIF(Vertices[In-Degree], "&gt;= " &amp; F6) - COUNTIF(Vertices[In-Degree], "&gt;=" &amp; F7)</f>
        <v>14</v>
      </c>
      <c r="H6" s="37">
        <f t="shared" si="3"/>
        <v>0.8</v>
      </c>
      <c r="I6" s="38">
        <f>COUNTIF(Vertices[Out-Degree], "&gt;= " &amp; H6) - COUNTIF(Vertices[Out-Degree], "&gt;=" &amp; H7)</f>
        <v>0</v>
      </c>
      <c r="J6" s="37">
        <f t="shared" si="4"/>
        <v>154.15607360000001</v>
      </c>
      <c r="K6" s="38">
        <f>COUNTIF(Vertices[Betweenness Centrality], "&gt;= " &amp; J6) - COUNTIF(Vertices[Betweenness Centrality], "&gt;=" &amp; J7)</f>
        <v>2</v>
      </c>
      <c r="L6" s="37">
        <f t="shared" si="5"/>
        <v>2.108727272727273E-3</v>
      </c>
      <c r="M6" s="38">
        <f>COUNTIF(Vertices[Closeness Centrality], "&gt;= " &amp; L6) - COUNTIF(Vertices[Closeness Centrality], "&gt;=" &amp; L7)</f>
        <v>0</v>
      </c>
      <c r="N6" s="37">
        <f t="shared" si="6"/>
        <v>2.9754909090909092E-3</v>
      </c>
      <c r="O6" s="38">
        <f>COUNTIF(Vertices[Eigenvector Centrality], "&gt;= " &amp; N6) - COUNTIF(Vertices[Eigenvector Centrality], "&gt;=" &amp; N7)</f>
        <v>9</v>
      </c>
      <c r="P6" s="37">
        <f t="shared" si="7"/>
        <v>0</v>
      </c>
      <c r="Q6" s="38">
        <f>COUNTIF(Vertices[PageRank], "&gt;= " &amp; P6) - COUNTIF(Vertices[PageRank], "&gt;=" &amp; P7)</f>
        <v>0</v>
      </c>
      <c r="R6" s="37">
        <f t="shared" si="8"/>
        <v>0</v>
      </c>
      <c r="S6" s="43">
        <f>COUNTIF(Vertices[Clustering Coefficient], "&gt;= " &amp; R6) - COUNTIF(Vertices[Clustering Coefficient], "&gt;=" &amp; R7)</f>
        <v>0</v>
      </c>
      <c r="T6" s="37" t="e">
        <f t="shared" ca="1" si="9"/>
        <v>#REF!</v>
      </c>
      <c r="U6" s="38" t="e">
        <f t="shared" ca="1" si="0"/>
        <v>#REF!</v>
      </c>
    </row>
    <row r="7" spans="1:24" x14ac:dyDescent="0.25">
      <c r="A7" s="34" t="s">
        <v>145</v>
      </c>
      <c r="B7" s="34">
        <v>104</v>
      </c>
      <c r="D7" s="32">
        <f t="shared" si="1"/>
        <v>3.1818181818181821</v>
      </c>
      <c r="E7" s="3">
        <f>COUNTIF(Vertices[Degree], "&gt;= " &amp; D7) - COUNTIF(Vertices[Degree], "&gt;=" &amp; D8)</f>
        <v>0</v>
      </c>
      <c r="F7" s="39">
        <f t="shared" si="2"/>
        <v>2.0909090909090908</v>
      </c>
      <c r="G7" s="40">
        <f>COUNTIF(Vertices[In-Degree], "&gt;= " &amp; F7) - COUNTIF(Vertices[In-Degree], "&gt;=" &amp; F8)</f>
        <v>0</v>
      </c>
      <c r="H7" s="39">
        <f t="shared" si="3"/>
        <v>1</v>
      </c>
      <c r="I7" s="40">
        <f>COUNTIF(Vertices[Out-Degree], "&gt;= " &amp; H7) - COUNTIF(Vertices[Out-Degree], "&gt;=" &amp; H8)</f>
        <v>23</v>
      </c>
      <c r="J7" s="39">
        <f t="shared" si="4"/>
        <v>192.69509200000002</v>
      </c>
      <c r="K7" s="40">
        <f>COUNTIF(Vertices[Betweenness Centrality], "&gt;= " &amp; J7) - COUNTIF(Vertices[Betweenness Centrality], "&gt;=" &amp; J8)</f>
        <v>10</v>
      </c>
      <c r="L7" s="39">
        <f t="shared" si="5"/>
        <v>2.1569090909090913E-3</v>
      </c>
      <c r="M7" s="40">
        <f>COUNTIF(Vertices[Closeness Centrality], "&gt;= " &amp; L7) - COUNTIF(Vertices[Closeness Centrality], "&gt;=" &amp; L8)</f>
        <v>1</v>
      </c>
      <c r="N7" s="39">
        <f t="shared" si="6"/>
        <v>3.7113636363636368E-3</v>
      </c>
      <c r="O7" s="40">
        <f>COUNTIF(Vertices[Eigenvector Centrality], "&gt;= " &amp; N7) - COUNTIF(Vertices[Eigenvector Centrality], "&gt;=" &amp; N8)</f>
        <v>1</v>
      </c>
      <c r="P7" s="39">
        <f t="shared" si="7"/>
        <v>0</v>
      </c>
      <c r="Q7" s="40">
        <f>COUNTIF(Vertices[PageRank], "&gt;= " &amp; P7) - COUNTIF(Vertices[PageRank], "&gt;=" &amp; P8)</f>
        <v>0</v>
      </c>
      <c r="R7" s="39">
        <f t="shared" si="8"/>
        <v>0</v>
      </c>
      <c r="S7" s="44">
        <f>COUNTIF(Vertices[Clustering Coefficient], "&gt;= " &amp; R7) - COUNTIF(Vertices[Clustering Coefficient], "&gt;=" &amp; R8)</f>
        <v>0</v>
      </c>
      <c r="T7" s="39" t="e">
        <f t="shared" ca="1" si="9"/>
        <v>#REF!</v>
      </c>
      <c r="U7" s="40" t="e">
        <f t="shared" ca="1" si="0"/>
        <v>#REF!</v>
      </c>
    </row>
    <row r="8" spans="1:24" x14ac:dyDescent="0.25">
      <c r="A8" s="34" t="s">
        <v>146</v>
      </c>
      <c r="B8" s="34">
        <v>359</v>
      </c>
      <c r="D8" s="32">
        <f t="shared" si="1"/>
        <v>3.6181818181818186</v>
      </c>
      <c r="E8" s="3">
        <f>COUNTIF(Vertices[Degree], "&gt;= " &amp; D8) - COUNTIF(Vertices[Degree], "&gt;=" &amp; D9)</f>
        <v>6</v>
      </c>
      <c r="F8" s="37">
        <f t="shared" si="2"/>
        <v>2.5090909090909088</v>
      </c>
      <c r="G8" s="38">
        <f>COUNTIF(Vertices[In-Degree], "&gt;= " &amp; F8) - COUNTIF(Vertices[In-Degree], "&gt;=" &amp; F9)</f>
        <v>0</v>
      </c>
      <c r="H8" s="37">
        <f t="shared" si="3"/>
        <v>1.2</v>
      </c>
      <c r="I8" s="38">
        <f>COUNTIF(Vertices[Out-Degree], "&gt;= " &amp; H8) - COUNTIF(Vertices[Out-Degree], "&gt;=" &amp; H9)</f>
        <v>0</v>
      </c>
      <c r="J8" s="37">
        <f t="shared" si="4"/>
        <v>231.23411040000002</v>
      </c>
      <c r="K8" s="38">
        <f>COUNTIF(Vertices[Betweenness Centrality], "&gt;= " &amp; J8) - COUNTIF(Vertices[Betweenness Centrality], "&gt;=" &amp; J9)</f>
        <v>4</v>
      </c>
      <c r="L8" s="37">
        <f t="shared" si="5"/>
        <v>2.2050909090909096E-3</v>
      </c>
      <c r="M8" s="38">
        <f>COUNTIF(Vertices[Closeness Centrality], "&gt;= " &amp; L8) - COUNTIF(Vertices[Closeness Centrality], "&gt;=" &amp; L9)</f>
        <v>3</v>
      </c>
      <c r="N8" s="37">
        <f t="shared" si="6"/>
        <v>4.4472363636363643E-3</v>
      </c>
      <c r="O8" s="38">
        <f>COUNTIF(Vertices[Eigenvector Centrality], "&gt;= " &amp; N8) - COUNTIF(Vertices[Eigenvector Centrality], "&gt;=" &amp; N9)</f>
        <v>3</v>
      </c>
      <c r="P8" s="37">
        <f t="shared" si="7"/>
        <v>0</v>
      </c>
      <c r="Q8" s="38">
        <f>COUNTIF(Vertices[PageRank], "&gt;= " &amp; P8) - COUNTIF(Vertices[PageRank], "&gt;=" &amp; P9)</f>
        <v>0</v>
      </c>
      <c r="R8" s="37">
        <f t="shared" si="8"/>
        <v>0</v>
      </c>
      <c r="S8" s="43">
        <f>COUNTIF(Vertices[Clustering Coefficient], "&gt;= " &amp; R8) - COUNTIF(Vertices[Clustering Coefficient], "&gt;=" &amp; R9)</f>
        <v>0</v>
      </c>
      <c r="T8" s="37" t="e">
        <f t="shared" ca="1" si="9"/>
        <v>#REF!</v>
      </c>
      <c r="U8" s="38" t="e">
        <f t="shared" ca="1" si="0"/>
        <v>#REF!</v>
      </c>
    </row>
    <row r="9" spans="1:24" x14ac:dyDescent="0.25">
      <c r="A9" s="72"/>
      <c r="B9" s="72"/>
      <c r="D9" s="32">
        <f t="shared" si="1"/>
        <v>4.0545454545454547</v>
      </c>
      <c r="E9" s="3">
        <f>COUNTIF(Vertices[Degree], "&gt;= " &amp; D9) - COUNTIF(Vertices[Degree], "&gt;=" &amp; D10)</f>
        <v>0</v>
      </c>
      <c r="F9" s="39">
        <f t="shared" si="2"/>
        <v>2.9272727272727268</v>
      </c>
      <c r="G9" s="40">
        <f>COUNTIF(Vertices[In-Degree], "&gt;= " &amp; F9) - COUNTIF(Vertices[In-Degree], "&gt;=" &amp; F10)</f>
        <v>7</v>
      </c>
      <c r="H9" s="39">
        <f t="shared" si="3"/>
        <v>1.4</v>
      </c>
      <c r="I9" s="40">
        <f>COUNTIF(Vertices[Out-Degree], "&gt;= " &amp; H9) - COUNTIF(Vertices[Out-Degree], "&gt;=" &amp; H10)</f>
        <v>0</v>
      </c>
      <c r="J9" s="39">
        <f t="shared" si="4"/>
        <v>269.77312879999999</v>
      </c>
      <c r="K9" s="40">
        <f>COUNTIF(Vertices[Betweenness Centrality], "&gt;= " &amp; J9) - COUNTIF(Vertices[Betweenness Centrality], "&gt;=" &amp; J10)</f>
        <v>3</v>
      </c>
      <c r="L9" s="39">
        <f t="shared" si="5"/>
        <v>2.2532727272727279E-3</v>
      </c>
      <c r="M9" s="40">
        <f>COUNTIF(Vertices[Closeness Centrality], "&gt;= " &amp; L9) - COUNTIF(Vertices[Closeness Centrality], "&gt;=" &amp; L10)</f>
        <v>0</v>
      </c>
      <c r="N9" s="39">
        <f t="shared" si="6"/>
        <v>5.1831090909090919E-3</v>
      </c>
      <c r="O9" s="40">
        <f>COUNTIF(Vertices[Eigenvector Centrality], "&gt;= " &amp; N9) - COUNTIF(Vertices[Eigenvector Centrality], "&gt;=" &amp; N10)</f>
        <v>2</v>
      </c>
      <c r="P9" s="39">
        <f t="shared" si="7"/>
        <v>0</v>
      </c>
      <c r="Q9" s="40">
        <f>COUNTIF(Vertices[PageRank], "&gt;= " &amp; P9) - COUNTIF(Vertices[PageRank], "&gt;=" &amp; P10)</f>
        <v>0</v>
      </c>
      <c r="R9" s="39">
        <f t="shared" si="8"/>
        <v>0</v>
      </c>
      <c r="S9" s="44">
        <f>COUNTIF(Vertices[Clustering Coefficient], "&gt;= " &amp; R9) - COUNTIF(Vertices[Clustering Coefficient], "&gt;=" &amp; R10)</f>
        <v>0</v>
      </c>
      <c r="T9" s="39" t="e">
        <f t="shared" ca="1" si="9"/>
        <v>#REF!</v>
      </c>
      <c r="U9" s="40" t="e">
        <f t="shared" ca="1" si="0"/>
        <v>#REF!</v>
      </c>
    </row>
    <row r="10" spans="1:24" x14ac:dyDescent="0.25">
      <c r="A10" s="34" t="s">
        <v>147</v>
      </c>
      <c r="B10" s="34">
        <v>0</v>
      </c>
      <c r="D10" s="32">
        <f t="shared" si="1"/>
        <v>4.4909090909090912</v>
      </c>
      <c r="E10" s="3">
        <f>COUNTIF(Vertices[Degree], "&gt;= " &amp; D10) - COUNTIF(Vertices[Degree], "&gt;=" &amp; D11)</f>
        <v>0</v>
      </c>
      <c r="F10" s="37">
        <f t="shared" si="2"/>
        <v>3.3454545454545448</v>
      </c>
      <c r="G10" s="38">
        <f>COUNTIF(Vertices[In-Degree], "&gt;= " &amp; F10) - COUNTIF(Vertices[In-Degree], "&gt;=" &amp; F11)</f>
        <v>0</v>
      </c>
      <c r="H10" s="37">
        <f t="shared" si="3"/>
        <v>1.5999999999999999</v>
      </c>
      <c r="I10" s="38">
        <f>COUNTIF(Vertices[Out-Degree], "&gt;= " &amp; H10) - COUNTIF(Vertices[Out-Degree], "&gt;=" &amp; H11)</f>
        <v>0</v>
      </c>
      <c r="J10" s="37">
        <f t="shared" si="4"/>
        <v>308.31214720000003</v>
      </c>
      <c r="K10" s="38">
        <f>COUNTIF(Vertices[Betweenness Centrality], "&gt;= " &amp; J10) - COUNTIF(Vertices[Betweenness Centrality], "&gt;=" &amp; J11)</f>
        <v>1</v>
      </c>
      <c r="L10" s="37">
        <f t="shared" si="5"/>
        <v>2.3014545454545462E-3</v>
      </c>
      <c r="M10" s="38">
        <f>COUNTIF(Vertices[Closeness Centrality], "&gt;= " &amp; L10) - COUNTIF(Vertices[Closeness Centrality], "&gt;=" &amp; L11)</f>
        <v>1</v>
      </c>
      <c r="N10" s="37">
        <f t="shared" si="6"/>
        <v>5.9189818181818194E-3</v>
      </c>
      <c r="O10" s="38">
        <f>COUNTIF(Vertices[Eigenvector Centrality], "&gt;= " &amp; N10) - COUNTIF(Vertices[Eigenvector Centrality], "&gt;=" &amp; N11)</f>
        <v>2</v>
      </c>
      <c r="P10" s="37">
        <f t="shared" si="7"/>
        <v>0</v>
      </c>
      <c r="Q10" s="38">
        <f>COUNTIF(Vertices[PageRank], "&gt;= " &amp; P10) - COUNTIF(Vertices[PageRank], "&gt;=" &amp; P11)</f>
        <v>0</v>
      </c>
      <c r="R10" s="37">
        <f t="shared" si="8"/>
        <v>0</v>
      </c>
      <c r="S10" s="43">
        <f>COUNTIF(Vertices[Clustering Coefficient], "&gt;= " &amp; R10) - COUNTIF(Vertices[Clustering Coefficient], "&gt;=" &amp; R11)</f>
        <v>0</v>
      </c>
      <c r="T10" s="37" t="e">
        <f t="shared" ca="1" si="9"/>
        <v>#REF!</v>
      </c>
      <c r="U10" s="38" t="e">
        <f t="shared" ca="1" si="0"/>
        <v>#REF!</v>
      </c>
    </row>
    <row r="11" spans="1:24" x14ac:dyDescent="0.25">
      <c r="A11" s="72"/>
      <c r="B11" s="72"/>
      <c r="D11" s="32">
        <f t="shared" si="1"/>
        <v>4.9272727272727277</v>
      </c>
      <c r="E11" s="3">
        <f>COUNTIF(Vertices[Degree], "&gt;= " &amp; D11) - COUNTIF(Vertices[Degree], "&gt;=" &amp; D12)</f>
        <v>7</v>
      </c>
      <c r="F11" s="39">
        <f t="shared" si="2"/>
        <v>3.7636363636363628</v>
      </c>
      <c r="G11" s="40">
        <f>COUNTIF(Vertices[In-Degree], "&gt;= " &amp; F11) - COUNTIF(Vertices[In-Degree], "&gt;=" &amp; F12)</f>
        <v>5</v>
      </c>
      <c r="H11" s="39">
        <f t="shared" si="3"/>
        <v>1.7999999999999998</v>
      </c>
      <c r="I11" s="40">
        <f>COUNTIF(Vertices[Out-Degree], "&gt;= " &amp; H11) - COUNTIF(Vertices[Out-Degree], "&gt;=" &amp; H12)</f>
        <v>0</v>
      </c>
      <c r="J11" s="39">
        <f t="shared" si="4"/>
        <v>346.85116560000006</v>
      </c>
      <c r="K11" s="40">
        <f>COUNTIF(Vertices[Betweenness Centrality], "&gt;= " &amp; J11) - COUNTIF(Vertices[Betweenness Centrality], "&gt;=" &amp; J12)</f>
        <v>1</v>
      </c>
      <c r="L11" s="39">
        <f t="shared" si="5"/>
        <v>2.3496363636363645E-3</v>
      </c>
      <c r="M11" s="40">
        <f>COUNTIF(Vertices[Closeness Centrality], "&gt;= " &amp; L11) - COUNTIF(Vertices[Closeness Centrality], "&gt;=" &amp; L12)</f>
        <v>1</v>
      </c>
      <c r="N11" s="39">
        <f t="shared" si="6"/>
        <v>6.654854545454547E-3</v>
      </c>
      <c r="O11" s="40">
        <f>COUNTIF(Vertices[Eigenvector Centrality], "&gt;= " &amp; N11) - COUNTIF(Vertices[Eigenvector Centrality], "&gt;=" &amp; N12)</f>
        <v>3</v>
      </c>
      <c r="P11" s="39">
        <f t="shared" si="7"/>
        <v>0</v>
      </c>
      <c r="Q11" s="40">
        <f>COUNTIF(Vertices[PageRank], "&gt;= " &amp; P11) - COUNTIF(Vertices[PageRank], "&gt;=" &amp; P12)</f>
        <v>0</v>
      </c>
      <c r="R11" s="39">
        <f t="shared" si="8"/>
        <v>0</v>
      </c>
      <c r="S11" s="44">
        <f>COUNTIF(Vertices[Clustering Coefficient], "&gt;= " &amp; R11) - COUNTIF(Vertices[Clustering Coefficient], "&gt;=" &amp; R12)</f>
        <v>0</v>
      </c>
      <c r="T11" s="39" t="e">
        <f t="shared" ca="1" si="9"/>
        <v>#REF!</v>
      </c>
      <c r="U11" s="40" t="e">
        <f t="shared" ca="1" si="0"/>
        <v>#REF!</v>
      </c>
    </row>
    <row r="12" spans="1:24" x14ac:dyDescent="0.25">
      <c r="A12" s="34" t="s">
        <v>163</v>
      </c>
      <c r="B12" s="34">
        <v>0.15849056603773584</v>
      </c>
      <c r="D12" s="32">
        <f t="shared" si="1"/>
        <v>5.3636363636363642</v>
      </c>
      <c r="E12" s="3">
        <f>COUNTIF(Vertices[Degree], "&gt;= " &amp; D12) - COUNTIF(Vertices[Degree], "&gt;=" &amp; D13)</f>
        <v>0</v>
      </c>
      <c r="F12" s="37">
        <f t="shared" si="2"/>
        <v>4.1818181818181808</v>
      </c>
      <c r="G12" s="38">
        <f>COUNTIF(Vertices[In-Degree], "&gt;= " &amp; F12) - COUNTIF(Vertices[In-Degree], "&gt;=" &amp; F13)</f>
        <v>0</v>
      </c>
      <c r="H12" s="37">
        <f t="shared" si="3"/>
        <v>1.9999999999999998</v>
      </c>
      <c r="I12" s="38">
        <f>COUNTIF(Vertices[Out-Degree], "&gt;= " &amp; H12) - COUNTIF(Vertices[Out-Degree], "&gt;=" &amp; H13)</f>
        <v>20</v>
      </c>
      <c r="J12" s="37">
        <f t="shared" si="4"/>
        <v>385.39018400000009</v>
      </c>
      <c r="K12" s="38">
        <f>COUNTIF(Vertices[Betweenness Centrality], "&gt;= " &amp; J12) - COUNTIF(Vertices[Betweenness Centrality], "&gt;=" &amp; J13)</f>
        <v>2</v>
      </c>
      <c r="L12" s="37">
        <f t="shared" si="5"/>
        <v>2.3978181818181828E-3</v>
      </c>
      <c r="M12" s="38">
        <f>COUNTIF(Vertices[Closeness Centrality], "&gt;= " &amp; L12) - COUNTIF(Vertices[Closeness Centrality], "&gt;=" &amp; L13)</f>
        <v>2</v>
      </c>
      <c r="N12" s="37">
        <f t="shared" si="6"/>
        <v>7.3907272727272745E-3</v>
      </c>
      <c r="O12" s="38">
        <f>COUNTIF(Vertices[Eigenvector Centrality], "&gt;= " &amp; N12) - COUNTIF(Vertices[Eigenvector Centrality], "&gt;=" &amp; N13)</f>
        <v>2</v>
      </c>
      <c r="P12" s="37">
        <f t="shared" si="7"/>
        <v>0</v>
      </c>
      <c r="Q12" s="38">
        <f>COUNTIF(Vertices[PageRank], "&gt;= " &amp; P12) - COUNTIF(Vertices[PageRank], "&gt;=" &amp; P13)</f>
        <v>0</v>
      </c>
      <c r="R12" s="37">
        <f t="shared" si="8"/>
        <v>0</v>
      </c>
      <c r="S12" s="43">
        <f>COUNTIF(Vertices[Clustering Coefficient], "&gt;= " &amp; R12) - COUNTIF(Vertices[Clustering Coefficient], "&gt;=" &amp; R13)</f>
        <v>0</v>
      </c>
      <c r="T12" s="37" t="e">
        <f t="shared" ca="1" si="9"/>
        <v>#REF!</v>
      </c>
      <c r="U12" s="38" t="e">
        <f t="shared" ca="1" si="0"/>
        <v>#REF!</v>
      </c>
    </row>
    <row r="13" spans="1:24" x14ac:dyDescent="0.25">
      <c r="A13" s="34" t="s">
        <v>164</v>
      </c>
      <c r="B13" s="34">
        <v>0.2736156351791531</v>
      </c>
      <c r="D13" s="32">
        <f t="shared" si="1"/>
        <v>5.8000000000000007</v>
      </c>
      <c r="E13" s="3">
        <f>COUNTIF(Vertices[Degree], "&gt;= " &amp; D13) - COUNTIF(Vertices[Degree], "&gt;=" &amp; D14)</f>
        <v>6</v>
      </c>
      <c r="F13" s="39">
        <f t="shared" si="2"/>
        <v>4.5999999999999988</v>
      </c>
      <c r="G13" s="40">
        <f>COUNTIF(Vertices[In-Degree], "&gt;= " &amp; F13) - COUNTIF(Vertices[In-Degree], "&gt;=" &amp; F14)</f>
        <v>2</v>
      </c>
      <c r="H13" s="39">
        <f t="shared" si="3"/>
        <v>2.1999999999999997</v>
      </c>
      <c r="I13" s="40">
        <f>COUNTIF(Vertices[Out-Degree], "&gt;= " &amp; H13) - COUNTIF(Vertices[Out-Degree], "&gt;=" &amp; H14)</f>
        <v>0</v>
      </c>
      <c r="J13" s="39">
        <f t="shared" si="4"/>
        <v>423.92920240000012</v>
      </c>
      <c r="K13" s="40">
        <f>COUNTIF(Vertices[Betweenness Centrality], "&gt;= " &amp; J13) - COUNTIF(Vertices[Betweenness Centrality], "&gt;=" &amp; J14)</f>
        <v>2</v>
      </c>
      <c r="L13" s="39">
        <f t="shared" si="5"/>
        <v>2.4460000000000011E-3</v>
      </c>
      <c r="M13" s="40">
        <f>COUNTIF(Vertices[Closeness Centrality], "&gt;= " &amp; L13) - COUNTIF(Vertices[Closeness Centrality], "&gt;=" &amp; L14)</f>
        <v>0</v>
      </c>
      <c r="N13" s="39">
        <f t="shared" si="6"/>
        <v>8.1266000000000012E-3</v>
      </c>
      <c r="O13" s="40">
        <f>COUNTIF(Vertices[Eigenvector Centrality], "&gt;= " &amp; N13) - COUNTIF(Vertices[Eigenvector Centrality], "&gt;=" &amp; N14)</f>
        <v>1</v>
      </c>
      <c r="P13" s="39">
        <f t="shared" si="7"/>
        <v>0</v>
      </c>
      <c r="Q13" s="40">
        <f>COUNTIF(Vertices[PageRank], "&gt;= " &amp; P13) - COUNTIF(Vertices[PageRank], "&gt;=" &amp; P14)</f>
        <v>0</v>
      </c>
      <c r="R13" s="39">
        <f t="shared" si="8"/>
        <v>0</v>
      </c>
      <c r="S13" s="44">
        <f>COUNTIF(Vertices[Clustering Coefficient], "&gt;= " &amp; R13) - COUNTIF(Vertices[Clustering Coefficient], "&gt;=" &amp; R14)</f>
        <v>0</v>
      </c>
      <c r="T13" s="39" t="e">
        <f t="shared" ca="1" si="9"/>
        <v>#REF!</v>
      </c>
      <c r="U13" s="40" t="e">
        <f t="shared" ca="1" si="0"/>
        <v>#REF!</v>
      </c>
    </row>
    <row r="14" spans="1:24" x14ac:dyDescent="0.25">
      <c r="A14" s="72"/>
      <c r="B14" s="72"/>
      <c r="D14" s="32">
        <f t="shared" si="1"/>
        <v>6.2363636363636372</v>
      </c>
      <c r="E14" s="3">
        <f>COUNTIF(Vertices[Degree], "&gt;= " &amp; D14) - COUNTIF(Vertices[Degree], "&gt;=" &amp; D15)</f>
        <v>0</v>
      </c>
      <c r="F14" s="37">
        <f t="shared" si="2"/>
        <v>5.0181818181818167</v>
      </c>
      <c r="G14" s="38">
        <f>COUNTIF(Vertices[In-Degree], "&gt;= " &amp; F14) - COUNTIF(Vertices[In-Degree], "&gt;=" &amp; F15)</f>
        <v>0</v>
      </c>
      <c r="H14" s="37">
        <f t="shared" si="3"/>
        <v>2.4</v>
      </c>
      <c r="I14" s="38">
        <f>COUNTIF(Vertices[Out-Degree], "&gt;= " &amp; H14) - COUNTIF(Vertices[Out-Degree], "&gt;=" &amp; H15)</f>
        <v>0</v>
      </c>
      <c r="J14" s="37">
        <f t="shared" si="4"/>
        <v>462.46822080000015</v>
      </c>
      <c r="K14" s="38">
        <f>COUNTIF(Vertices[Betweenness Centrality], "&gt;= " &amp; J14) - COUNTIF(Vertices[Betweenness Centrality], "&gt;=" &amp; J15)</f>
        <v>0</v>
      </c>
      <c r="L14" s="37">
        <f t="shared" si="5"/>
        <v>2.4941818181818194E-3</v>
      </c>
      <c r="M14" s="38">
        <f>COUNTIF(Vertices[Closeness Centrality], "&gt;= " &amp; L14) - COUNTIF(Vertices[Closeness Centrality], "&gt;=" &amp; L15)</f>
        <v>0</v>
      </c>
      <c r="N14" s="37">
        <f t="shared" si="6"/>
        <v>8.8624727272727279E-3</v>
      </c>
      <c r="O14" s="38">
        <f>COUNTIF(Vertices[Eigenvector Centrality], "&gt;= " &amp; N14) - COUNTIF(Vertices[Eigenvector Centrality], "&gt;=" &amp; N15)</f>
        <v>2</v>
      </c>
      <c r="P14" s="37">
        <f t="shared" si="7"/>
        <v>0</v>
      </c>
      <c r="Q14" s="38">
        <f>COUNTIF(Vertices[PageRank], "&gt;= " &amp; P14) - COUNTIF(Vertices[PageRank], "&gt;=" &amp; P15)</f>
        <v>0</v>
      </c>
      <c r="R14" s="37">
        <f t="shared" si="8"/>
        <v>0</v>
      </c>
      <c r="S14" s="43">
        <f>COUNTIF(Vertices[Clustering Coefficient], "&gt;= " &amp; R14) - COUNTIF(Vertices[Clustering Coefficient], "&gt;=" &amp; R15)</f>
        <v>0</v>
      </c>
      <c r="T14" s="37" t="e">
        <f t="shared" ca="1" si="9"/>
        <v>#REF!</v>
      </c>
      <c r="U14" s="38" t="e">
        <f t="shared" ca="1" si="0"/>
        <v>#REF!</v>
      </c>
    </row>
    <row r="15" spans="1:24" x14ac:dyDescent="0.25">
      <c r="A15" s="34" t="s">
        <v>148</v>
      </c>
      <c r="B15" s="34">
        <v>1</v>
      </c>
      <c r="D15" s="32">
        <f t="shared" si="1"/>
        <v>6.6727272727272737</v>
      </c>
      <c r="E15" s="3">
        <f>COUNTIF(Vertices[Degree], "&gt;= " &amp; D15) - COUNTIF(Vertices[Degree], "&gt;=" &amp; D16)</f>
        <v>6</v>
      </c>
      <c r="F15" s="39">
        <f t="shared" si="2"/>
        <v>5.4363636363636347</v>
      </c>
      <c r="G15" s="40">
        <f>COUNTIF(Vertices[In-Degree], "&gt;= " &amp; F15) - COUNTIF(Vertices[In-Degree], "&gt;=" &amp; F16)</f>
        <v>0</v>
      </c>
      <c r="H15" s="39">
        <f t="shared" si="3"/>
        <v>2.6</v>
      </c>
      <c r="I15" s="40">
        <f>COUNTIF(Vertices[Out-Degree], "&gt;= " &amp; H15) - COUNTIF(Vertices[Out-Degree], "&gt;=" &amp; H16)</f>
        <v>0</v>
      </c>
      <c r="J15" s="39">
        <f t="shared" si="4"/>
        <v>501.00723920000019</v>
      </c>
      <c r="K15" s="40">
        <f>COUNTIF(Vertices[Betweenness Centrality], "&gt;= " &amp; J15) - COUNTIF(Vertices[Betweenness Centrality], "&gt;=" &amp; J16)</f>
        <v>0</v>
      </c>
      <c r="L15" s="39">
        <f t="shared" si="5"/>
        <v>2.5423636363636377E-3</v>
      </c>
      <c r="M15" s="40">
        <f>COUNTIF(Vertices[Closeness Centrality], "&gt;= " &amp; L15) - COUNTIF(Vertices[Closeness Centrality], "&gt;=" &amp; L16)</f>
        <v>2</v>
      </c>
      <c r="N15" s="39">
        <f t="shared" si="6"/>
        <v>9.5983454545454545E-3</v>
      </c>
      <c r="O15" s="40">
        <f>COUNTIF(Vertices[Eigenvector Centrality], "&gt;= " &amp; N15) - COUNTIF(Vertices[Eigenvector Centrality], "&gt;=" &amp; N16)</f>
        <v>2</v>
      </c>
      <c r="P15" s="39">
        <f t="shared" si="7"/>
        <v>0</v>
      </c>
      <c r="Q15" s="40">
        <f>COUNTIF(Vertices[PageRank], "&gt;= " &amp; P15) - COUNTIF(Vertices[PageRank], "&gt;=" &amp; P16)</f>
        <v>0</v>
      </c>
      <c r="R15" s="39">
        <f t="shared" si="8"/>
        <v>0</v>
      </c>
      <c r="S15" s="44">
        <f>COUNTIF(Vertices[Clustering Coefficient], "&gt;= " &amp; R15) - COUNTIF(Vertices[Clustering Coefficient], "&gt;=" &amp; R16)</f>
        <v>0</v>
      </c>
      <c r="T15" s="39" t="e">
        <f t="shared" ca="1" si="9"/>
        <v>#REF!</v>
      </c>
      <c r="U15" s="40" t="e">
        <f t="shared" ca="1" si="0"/>
        <v>#REF!</v>
      </c>
    </row>
    <row r="16" spans="1:24" x14ac:dyDescent="0.25">
      <c r="A16" s="34" t="s">
        <v>149</v>
      </c>
      <c r="B16" s="34">
        <v>0</v>
      </c>
      <c r="D16" s="32">
        <f t="shared" si="1"/>
        <v>7.1090909090909102</v>
      </c>
      <c r="E16" s="3">
        <f>COUNTIF(Vertices[Degree], "&gt;= " &amp; D16) - COUNTIF(Vertices[Degree], "&gt;=" &amp; D17)</f>
        <v>0</v>
      </c>
      <c r="F16" s="37">
        <f t="shared" si="2"/>
        <v>5.8545454545454527</v>
      </c>
      <c r="G16" s="38">
        <f>COUNTIF(Vertices[In-Degree], "&gt;= " &amp; F16) - COUNTIF(Vertices[In-Degree], "&gt;=" &amp; F17)</f>
        <v>2</v>
      </c>
      <c r="H16" s="37">
        <f t="shared" si="3"/>
        <v>2.8000000000000003</v>
      </c>
      <c r="I16" s="38">
        <f>COUNTIF(Vertices[Out-Degree], "&gt;= " &amp; H16) - COUNTIF(Vertices[Out-Degree], "&gt;=" &amp; H17)</f>
        <v>0</v>
      </c>
      <c r="J16" s="37">
        <f t="shared" si="4"/>
        <v>539.54625760000022</v>
      </c>
      <c r="K16" s="38">
        <f>COUNTIF(Vertices[Betweenness Centrality], "&gt;= " &amp; J16) - COUNTIF(Vertices[Betweenness Centrality], "&gt;=" &amp; J17)</f>
        <v>2</v>
      </c>
      <c r="L16" s="37">
        <f t="shared" si="5"/>
        <v>2.590545454545456E-3</v>
      </c>
      <c r="M16" s="38">
        <f>COUNTIF(Vertices[Closeness Centrality], "&gt;= " &amp; L16) - COUNTIF(Vertices[Closeness Centrality], "&gt;=" &amp; L17)</f>
        <v>1</v>
      </c>
      <c r="N16" s="37">
        <f t="shared" si="6"/>
        <v>1.0334218181818181E-2</v>
      </c>
      <c r="O16" s="38">
        <f>COUNTIF(Vertices[Eigenvector Centrality], "&gt;= " &amp; N16) - COUNTIF(Vertices[Eigenvector Centrality], "&gt;=" &amp; N17)</f>
        <v>3</v>
      </c>
      <c r="P16" s="37">
        <f t="shared" si="7"/>
        <v>0</v>
      </c>
      <c r="Q16" s="38">
        <f>COUNTIF(Vertices[PageRank], "&gt;= " &amp; P16) - COUNTIF(Vertices[PageRank], "&gt;=" &amp; P17)</f>
        <v>0</v>
      </c>
      <c r="R16" s="37">
        <f t="shared" si="8"/>
        <v>0</v>
      </c>
      <c r="S16" s="43">
        <f>COUNTIF(Vertices[Clustering Coefficient], "&gt;= " &amp; R16) - COUNTIF(Vertices[Clustering Coefficient], "&gt;=" &amp; R17)</f>
        <v>0</v>
      </c>
      <c r="T16" s="37" t="e">
        <f t="shared" ca="1" si="9"/>
        <v>#REF!</v>
      </c>
      <c r="U16" s="38" t="e">
        <f t="shared" ca="1" si="0"/>
        <v>#REF!</v>
      </c>
    </row>
    <row r="17" spans="1:21" x14ac:dyDescent="0.25">
      <c r="A17" s="34" t="s">
        <v>150</v>
      </c>
      <c r="B17" s="34">
        <v>101</v>
      </c>
      <c r="D17" s="32">
        <f t="shared" si="1"/>
        <v>7.5454545454545467</v>
      </c>
      <c r="E17" s="3">
        <f>COUNTIF(Vertices[Degree], "&gt;= " &amp; D17) - COUNTIF(Vertices[Degree], "&gt;=" &amp; D18)</f>
        <v>0</v>
      </c>
      <c r="F17" s="39">
        <f t="shared" si="2"/>
        <v>6.2727272727272707</v>
      </c>
      <c r="G17" s="40">
        <f>COUNTIF(Vertices[In-Degree], "&gt;= " &amp; F17) - COUNTIF(Vertices[In-Degree], "&gt;=" &amp; F18)</f>
        <v>0</v>
      </c>
      <c r="H17" s="39">
        <f t="shared" si="3"/>
        <v>3.0000000000000004</v>
      </c>
      <c r="I17" s="40">
        <f>COUNTIF(Vertices[Out-Degree], "&gt;= " &amp; H17) - COUNTIF(Vertices[Out-Degree], "&gt;=" &amp; H18)</f>
        <v>15</v>
      </c>
      <c r="J17" s="39">
        <f t="shared" si="4"/>
        <v>578.08527600000025</v>
      </c>
      <c r="K17" s="40">
        <f>COUNTIF(Vertices[Betweenness Centrality], "&gt;= " &amp; J17) - COUNTIF(Vertices[Betweenness Centrality], "&gt;=" &amp; J18)</f>
        <v>0</v>
      </c>
      <c r="L17" s="39">
        <f t="shared" si="5"/>
        <v>2.6387272727272744E-3</v>
      </c>
      <c r="M17" s="40">
        <f>COUNTIF(Vertices[Closeness Centrality], "&gt;= " &amp; L17) - COUNTIF(Vertices[Closeness Centrality], "&gt;=" &amp; L18)</f>
        <v>0</v>
      </c>
      <c r="N17" s="39">
        <f t="shared" si="6"/>
        <v>1.1070090909090908E-2</v>
      </c>
      <c r="O17" s="40">
        <f>COUNTIF(Vertices[Eigenvector Centrality], "&gt;= " &amp; N17) - COUNTIF(Vertices[Eigenvector Centrality], "&gt;=" &amp; N18)</f>
        <v>2</v>
      </c>
      <c r="P17" s="39">
        <f t="shared" si="7"/>
        <v>0</v>
      </c>
      <c r="Q17" s="40">
        <f>COUNTIF(Vertices[PageRank], "&gt;= " &amp; P17) - COUNTIF(Vertices[PageRank], "&gt;=" &amp; P18)</f>
        <v>0</v>
      </c>
      <c r="R17" s="39">
        <f t="shared" si="8"/>
        <v>0</v>
      </c>
      <c r="S17" s="44">
        <f>COUNTIF(Vertices[Clustering Coefficient], "&gt;= " &amp; R17) - COUNTIF(Vertices[Clustering Coefficient], "&gt;=" &amp; R18)</f>
        <v>0</v>
      </c>
      <c r="T17" s="39" t="e">
        <f t="shared" ca="1" si="9"/>
        <v>#REF!</v>
      </c>
      <c r="U17" s="40" t="e">
        <f t="shared" ca="1" si="0"/>
        <v>#REF!</v>
      </c>
    </row>
    <row r="18" spans="1:21" x14ac:dyDescent="0.25">
      <c r="A18" s="34" t="s">
        <v>151</v>
      </c>
      <c r="B18" s="34">
        <v>359</v>
      </c>
      <c r="D18" s="32">
        <f t="shared" si="1"/>
        <v>7.9818181818181833</v>
      </c>
      <c r="E18" s="3">
        <f>COUNTIF(Vertices[Degree], "&gt;= " &amp; D18) - COUNTIF(Vertices[Degree], "&gt;=" &amp; D19)</f>
        <v>5</v>
      </c>
      <c r="F18" s="37">
        <f t="shared" si="2"/>
        <v>6.6909090909090887</v>
      </c>
      <c r="G18" s="38">
        <f>COUNTIF(Vertices[In-Degree], "&gt;= " &amp; F18) - COUNTIF(Vertices[In-Degree], "&gt;=" &amp; F19)</f>
        <v>2</v>
      </c>
      <c r="H18" s="37">
        <f t="shared" si="3"/>
        <v>3.2000000000000006</v>
      </c>
      <c r="I18" s="38">
        <f>COUNTIF(Vertices[Out-Degree], "&gt;= " &amp; H18) - COUNTIF(Vertices[Out-Degree], "&gt;=" &amp; H19)</f>
        <v>0</v>
      </c>
      <c r="J18" s="37">
        <f t="shared" si="4"/>
        <v>616.62429440000028</v>
      </c>
      <c r="K18" s="38">
        <f>COUNTIF(Vertices[Betweenness Centrality], "&gt;= " &amp; J18) - COUNTIF(Vertices[Betweenness Centrality], "&gt;=" &amp; J19)</f>
        <v>3</v>
      </c>
      <c r="L18" s="37">
        <f t="shared" si="5"/>
        <v>2.6869090909090927E-3</v>
      </c>
      <c r="M18" s="38">
        <f>COUNTIF(Vertices[Closeness Centrality], "&gt;= " &amp; L18) - COUNTIF(Vertices[Closeness Centrality], "&gt;=" &amp; L19)</f>
        <v>0</v>
      </c>
      <c r="N18" s="37">
        <f t="shared" si="6"/>
        <v>1.1805963636363635E-2</v>
      </c>
      <c r="O18" s="38">
        <f>COUNTIF(Vertices[Eigenvector Centrality], "&gt;= " &amp; N18) - COUNTIF(Vertices[Eigenvector Centrality], "&gt;=" &amp; N19)</f>
        <v>3</v>
      </c>
      <c r="P18" s="37">
        <f t="shared" si="7"/>
        <v>0</v>
      </c>
      <c r="Q18" s="38">
        <f>COUNTIF(Vertices[PageRank], "&gt;= " &amp; P18) - COUNTIF(Vertices[PageRank], "&gt;=" &amp; P19)</f>
        <v>0</v>
      </c>
      <c r="R18" s="37">
        <f t="shared" si="8"/>
        <v>0</v>
      </c>
      <c r="S18" s="43">
        <f>COUNTIF(Vertices[Clustering Coefficient], "&gt;= " &amp; R18) - COUNTIF(Vertices[Clustering Coefficient], "&gt;=" &amp; R19)</f>
        <v>0</v>
      </c>
      <c r="T18" s="37" t="e">
        <f t="shared" ca="1" si="9"/>
        <v>#REF!</v>
      </c>
      <c r="U18" s="38" t="e">
        <f t="shared" ca="1" si="0"/>
        <v>#REF!</v>
      </c>
    </row>
    <row r="19" spans="1:21" x14ac:dyDescent="0.25">
      <c r="A19" s="72"/>
      <c r="B19" s="72"/>
      <c r="D19" s="32">
        <f t="shared" si="1"/>
        <v>8.4181818181818198</v>
      </c>
      <c r="E19" s="3">
        <f>COUNTIF(Vertices[Degree], "&gt;= " &amp; D19) - COUNTIF(Vertices[Degree], "&gt;=" &amp; D20)</f>
        <v>0</v>
      </c>
      <c r="F19" s="39">
        <f t="shared" si="2"/>
        <v>7.1090909090909067</v>
      </c>
      <c r="G19" s="40">
        <f>COUNTIF(Vertices[In-Degree], "&gt;= " &amp; F19) - COUNTIF(Vertices[In-Degree], "&gt;=" &amp; F20)</f>
        <v>0</v>
      </c>
      <c r="H19" s="39">
        <f t="shared" si="3"/>
        <v>3.4000000000000008</v>
      </c>
      <c r="I19" s="40">
        <f>COUNTIF(Vertices[Out-Degree], "&gt;= " &amp; H19) - COUNTIF(Vertices[Out-Degree], "&gt;=" &amp; H20)</f>
        <v>0</v>
      </c>
      <c r="J19" s="39">
        <f t="shared" si="4"/>
        <v>655.16331280000031</v>
      </c>
      <c r="K19" s="40">
        <f>COUNTIF(Vertices[Betweenness Centrality], "&gt;= " &amp; J19) - COUNTIF(Vertices[Betweenness Centrality], "&gt;=" &amp; J20)</f>
        <v>2</v>
      </c>
      <c r="L19" s="39">
        <f t="shared" si="5"/>
        <v>2.735090909090911E-3</v>
      </c>
      <c r="M19" s="40">
        <f>COUNTIF(Vertices[Closeness Centrality], "&gt;= " &amp; L19) - COUNTIF(Vertices[Closeness Centrality], "&gt;=" &amp; L20)</f>
        <v>2</v>
      </c>
      <c r="N19" s="39">
        <f t="shared" si="6"/>
        <v>1.2541836363636361E-2</v>
      </c>
      <c r="O19" s="40">
        <f>COUNTIF(Vertices[Eigenvector Centrality], "&gt;= " &amp; N19) - COUNTIF(Vertices[Eigenvector Centrality], "&gt;=" &amp; N20)</f>
        <v>1</v>
      </c>
      <c r="P19" s="39">
        <f t="shared" si="7"/>
        <v>0</v>
      </c>
      <c r="Q19" s="40">
        <f>COUNTIF(Vertices[PageRank], "&gt;= " &amp; P19) - COUNTIF(Vertices[PageRank], "&gt;=" &amp; P20)</f>
        <v>0</v>
      </c>
      <c r="R19" s="39">
        <f t="shared" si="8"/>
        <v>0</v>
      </c>
      <c r="S19" s="44">
        <f>COUNTIF(Vertices[Clustering Coefficient], "&gt;= " &amp; R19) - COUNTIF(Vertices[Clustering Coefficient], "&gt;=" &amp; R20)</f>
        <v>0</v>
      </c>
      <c r="T19" s="39" t="e">
        <f t="shared" ca="1" si="9"/>
        <v>#REF!</v>
      </c>
      <c r="U19" s="40" t="e">
        <f t="shared" ca="1" si="0"/>
        <v>#REF!</v>
      </c>
    </row>
    <row r="20" spans="1:21" x14ac:dyDescent="0.25">
      <c r="A20" s="34" t="s">
        <v>152</v>
      </c>
      <c r="B20" s="34">
        <v>8</v>
      </c>
      <c r="D20" s="32">
        <f t="shared" si="1"/>
        <v>8.8545454545454554</v>
      </c>
      <c r="E20" s="3">
        <f>COUNTIF(Vertices[Degree], "&gt;= " &amp; D20) - COUNTIF(Vertices[Degree], "&gt;=" &amp; D21)</f>
        <v>3</v>
      </c>
      <c r="F20" s="37">
        <f t="shared" si="2"/>
        <v>7.5272727272727247</v>
      </c>
      <c r="G20" s="38">
        <f>COUNTIF(Vertices[In-Degree], "&gt;= " &amp; F20) - COUNTIF(Vertices[In-Degree], "&gt;=" &amp; F21)</f>
        <v>0</v>
      </c>
      <c r="H20" s="37">
        <f t="shared" si="3"/>
        <v>3.600000000000001</v>
      </c>
      <c r="I20" s="38">
        <f>COUNTIF(Vertices[Out-Degree], "&gt;= " &amp; H20) - COUNTIF(Vertices[Out-Degree], "&gt;=" &amp; H21)</f>
        <v>0</v>
      </c>
      <c r="J20" s="37">
        <f t="shared" si="4"/>
        <v>693.70233120000034</v>
      </c>
      <c r="K20" s="38">
        <f>COUNTIF(Vertices[Betweenness Centrality], "&gt;= " &amp; J20) - COUNTIF(Vertices[Betweenness Centrality], "&gt;=" &amp; J21)</f>
        <v>1</v>
      </c>
      <c r="L20" s="37">
        <f t="shared" si="5"/>
        <v>2.7832727272727293E-3</v>
      </c>
      <c r="M20" s="38">
        <f>COUNTIF(Vertices[Closeness Centrality], "&gt;= " &amp; L20) - COUNTIF(Vertices[Closeness Centrality], "&gt;=" &amp; L21)</f>
        <v>0</v>
      </c>
      <c r="N20" s="37">
        <f t="shared" si="6"/>
        <v>1.3277709090909088E-2</v>
      </c>
      <c r="O20" s="38">
        <f>COUNTIF(Vertices[Eigenvector Centrality], "&gt;= " &amp; N20) - COUNTIF(Vertices[Eigenvector Centrality], "&gt;=" &amp; N21)</f>
        <v>1</v>
      </c>
      <c r="P20" s="37">
        <f t="shared" si="7"/>
        <v>0</v>
      </c>
      <c r="Q20" s="38">
        <f>COUNTIF(Vertices[PageRank], "&gt;= " &amp; P20) - COUNTIF(Vertices[PageRank], "&gt;=" &amp; P21)</f>
        <v>0</v>
      </c>
      <c r="R20" s="37">
        <f t="shared" si="8"/>
        <v>0</v>
      </c>
      <c r="S20" s="43">
        <f>COUNTIF(Vertices[Clustering Coefficient], "&gt;= " &amp; R20) - COUNTIF(Vertices[Clustering Coefficient], "&gt;=" &amp; R21)</f>
        <v>0</v>
      </c>
      <c r="T20" s="37" t="e">
        <f t="shared" ca="1" si="9"/>
        <v>#REF!</v>
      </c>
      <c r="U20" s="38" t="e">
        <f t="shared" ca="1" si="0"/>
        <v>#REF!</v>
      </c>
    </row>
    <row r="21" spans="1:21" x14ac:dyDescent="0.25">
      <c r="A21" s="34" t="s">
        <v>153</v>
      </c>
      <c r="B21" s="34">
        <v>3.0908730000000002</v>
      </c>
      <c r="D21" s="32">
        <f t="shared" si="1"/>
        <v>9.290909090909091</v>
      </c>
      <c r="E21" s="3">
        <f>COUNTIF(Vertices[Degree], "&gt;= " &amp; D21) - COUNTIF(Vertices[Degree], "&gt;=" &amp; D22)</f>
        <v>0</v>
      </c>
      <c r="F21" s="39">
        <f t="shared" si="2"/>
        <v>7.9454545454545427</v>
      </c>
      <c r="G21" s="40">
        <f>COUNTIF(Vertices[In-Degree], "&gt;= " &amp; F21) - COUNTIF(Vertices[In-Degree], "&gt;=" &amp; F22)</f>
        <v>4</v>
      </c>
      <c r="H21" s="39">
        <f t="shared" si="3"/>
        <v>3.8000000000000012</v>
      </c>
      <c r="I21" s="40">
        <f>COUNTIF(Vertices[Out-Degree], "&gt;= " &amp; H21) - COUNTIF(Vertices[Out-Degree], "&gt;=" &amp; H22)</f>
        <v>0</v>
      </c>
      <c r="J21" s="39">
        <f t="shared" si="4"/>
        <v>732.24134960000038</v>
      </c>
      <c r="K21" s="40">
        <f>COUNTIF(Vertices[Betweenness Centrality], "&gt;= " &amp; J21) - COUNTIF(Vertices[Betweenness Centrality], "&gt;=" &amp; J22)</f>
        <v>0</v>
      </c>
      <c r="L21" s="39">
        <f t="shared" si="5"/>
        <v>2.8314545454545476E-3</v>
      </c>
      <c r="M21" s="40">
        <f>COUNTIF(Vertices[Closeness Centrality], "&gt;= " &amp; L21) - COUNTIF(Vertices[Closeness Centrality], "&gt;=" &amp; L22)</f>
        <v>8</v>
      </c>
      <c r="N21" s="39">
        <f t="shared" si="6"/>
        <v>1.4013581818181815E-2</v>
      </c>
      <c r="O21" s="40">
        <f>COUNTIF(Vertices[Eigenvector Centrality], "&gt;= " &amp; N21) - COUNTIF(Vertices[Eigenvector Centrality], "&gt;=" &amp; N22)</f>
        <v>1</v>
      </c>
      <c r="P21" s="39">
        <f t="shared" si="7"/>
        <v>0</v>
      </c>
      <c r="Q21" s="40">
        <f>COUNTIF(Vertices[PageRank], "&gt;= " &amp; P21) - COUNTIF(Vertices[PageRank], "&gt;=" &amp; P22)</f>
        <v>0</v>
      </c>
      <c r="R21" s="39">
        <f t="shared" si="8"/>
        <v>0</v>
      </c>
      <c r="S21" s="44">
        <f>COUNTIF(Vertices[Clustering Coefficient], "&gt;= " &amp; R21) - COUNTIF(Vertices[Clustering Coefficient], "&gt;=" &amp; R22)</f>
        <v>0</v>
      </c>
      <c r="T21" s="39" t="e">
        <f t="shared" ca="1" si="9"/>
        <v>#REF!</v>
      </c>
      <c r="U21" s="40" t="e">
        <f t="shared" ca="1" si="0"/>
        <v>#REF!</v>
      </c>
    </row>
    <row r="22" spans="1:21" x14ac:dyDescent="0.25">
      <c r="A22" s="72"/>
      <c r="B22" s="72"/>
      <c r="D22" s="32">
        <f t="shared" si="1"/>
        <v>9.7272727272727266</v>
      </c>
      <c r="E22" s="3">
        <f>COUNTIF(Vertices[Degree], "&gt;= " &amp; D22) - COUNTIF(Vertices[Degree], "&gt;=" &amp; D23)</f>
        <v>5</v>
      </c>
      <c r="F22" s="37">
        <f t="shared" si="2"/>
        <v>8.3636363636363615</v>
      </c>
      <c r="G22" s="38">
        <f>COUNTIF(Vertices[In-Degree], "&gt;= " &amp; F22) - COUNTIF(Vertices[In-Degree], "&gt;=" &amp; F23)</f>
        <v>0</v>
      </c>
      <c r="H22" s="37">
        <f t="shared" si="3"/>
        <v>4.0000000000000009</v>
      </c>
      <c r="I22" s="38">
        <f>COUNTIF(Vertices[Out-Degree], "&gt;= " &amp; H22) - COUNTIF(Vertices[Out-Degree], "&gt;=" &amp; H23)</f>
        <v>8</v>
      </c>
      <c r="J22" s="37">
        <f t="shared" si="4"/>
        <v>770.78036800000041</v>
      </c>
      <c r="K22" s="38">
        <f>COUNTIF(Vertices[Betweenness Centrality], "&gt;= " &amp; J22) - COUNTIF(Vertices[Betweenness Centrality], "&gt;=" &amp; J23)</f>
        <v>0</v>
      </c>
      <c r="L22" s="37">
        <f t="shared" si="5"/>
        <v>2.8796363636363659E-3</v>
      </c>
      <c r="M22" s="38">
        <f>COUNTIF(Vertices[Closeness Centrality], "&gt;= " &amp; L22) - COUNTIF(Vertices[Closeness Centrality], "&gt;=" &amp; L23)</f>
        <v>7</v>
      </c>
      <c r="N22" s="37">
        <f t="shared" si="6"/>
        <v>1.4749454545454541E-2</v>
      </c>
      <c r="O22" s="38">
        <f>COUNTIF(Vertices[Eigenvector Centrality], "&gt;= " &amp; N22) - COUNTIF(Vertices[Eigenvector Centrality], "&gt;=" &amp; N23)</f>
        <v>2</v>
      </c>
      <c r="P22" s="37">
        <f t="shared" si="7"/>
        <v>0</v>
      </c>
      <c r="Q22" s="38">
        <f>COUNTIF(Vertices[PageRank], "&gt;= " &amp; P22) - COUNTIF(Vertices[PageRank], "&gt;=" &amp; P23)</f>
        <v>0</v>
      </c>
      <c r="R22" s="37">
        <f t="shared" si="8"/>
        <v>0</v>
      </c>
      <c r="S22" s="43">
        <f>COUNTIF(Vertices[Clustering Coefficient], "&gt;= " &amp; R22) - COUNTIF(Vertices[Clustering Coefficient], "&gt;=" &amp; R23)</f>
        <v>0</v>
      </c>
      <c r="T22" s="37" t="e">
        <f t="shared" ca="1" si="9"/>
        <v>#REF!</v>
      </c>
      <c r="U22" s="38" t="e">
        <f t="shared" ca="1" si="0"/>
        <v>#REF!</v>
      </c>
    </row>
    <row r="23" spans="1:21" x14ac:dyDescent="0.25">
      <c r="A23" s="34" t="s">
        <v>154</v>
      </c>
      <c r="B23" s="34">
        <v>3.0396039603960395E-2</v>
      </c>
      <c r="D23" s="32">
        <f t="shared" si="1"/>
        <v>10.163636363636362</v>
      </c>
      <c r="E23" s="3">
        <f>COUNTIF(Vertices[Degree], "&gt;= " &amp; D23) - COUNTIF(Vertices[Degree], "&gt;=" &amp; D24)</f>
        <v>0</v>
      </c>
      <c r="F23" s="39">
        <f t="shared" si="2"/>
        <v>8.7818181818181795</v>
      </c>
      <c r="G23" s="40">
        <f>COUNTIF(Vertices[In-Degree], "&gt;= " &amp; F23) - COUNTIF(Vertices[In-Degree], "&gt;=" &amp; F24)</f>
        <v>0</v>
      </c>
      <c r="H23" s="39">
        <f t="shared" si="3"/>
        <v>4.2000000000000011</v>
      </c>
      <c r="I23" s="40">
        <f>COUNTIF(Vertices[Out-Degree], "&gt;= " &amp; H23) - COUNTIF(Vertices[Out-Degree], "&gt;=" &amp; H24)</f>
        <v>0</v>
      </c>
      <c r="J23" s="39">
        <f t="shared" si="4"/>
        <v>809.31938640000044</v>
      </c>
      <c r="K23" s="40">
        <f>COUNTIF(Vertices[Betweenness Centrality], "&gt;= " &amp; J23) - COUNTIF(Vertices[Betweenness Centrality], "&gt;=" &amp; J24)</f>
        <v>0</v>
      </c>
      <c r="L23" s="39">
        <f t="shared" si="5"/>
        <v>2.9278181818181842E-3</v>
      </c>
      <c r="M23" s="40">
        <f>COUNTIF(Vertices[Closeness Centrality], "&gt;= " &amp; L23) - COUNTIF(Vertices[Closeness Centrality], "&gt;=" &amp; L24)</f>
        <v>1</v>
      </c>
      <c r="N23" s="39">
        <f t="shared" si="6"/>
        <v>1.5485327272727268E-2</v>
      </c>
      <c r="O23" s="40">
        <f>COUNTIF(Vertices[Eigenvector Centrality], "&gt;= " &amp; N23) - COUNTIF(Vertices[Eigenvector Centrality], "&gt;=" &amp; N24)</f>
        <v>3</v>
      </c>
      <c r="P23" s="39">
        <f t="shared" si="7"/>
        <v>0</v>
      </c>
      <c r="Q23" s="40">
        <f>COUNTIF(Vertices[PageRank], "&gt;= " &amp; P23) - COUNTIF(Vertices[PageRank], "&gt;=" &amp; P24)</f>
        <v>0</v>
      </c>
      <c r="R23" s="39">
        <f t="shared" si="8"/>
        <v>0</v>
      </c>
      <c r="S23" s="44">
        <f>COUNTIF(Vertices[Clustering Coefficient], "&gt;= " &amp; R23) - COUNTIF(Vertices[Clustering Coefficient], "&gt;=" &amp; R24)</f>
        <v>0</v>
      </c>
      <c r="T23" s="39" t="e">
        <f t="shared" ca="1" si="9"/>
        <v>#REF!</v>
      </c>
      <c r="U23" s="40" t="e">
        <f t="shared" ca="1" si="0"/>
        <v>#REF!</v>
      </c>
    </row>
    <row r="24" spans="1:21" x14ac:dyDescent="0.25">
      <c r="A24" s="34" t="s">
        <v>224</v>
      </c>
      <c r="B24" s="34">
        <v>0.19327900000000001</v>
      </c>
      <c r="D24" s="32">
        <f t="shared" si="1"/>
        <v>10.599999999999998</v>
      </c>
      <c r="E24" s="3">
        <f>COUNTIF(Vertices[Degree], "&gt;= " &amp; D24) - COUNTIF(Vertices[Degree], "&gt;=" &amp; D25)</f>
        <v>2</v>
      </c>
      <c r="F24" s="37">
        <f t="shared" si="2"/>
        <v>9.1999999999999975</v>
      </c>
      <c r="G24" s="38">
        <f>COUNTIF(Vertices[In-Degree], "&gt;= " &amp; F24) - COUNTIF(Vertices[In-Degree], "&gt;=" &amp; F25)</f>
        <v>0</v>
      </c>
      <c r="H24" s="37">
        <f t="shared" si="3"/>
        <v>4.4000000000000012</v>
      </c>
      <c r="I24" s="38">
        <f>COUNTIF(Vertices[Out-Degree], "&gt;= " &amp; H24) - COUNTIF(Vertices[Out-Degree], "&gt;=" &amp; H25)</f>
        <v>0</v>
      </c>
      <c r="J24" s="37">
        <f t="shared" si="4"/>
        <v>847.85840480000047</v>
      </c>
      <c r="K24" s="38">
        <f>COUNTIF(Vertices[Betweenness Centrality], "&gt;= " &amp; J24) - COUNTIF(Vertices[Betweenness Centrality], "&gt;=" &amp; J25)</f>
        <v>0</v>
      </c>
      <c r="L24" s="37">
        <f t="shared" si="5"/>
        <v>2.9760000000000025E-3</v>
      </c>
      <c r="M24" s="38">
        <f>COUNTIF(Vertices[Closeness Centrality], "&gt;= " &amp; L24) - COUNTIF(Vertices[Closeness Centrality], "&gt;=" &amp; L25)</f>
        <v>3</v>
      </c>
      <c r="N24" s="37">
        <f t="shared" si="6"/>
        <v>1.6221199999999995E-2</v>
      </c>
      <c r="O24" s="38">
        <f>COUNTIF(Vertices[Eigenvector Centrality], "&gt;= " &amp; N24) - COUNTIF(Vertices[Eigenvector Centrality], "&gt;=" &amp; N25)</f>
        <v>2</v>
      </c>
      <c r="P24" s="37">
        <f t="shared" si="7"/>
        <v>0</v>
      </c>
      <c r="Q24" s="38">
        <f>COUNTIF(Vertices[PageRank], "&gt;= " &amp; P24) - COUNTIF(Vertices[PageRank], "&gt;=" &amp; P25)</f>
        <v>0</v>
      </c>
      <c r="R24" s="37">
        <f t="shared" si="8"/>
        <v>0</v>
      </c>
      <c r="S24" s="43">
        <f>COUNTIF(Vertices[Clustering Coefficient], "&gt;= " &amp; R24) - COUNTIF(Vertices[Clustering Coefficient], "&gt;=" &amp; R25)</f>
        <v>0</v>
      </c>
      <c r="T24" s="37" t="e">
        <f t="shared" ca="1" si="9"/>
        <v>#REF!</v>
      </c>
      <c r="U24" s="38" t="e">
        <f t="shared" ca="1" si="0"/>
        <v>#REF!</v>
      </c>
    </row>
    <row r="25" spans="1:21" x14ac:dyDescent="0.25">
      <c r="A25" s="72"/>
      <c r="B25" s="72"/>
      <c r="D25" s="32">
        <f t="shared" si="1"/>
        <v>11.036363636363633</v>
      </c>
      <c r="E25" s="3">
        <f>COUNTIF(Vertices[Degree], "&gt;= " &amp; D25) - COUNTIF(Vertices[Degree], "&gt;=" &amp; D26)</f>
        <v>0</v>
      </c>
      <c r="F25" s="39">
        <f t="shared" si="2"/>
        <v>9.6181818181818155</v>
      </c>
      <c r="G25" s="40">
        <f>COUNTIF(Vertices[In-Degree], "&gt;= " &amp; F25) - COUNTIF(Vertices[In-Degree], "&gt;=" &amp; F26)</f>
        <v>1</v>
      </c>
      <c r="H25" s="39">
        <f t="shared" si="3"/>
        <v>4.6000000000000014</v>
      </c>
      <c r="I25" s="40">
        <f>COUNTIF(Vertices[Out-Degree], "&gt;= " &amp; H25) - COUNTIF(Vertices[Out-Degree], "&gt;=" &amp; H26)</f>
        <v>0</v>
      </c>
      <c r="J25" s="39">
        <f t="shared" si="4"/>
        <v>886.3974232000005</v>
      </c>
      <c r="K25" s="40">
        <f>COUNTIF(Vertices[Betweenness Centrality], "&gt;= " &amp; J25) - COUNTIF(Vertices[Betweenness Centrality], "&gt;=" &amp; J26)</f>
        <v>0</v>
      </c>
      <c r="L25" s="39">
        <f t="shared" si="5"/>
        <v>3.0241818181818208E-3</v>
      </c>
      <c r="M25" s="40">
        <f>COUNTIF(Vertices[Closeness Centrality], "&gt;= " &amp; L25) - COUNTIF(Vertices[Closeness Centrality], "&gt;=" &amp; L26)</f>
        <v>2</v>
      </c>
      <c r="N25" s="39">
        <f t="shared" si="6"/>
        <v>1.6957072727272721E-2</v>
      </c>
      <c r="O25" s="40">
        <f>COUNTIF(Vertices[Eigenvector Centrality], "&gt;= " &amp; N25) - COUNTIF(Vertices[Eigenvector Centrality], "&gt;=" &amp; N26)</f>
        <v>2</v>
      </c>
      <c r="P25" s="39">
        <f t="shared" si="7"/>
        <v>0</v>
      </c>
      <c r="Q25" s="40">
        <f>COUNTIF(Vertices[PageRank], "&gt;= " &amp; P25) - COUNTIF(Vertices[PageRank], "&gt;=" &amp; P26)</f>
        <v>0</v>
      </c>
      <c r="R25" s="39">
        <f t="shared" si="8"/>
        <v>0</v>
      </c>
      <c r="S25" s="44">
        <f>COUNTIF(Vertices[Clustering Coefficient], "&gt;= " &amp; R25) - COUNTIF(Vertices[Clustering Coefficient], "&gt;=" &amp; R26)</f>
        <v>0</v>
      </c>
      <c r="T25" s="39" t="e">
        <f t="shared" ca="1" si="9"/>
        <v>#REF!</v>
      </c>
      <c r="U25" s="40" t="e">
        <f t="shared" ca="1" si="0"/>
        <v>#REF!</v>
      </c>
    </row>
    <row r="26" spans="1:21" x14ac:dyDescent="0.25">
      <c r="A26" s="34" t="s">
        <v>225</v>
      </c>
      <c r="B26" s="34" t="s">
        <v>332</v>
      </c>
      <c r="D26" s="32">
        <f t="shared" si="1"/>
        <v>11.472727272727269</v>
      </c>
      <c r="E26" s="3">
        <f>COUNTIF(Vertices[Degree], "&gt;= " &amp; D26) - COUNTIF(Vertices[Degree], "&gt;=" &amp; D28)</f>
        <v>0</v>
      </c>
      <c r="F26" s="37">
        <f t="shared" si="2"/>
        <v>10.036363636363633</v>
      </c>
      <c r="G26" s="38">
        <f>COUNTIF(Vertices[In-Degree], "&gt;= " &amp; F26) - COUNTIF(Vertices[In-Degree], "&gt;=" &amp; F28)</f>
        <v>0</v>
      </c>
      <c r="H26" s="37">
        <f t="shared" si="3"/>
        <v>4.8000000000000016</v>
      </c>
      <c r="I26" s="38">
        <f>COUNTIF(Vertices[Out-Degree], "&gt;= " &amp; H26) - COUNTIF(Vertices[Out-Degree], "&gt;=" &amp; H28)</f>
        <v>0</v>
      </c>
      <c r="J26" s="37">
        <f t="shared" si="4"/>
        <v>924.93644160000053</v>
      </c>
      <c r="K26" s="38">
        <f>COUNTIF(Vertices[Betweenness Centrality], "&gt;= " &amp; J26) - COUNTIF(Vertices[Betweenness Centrality], "&gt;=" &amp; J28)</f>
        <v>0</v>
      </c>
      <c r="L26" s="37">
        <f t="shared" si="5"/>
        <v>3.0723636363636391E-3</v>
      </c>
      <c r="M26" s="38">
        <f>COUNTIF(Vertices[Closeness Centrality], "&gt;= " &amp; L26) - COUNTIF(Vertices[Closeness Centrality], "&gt;=" &amp; L28)</f>
        <v>2</v>
      </c>
      <c r="N26" s="37">
        <f t="shared" si="6"/>
        <v>1.7692945454545448E-2</v>
      </c>
      <c r="O26" s="38">
        <f>COUNTIF(Vertices[Eigenvector Centrality], "&gt;= " &amp; N26) - COUNTIF(Vertices[Eigenvector Centrality], "&gt;=" &amp; N28)</f>
        <v>2</v>
      </c>
      <c r="P26" s="37">
        <f t="shared" si="7"/>
        <v>0</v>
      </c>
      <c r="Q26" s="38">
        <f>COUNTIF(Vertices[PageRank], "&gt;= " &amp; P26) - COUNTIF(Vertices[PageRank], "&gt;=" &amp; P28)</f>
        <v>0</v>
      </c>
      <c r="R26" s="37">
        <f t="shared" si="8"/>
        <v>0</v>
      </c>
      <c r="S26" s="43">
        <f>COUNTIF(Vertices[Clustering Coefficient], "&gt;= " &amp; R26) - COUNTIF(Vertices[Clustering Coefficient], "&gt;=" &amp; R28)</f>
        <v>0</v>
      </c>
      <c r="T26" s="37" t="e">
        <f t="shared" ca="1" si="9"/>
        <v>#REF!</v>
      </c>
      <c r="U26" s="38" t="e">
        <f ca="1">COUNTIF(INDIRECT(DynamicFilterSourceColumnRange), "&gt;= " &amp; T26) - COUNTIF(INDIRECT(DynamicFilterSourceColumnRange), "&gt;=" &amp; T28)</f>
        <v>#REF!</v>
      </c>
    </row>
    <row r="27" spans="1:21" x14ac:dyDescent="0.25">
      <c r="D27" s="32"/>
      <c r="E27" s="3">
        <f>COUNTIF(Vertices[Degree], "&gt;= " &amp; D27) - COUNTIF(Vertices[Degree], "&gt;=" &amp; D28)</f>
        <v>-16</v>
      </c>
      <c r="F27" s="52"/>
      <c r="G27" s="53">
        <f>COUNTIF(Vertices[In-Degree], "&gt;= " &amp; F27) - COUNTIF(Vertices[In-Degree], "&gt;=" &amp; F28)</f>
        <v>-9</v>
      </c>
      <c r="H27" s="52"/>
      <c r="I27" s="53">
        <f>COUNTIF(Vertices[Out-Degree], "&gt;= " &amp; H27) - COUNTIF(Vertices[Out-Degree], "&gt;=" &amp; H28)</f>
        <v>-25</v>
      </c>
      <c r="J27" s="52"/>
      <c r="K27" s="53">
        <f>COUNTIF(Vertices[Betweenness Centrality], "&gt;= " &amp; J27) - COUNTIF(Vertices[Betweenness Centrality], "&gt;=" &amp; J28)</f>
        <v>-6</v>
      </c>
      <c r="L27" s="52"/>
      <c r="M27" s="53">
        <f>COUNTIF(Vertices[Closeness Centrality], "&gt;= " &amp; L27) - COUNTIF(Vertices[Closeness Centrality], "&gt;=" &amp; L28)</f>
        <v>-63</v>
      </c>
      <c r="N27" s="52"/>
      <c r="O27" s="53">
        <f>COUNTIF(Vertices[Eigenvector Centrality], "&gt;= " &amp; N27) - COUNTIF(Vertices[Eigenvector Centrality], "&gt;=" &amp; N28)</f>
        <v>-18</v>
      </c>
      <c r="P27" s="52"/>
      <c r="Q27" s="53">
        <f>COUNTIF(Vertices[Eigenvector Centrality], "&gt;= " &amp; P27) - COUNTIF(Vertices[Eigenvector Centrality], "&gt;=" &amp; P28)</f>
        <v>-101</v>
      </c>
      <c r="R27" s="52"/>
      <c r="S27" s="54">
        <f>COUNTIF(Vertices[Clustering Coefficient], "&gt;= " &amp; R27) - COUNTIF(Vertices[Clustering Coefficient], "&gt;=" &amp; R28)</f>
        <v>0</v>
      </c>
      <c r="T27" s="52"/>
      <c r="U27" s="53">
        <f ca="1">COUNTIF(Vertices[Clustering Coefficient], "&gt;= " &amp; T27) - COUNTIF(Vertices[Clustering Coefficient], "&gt;=" &amp; T28)</f>
        <v>0</v>
      </c>
    </row>
    <row r="28" spans="1:21" x14ac:dyDescent="0.25">
      <c r="D28" s="32">
        <f>D26+($D$57-$D$2)/BinDivisor</f>
        <v>11.909090909090905</v>
      </c>
      <c r="E28" s="3">
        <f>COUNTIF(Vertices[Degree], "&gt;= " &amp; D28) - COUNTIF(Vertices[Degree], "&gt;=" &amp; D40)</f>
        <v>5</v>
      </c>
      <c r="F28" s="39">
        <f>F26+($F$57-$F$2)/BinDivisor</f>
        <v>10.454545454545451</v>
      </c>
      <c r="G28" s="40">
        <f>COUNTIF(Vertices[In-Degree], "&gt;= " &amp; F28) - COUNTIF(Vertices[In-Degree], "&gt;=" &amp; F40)</f>
        <v>0</v>
      </c>
      <c r="H28" s="39">
        <f>H26+($H$57-$H$2)/BinDivisor</f>
        <v>5.0000000000000018</v>
      </c>
      <c r="I28" s="40">
        <f>COUNTIF(Vertices[Out-Degree], "&gt;= " &amp; H28) - COUNTIF(Vertices[Out-Degree], "&gt;=" &amp; H40)</f>
        <v>5</v>
      </c>
      <c r="J28" s="39">
        <f>J26+($J$57-$J$2)/BinDivisor</f>
        <v>963.47546000000057</v>
      </c>
      <c r="K28" s="40">
        <f>COUNTIF(Vertices[Betweenness Centrality], "&gt;= " &amp; J28) - COUNTIF(Vertices[Betweenness Centrality], "&gt;=" &amp; J40)</f>
        <v>1</v>
      </c>
      <c r="L28" s="39">
        <f>L26+($L$57-$L$2)/BinDivisor</f>
        <v>3.1205454545454574E-3</v>
      </c>
      <c r="M28" s="40">
        <f>COUNTIF(Vertices[Closeness Centrality], "&gt;= " &amp; L28) - COUNTIF(Vertices[Closeness Centrality], "&gt;=" &amp; L40)</f>
        <v>4</v>
      </c>
      <c r="N28" s="39">
        <f>N26+($N$57-$N$2)/BinDivisor</f>
        <v>1.8428818181818175E-2</v>
      </c>
      <c r="O28" s="40">
        <f>COUNTIF(Vertices[Eigenvector Centrality], "&gt;= " &amp; N28) - COUNTIF(Vertices[Eigenvector Centrality], "&gt;=" &amp; N40)</f>
        <v>4</v>
      </c>
      <c r="P28" s="39">
        <f>P26+($P$57-$P$2)/BinDivisor</f>
        <v>0</v>
      </c>
      <c r="Q28" s="40">
        <f>COUNTIF(Vertices[PageRank], "&gt;= " &amp; P28) - COUNTIF(Vertices[PageRank], "&gt;=" &amp; P40)</f>
        <v>0</v>
      </c>
      <c r="R28" s="39">
        <f>R26+($R$57-$R$2)/BinDivisor</f>
        <v>0</v>
      </c>
      <c r="S28" s="44">
        <f>COUNTIF(Vertices[Clustering Coefficient], "&gt;= " &amp; R28) - COUNTIF(Vertices[Clustering Coefficient], "&gt;=" &amp; R40)</f>
        <v>0</v>
      </c>
      <c r="T28" s="39" t="e">
        <f ca="1">T26+($T$57-$T$2)/BinDivisor</f>
        <v>#REF!</v>
      </c>
      <c r="U28" s="40" t="e">
        <f ca="1">COUNTIF(INDIRECT(DynamicFilterSourceColumnRange), "&gt;= " &amp; T28) - COUNTIF(INDIRECT(DynamicFilterSourceColumnRange), "&gt;=" &amp; T40)</f>
        <v>#REF!</v>
      </c>
    </row>
    <row r="29" spans="1:21" x14ac:dyDescent="0.25">
      <c r="D29" s="32"/>
      <c r="E29" s="3">
        <f>COUNTIF(Vertices[Degree], "&gt;= " &amp; D29) - COUNTIF(Vertices[Degree], "&gt;=" &amp; D30)</f>
        <v>0</v>
      </c>
      <c r="F29" s="52"/>
      <c r="G29" s="53">
        <f>COUNTIF(Vertices[In-Degree], "&gt;= " &amp; F29) - COUNTIF(Vertices[In-Degree], "&gt;=" &amp; F30)</f>
        <v>0</v>
      </c>
      <c r="H29" s="52"/>
      <c r="I29" s="53">
        <f>COUNTIF(Vertices[Out-Degree], "&gt;= " &amp; H29) - COUNTIF(Vertices[Out-Degree], "&gt;=" &amp; H30)</f>
        <v>0</v>
      </c>
      <c r="J29" s="52"/>
      <c r="K29" s="53">
        <f>COUNTIF(Vertices[Betweenness Centrality], "&gt;= " &amp; J29) - COUNTIF(Vertices[Betweenness Centrality], "&gt;=" &amp; J30)</f>
        <v>0</v>
      </c>
      <c r="L29" s="52"/>
      <c r="M29" s="53">
        <f>COUNTIF(Vertices[Closeness Centrality], "&gt;= " &amp; L29) - COUNTIF(Vertices[Closeness Centrality], "&gt;=" &amp; L30)</f>
        <v>0</v>
      </c>
      <c r="N29" s="52"/>
      <c r="O29" s="53">
        <f>COUNTIF(Vertices[Eigenvector Centrality], "&gt;= " &amp; N29) - COUNTIF(Vertices[Eigenvector Centrality], "&gt;=" &amp; N30)</f>
        <v>0</v>
      </c>
      <c r="P29" s="52"/>
      <c r="Q29" s="53">
        <f>COUNTIF(Vertices[Eigenvector Centrality], "&gt;= " &amp; P29) - COUNTIF(Vertices[Eigenvector Centrality], "&gt;=" &amp; P30)</f>
        <v>0</v>
      </c>
      <c r="R29" s="52"/>
      <c r="S29" s="54">
        <f>COUNTIF(Vertices[Clustering Coefficient], "&gt;= " &amp; R29) - COUNTIF(Vertices[Clustering Coefficient], "&gt;=" &amp; R30)</f>
        <v>0</v>
      </c>
      <c r="T29" s="52"/>
      <c r="U29" s="53">
        <f>COUNTIF(Vertices[Clustering Coefficient], "&gt;= " &amp; T29) - COUNTIF(Vertices[Clustering Coefficient], "&gt;=" &amp; T30)</f>
        <v>0</v>
      </c>
    </row>
    <row r="30" spans="1:21" x14ac:dyDescent="0.25">
      <c r="D30" s="32"/>
      <c r="E30" s="3">
        <f>COUNTIF(Vertices[Degree], "&gt;= " &amp; D30) - COUNTIF(Vertices[Degree], "&gt;=" &amp; D31)</f>
        <v>0</v>
      </c>
      <c r="F30" s="52"/>
      <c r="G30" s="53">
        <f>COUNTIF(Vertices[In-Degree], "&gt;= " &amp; F30) - COUNTIF(Vertices[In-Degree], "&gt;=" &amp; F31)</f>
        <v>0</v>
      </c>
      <c r="H30" s="52"/>
      <c r="I30" s="53">
        <f>COUNTIF(Vertices[Out-Degree], "&gt;= " &amp; H30) - COUNTIF(Vertices[Out-Degree], "&gt;=" &amp; H31)</f>
        <v>0</v>
      </c>
      <c r="J30" s="52"/>
      <c r="K30" s="53">
        <f>COUNTIF(Vertices[Betweenness Centrality], "&gt;= " &amp; J30) - COUNTIF(Vertices[Betweenness Centrality], "&gt;=" &amp; J31)</f>
        <v>0</v>
      </c>
      <c r="L30" s="52"/>
      <c r="M30" s="53">
        <f>COUNTIF(Vertices[Closeness Centrality], "&gt;= " &amp; L30) - COUNTIF(Vertices[Closeness Centrality], "&gt;=" &amp; L31)</f>
        <v>0</v>
      </c>
      <c r="N30" s="52"/>
      <c r="O30" s="53">
        <f>COUNTIF(Vertices[Eigenvector Centrality], "&gt;= " &amp; N30) - COUNTIF(Vertices[Eigenvector Centrality], "&gt;=" &amp; N31)</f>
        <v>0</v>
      </c>
      <c r="P30" s="52"/>
      <c r="Q30" s="53">
        <f>COUNTIF(Vertices[Eigenvector Centrality], "&gt;= " &amp; P30) - COUNTIF(Vertices[Eigenvector Centrality], "&gt;=" &amp; P31)</f>
        <v>0</v>
      </c>
      <c r="R30" s="52"/>
      <c r="S30" s="54">
        <f>COUNTIF(Vertices[Clustering Coefficient], "&gt;= " &amp; R30) - COUNTIF(Vertices[Clustering Coefficient], "&gt;=" &amp; R31)</f>
        <v>0</v>
      </c>
      <c r="T30" s="52"/>
      <c r="U30" s="53">
        <f>COUNTIF(Vertices[Clustering Coefficient], "&gt;= " &amp; T30) - COUNTIF(Vertices[Clustering Coefficient], "&gt;=" &amp; T31)</f>
        <v>0</v>
      </c>
    </row>
    <row r="31" spans="1:21" x14ac:dyDescent="0.25">
      <c r="D31" s="32"/>
      <c r="E31" s="3">
        <f>COUNTIF(Vertices[Degree], "&gt;= " &amp; D31) - COUNTIF(Vertices[Degree], "&gt;=" &amp; D32)</f>
        <v>0</v>
      </c>
      <c r="F31" s="52"/>
      <c r="G31" s="53">
        <f>COUNTIF(Vertices[In-Degree], "&gt;= " &amp; F31) - COUNTIF(Vertices[In-Degree], "&gt;=" &amp; F32)</f>
        <v>0</v>
      </c>
      <c r="H31" s="52"/>
      <c r="I31" s="53">
        <f>COUNTIF(Vertices[Out-Degree], "&gt;= " &amp; H31) - COUNTIF(Vertices[Out-Degree], "&gt;=" &amp; H32)</f>
        <v>0</v>
      </c>
      <c r="J31" s="52"/>
      <c r="K31" s="53">
        <f>COUNTIF(Vertices[Betweenness Centrality], "&gt;= " &amp; J31) - COUNTIF(Vertices[Betweenness Centrality], "&gt;=" &amp; J32)</f>
        <v>0</v>
      </c>
      <c r="L31" s="52"/>
      <c r="M31" s="53">
        <f>COUNTIF(Vertices[Closeness Centrality], "&gt;= " &amp; L31) - COUNTIF(Vertices[Closeness Centrality], "&gt;=" &amp; L32)</f>
        <v>0</v>
      </c>
      <c r="N31" s="52"/>
      <c r="O31" s="53">
        <f>COUNTIF(Vertices[Eigenvector Centrality], "&gt;= " &amp; N31) - COUNTIF(Vertices[Eigenvector Centrality], "&gt;=" &amp; N32)</f>
        <v>0</v>
      </c>
      <c r="P31" s="52"/>
      <c r="Q31" s="53">
        <f>COUNTIF(Vertices[Eigenvector Centrality], "&gt;= " &amp; P31) - COUNTIF(Vertices[Eigenvector Centrality], "&gt;=" &amp; P32)</f>
        <v>0</v>
      </c>
      <c r="R31" s="52"/>
      <c r="S31" s="54">
        <f>COUNTIF(Vertices[Clustering Coefficient], "&gt;= " &amp; R31) - COUNTIF(Vertices[Clustering Coefficient], "&gt;=" &amp; R32)</f>
        <v>0</v>
      </c>
      <c r="T31" s="52"/>
      <c r="U31" s="53">
        <f>COUNTIF(Vertices[Clustering Coefficient], "&gt;= " &amp; T31) - COUNTIF(Vertices[Clustering Coefficient], "&gt;=" &amp; T32)</f>
        <v>0</v>
      </c>
    </row>
    <row r="32" spans="1:21" x14ac:dyDescent="0.25">
      <c r="D32" s="32"/>
      <c r="E32" s="3">
        <f>COUNTIF(Vertices[Degree], "&gt;= " &amp; D32) - COUNTIF(Vertices[Degree], "&gt;=" &amp; D33)</f>
        <v>0</v>
      </c>
      <c r="F32" s="52"/>
      <c r="G32" s="53">
        <f>COUNTIF(Vertices[In-Degree], "&gt;= " &amp; F32) - COUNTIF(Vertices[In-Degree], "&gt;=" &amp; F33)</f>
        <v>0</v>
      </c>
      <c r="H32" s="52"/>
      <c r="I32" s="53">
        <f>COUNTIF(Vertices[Out-Degree], "&gt;= " &amp; H32) - COUNTIF(Vertices[Out-Degree], "&gt;=" &amp; H33)</f>
        <v>0</v>
      </c>
      <c r="J32" s="52"/>
      <c r="K32" s="53">
        <f>COUNTIF(Vertices[Betweenness Centrality], "&gt;= " &amp; J32) - COUNTIF(Vertices[Betweenness Centrality], "&gt;=" &amp; J33)</f>
        <v>0</v>
      </c>
      <c r="L32" s="52"/>
      <c r="M32" s="53">
        <f>COUNTIF(Vertices[Closeness Centrality], "&gt;= " &amp; L32) - COUNTIF(Vertices[Closeness Centrality], "&gt;=" &amp; L33)</f>
        <v>0</v>
      </c>
      <c r="N32" s="52"/>
      <c r="O32" s="53">
        <f>COUNTIF(Vertices[Eigenvector Centrality], "&gt;= " &amp; N32) - COUNTIF(Vertices[Eigenvector Centrality], "&gt;=" &amp; N33)</f>
        <v>0</v>
      </c>
      <c r="P32" s="52"/>
      <c r="Q32" s="53">
        <f>COUNTIF(Vertices[Eigenvector Centrality], "&gt;= " &amp; P32) - COUNTIF(Vertices[Eigenvector Centrality], "&gt;=" &amp; P33)</f>
        <v>0</v>
      </c>
      <c r="R32" s="52"/>
      <c r="S32" s="54">
        <f>COUNTIF(Vertices[Clustering Coefficient], "&gt;= " &amp; R32) - COUNTIF(Vertices[Clustering Coefficient], "&gt;=" &amp; R33)</f>
        <v>0</v>
      </c>
      <c r="T32" s="52"/>
      <c r="U32" s="53">
        <f>COUNTIF(Vertices[Clustering Coefficient], "&gt;= " &amp; T32) - COUNTIF(Vertices[Clustering Coefficient], "&gt;=" &amp; T33)</f>
        <v>0</v>
      </c>
    </row>
    <row r="33" spans="1:21" x14ac:dyDescent="0.25">
      <c r="D33" s="32"/>
      <c r="E33" s="3">
        <f>COUNTIF(Vertices[Degree], "&gt;= " &amp; D33) - COUNTIF(Vertices[Degree], "&gt;=" &amp; D38)</f>
        <v>0</v>
      </c>
      <c r="F33" s="52"/>
      <c r="G33" s="53">
        <f>COUNTIF(Vertices[In-Degree], "&gt;= " &amp; F33) - COUNTIF(Vertices[In-Degree], "&gt;=" &amp; F38)</f>
        <v>0</v>
      </c>
      <c r="H33" s="52"/>
      <c r="I33" s="53">
        <f>COUNTIF(Vertices[Out-Degree], "&gt;= " &amp; H33) - COUNTIF(Vertices[Out-Degree], "&gt;=" &amp; H38)</f>
        <v>0</v>
      </c>
      <c r="J33" s="52"/>
      <c r="K33" s="53">
        <f>COUNTIF(Vertices[Betweenness Centrality], "&gt;= " &amp; J33) - COUNTIF(Vertices[Betweenness Centrality], "&gt;=" &amp; J38)</f>
        <v>0</v>
      </c>
      <c r="L33" s="52"/>
      <c r="M33" s="53">
        <f>COUNTIF(Vertices[Closeness Centrality], "&gt;= " &amp; L33) - COUNTIF(Vertices[Closeness Centrality], "&gt;=" &amp; L38)</f>
        <v>0</v>
      </c>
      <c r="N33" s="52"/>
      <c r="O33" s="53">
        <f>COUNTIF(Vertices[Eigenvector Centrality], "&gt;= " &amp; N33) - COUNTIF(Vertices[Eigenvector Centrality], "&gt;=" &amp; N38)</f>
        <v>0</v>
      </c>
      <c r="P33" s="52"/>
      <c r="Q33" s="53">
        <f>COUNTIF(Vertices[Eigenvector Centrality], "&gt;= " &amp; P33) - COUNTIF(Vertices[Eigenvector Centrality], "&gt;=" &amp; P38)</f>
        <v>0</v>
      </c>
      <c r="R33" s="52"/>
      <c r="S33" s="54">
        <f>COUNTIF(Vertices[Clustering Coefficient], "&gt;= " &amp; R33) - COUNTIF(Vertices[Clustering Coefficient], "&gt;=" &amp; R38)</f>
        <v>0</v>
      </c>
      <c r="T33" s="52"/>
      <c r="U33" s="53">
        <f>COUNTIF(Vertices[Clustering Coefficient], "&gt;= " &amp; T33) - COUNTIF(Vertices[Clustering Coefficient], "&gt;=" &amp; T38)</f>
        <v>0</v>
      </c>
    </row>
    <row r="34" spans="1:21" x14ac:dyDescent="0.25">
      <c r="D34" s="32"/>
      <c r="E34" s="3">
        <f>COUNTIF(Vertices[Degree], "&gt;= " &amp; D34) - COUNTIF(Vertices[Degree], "&gt;=" &amp; D35)</f>
        <v>0</v>
      </c>
      <c r="F34" s="52"/>
      <c r="G34" s="53">
        <f>COUNTIF(Vertices[In-Degree], "&gt;= " &amp; F34) - COUNTIF(Vertices[In-Degree], "&gt;=" &amp; F35)</f>
        <v>0</v>
      </c>
      <c r="H34" s="52"/>
      <c r="I34" s="53">
        <f>COUNTIF(Vertices[Out-Degree], "&gt;= " &amp; H34) - COUNTIF(Vertices[Out-Degree], "&gt;=" &amp; H35)</f>
        <v>0</v>
      </c>
      <c r="J34" s="52"/>
      <c r="K34" s="53">
        <f>COUNTIF(Vertices[Betweenness Centrality], "&gt;= " &amp; J34) - COUNTIF(Vertices[Betweenness Centrality], "&gt;=" &amp; J35)</f>
        <v>0</v>
      </c>
      <c r="L34" s="52"/>
      <c r="M34" s="53">
        <f>COUNTIF(Vertices[Closeness Centrality], "&gt;= " &amp; L34) - COUNTIF(Vertices[Closeness Centrality], "&gt;=" &amp; L35)</f>
        <v>0</v>
      </c>
      <c r="N34" s="52"/>
      <c r="O34" s="53">
        <f>COUNTIF(Vertices[Eigenvector Centrality], "&gt;= " &amp; N34) - COUNTIF(Vertices[Eigenvector Centrality], "&gt;=" &amp; N35)</f>
        <v>0</v>
      </c>
      <c r="P34" s="52"/>
      <c r="Q34" s="53">
        <f>COUNTIF(Vertices[Eigenvector Centrality], "&gt;= " &amp; P34) - COUNTIF(Vertices[Eigenvector Centrality], "&gt;=" &amp; P35)</f>
        <v>0</v>
      </c>
      <c r="R34" s="52"/>
      <c r="S34" s="54">
        <f>COUNTIF(Vertices[Clustering Coefficient], "&gt;= " &amp; R34) - COUNTIF(Vertices[Clustering Coefficient], "&gt;=" &amp; R35)</f>
        <v>0</v>
      </c>
      <c r="T34" s="52"/>
      <c r="U34" s="53">
        <f>COUNTIF(Vertices[Clustering Coefficient], "&gt;= " &amp; T34) - COUNTIF(Vertices[Clustering Coefficient], "&gt;=" &amp; T35)</f>
        <v>0</v>
      </c>
    </row>
    <row r="35" spans="1:21" x14ac:dyDescent="0.25">
      <c r="D35" s="32"/>
      <c r="E35" s="3">
        <f>COUNTIF(Vertices[Degree], "&gt;= " &amp; D35) - COUNTIF(Vertices[Degree], "&gt;=" &amp; D36)</f>
        <v>0</v>
      </c>
      <c r="F35" s="52"/>
      <c r="G35" s="53">
        <f>COUNTIF(Vertices[In-Degree], "&gt;= " &amp; F35) - COUNTIF(Vertices[In-Degree], "&gt;=" &amp; F36)</f>
        <v>0</v>
      </c>
      <c r="H35" s="52"/>
      <c r="I35" s="53">
        <f>COUNTIF(Vertices[Out-Degree], "&gt;= " &amp; H35) - COUNTIF(Vertices[Out-Degree], "&gt;=" &amp; H36)</f>
        <v>0</v>
      </c>
      <c r="J35" s="52"/>
      <c r="K35" s="53">
        <f>COUNTIF(Vertices[Betweenness Centrality], "&gt;= " &amp; J35) - COUNTIF(Vertices[Betweenness Centrality], "&gt;=" &amp; J36)</f>
        <v>0</v>
      </c>
      <c r="L35" s="52"/>
      <c r="M35" s="53">
        <f>COUNTIF(Vertices[Closeness Centrality], "&gt;= " &amp; L35) - COUNTIF(Vertices[Closeness Centrality], "&gt;=" &amp; L36)</f>
        <v>0</v>
      </c>
      <c r="N35" s="52"/>
      <c r="O35" s="53">
        <f>COUNTIF(Vertices[Eigenvector Centrality], "&gt;= " &amp; N35) - COUNTIF(Vertices[Eigenvector Centrality], "&gt;=" &amp; N36)</f>
        <v>0</v>
      </c>
      <c r="P35" s="52"/>
      <c r="Q35" s="53">
        <f>COUNTIF(Vertices[Eigenvector Centrality], "&gt;= " &amp; P35) - COUNTIF(Vertices[Eigenvector Centrality], "&gt;=" &amp; P36)</f>
        <v>0</v>
      </c>
      <c r="R35" s="52"/>
      <c r="S35" s="54">
        <f>COUNTIF(Vertices[Clustering Coefficient], "&gt;= " &amp; R35) - COUNTIF(Vertices[Clustering Coefficient], "&gt;=" &amp; R36)</f>
        <v>0</v>
      </c>
      <c r="T35" s="52"/>
      <c r="U35" s="53">
        <f>COUNTIF(Vertices[Clustering Coefficient], "&gt;= " &amp; T35) - COUNTIF(Vertices[Clustering Coefficient], "&gt;=" &amp; T36)</f>
        <v>0</v>
      </c>
    </row>
    <row r="36" spans="1:21" x14ac:dyDescent="0.25">
      <c r="D36" s="32"/>
      <c r="E36" s="3">
        <f>COUNTIF(Vertices[Degree], "&gt;= " &amp; D36) - COUNTIF(Vertices[Degree], "&gt;=" &amp; D37)</f>
        <v>0</v>
      </c>
      <c r="F36" s="52"/>
      <c r="G36" s="53">
        <f>COUNTIF(Vertices[In-Degree], "&gt;= " &amp; F36) - COUNTIF(Vertices[In-Degree], "&gt;=" &amp; F37)</f>
        <v>0</v>
      </c>
      <c r="H36" s="52"/>
      <c r="I36" s="53">
        <f>COUNTIF(Vertices[Out-Degree], "&gt;= " &amp; H36) - COUNTIF(Vertices[Out-Degree], "&gt;=" &amp; H37)</f>
        <v>0</v>
      </c>
      <c r="J36" s="52"/>
      <c r="K36" s="53">
        <f>COUNTIF(Vertices[Betweenness Centrality], "&gt;= " &amp; J36) - COUNTIF(Vertices[Betweenness Centrality], "&gt;=" &amp; J37)</f>
        <v>0</v>
      </c>
      <c r="L36" s="52"/>
      <c r="M36" s="53">
        <f>COUNTIF(Vertices[Closeness Centrality], "&gt;= " &amp; L36) - COUNTIF(Vertices[Closeness Centrality], "&gt;=" &amp; L37)</f>
        <v>0</v>
      </c>
      <c r="N36" s="52"/>
      <c r="O36" s="53">
        <f>COUNTIF(Vertices[Eigenvector Centrality], "&gt;= " &amp; N36) - COUNTIF(Vertices[Eigenvector Centrality], "&gt;=" &amp; N37)</f>
        <v>0</v>
      </c>
      <c r="P36" s="52"/>
      <c r="Q36" s="53">
        <f>COUNTIF(Vertices[Eigenvector Centrality], "&gt;= " &amp; P36) - COUNTIF(Vertices[Eigenvector Centrality], "&gt;=" &amp; P37)</f>
        <v>0</v>
      </c>
      <c r="R36" s="52"/>
      <c r="S36" s="54">
        <f>COUNTIF(Vertices[Clustering Coefficient], "&gt;= " &amp; R36) - COUNTIF(Vertices[Clustering Coefficient], "&gt;=" &amp; R37)</f>
        <v>0</v>
      </c>
      <c r="T36" s="52"/>
      <c r="U36" s="53">
        <f>COUNTIF(Vertices[Clustering Coefficient], "&gt;= " &amp; T36) - COUNTIF(Vertices[Clustering Coefficient], "&gt;=" &amp; T37)</f>
        <v>0</v>
      </c>
    </row>
    <row r="37" spans="1:21" x14ac:dyDescent="0.25">
      <c r="D37" s="32"/>
      <c r="E37" s="3">
        <f>COUNTIF(Vertices[Degree], "&gt;= " &amp; D37) - COUNTIF(Vertices[Degree], "&gt;=" &amp; D38)</f>
        <v>0</v>
      </c>
      <c r="F37" s="52"/>
      <c r="G37" s="53">
        <f>COUNTIF(Vertices[In-Degree], "&gt;= " &amp; F37) - COUNTIF(Vertices[In-Degree], "&gt;=" &amp; F38)</f>
        <v>0</v>
      </c>
      <c r="H37" s="52"/>
      <c r="I37" s="53">
        <f>COUNTIF(Vertices[Out-Degree], "&gt;= " &amp; H37) - COUNTIF(Vertices[Out-Degree], "&gt;=" &amp; H38)</f>
        <v>0</v>
      </c>
      <c r="J37" s="52"/>
      <c r="K37" s="53">
        <f>COUNTIF(Vertices[Betweenness Centrality], "&gt;= " &amp; J37) - COUNTIF(Vertices[Betweenness Centrality], "&gt;=" &amp; J38)</f>
        <v>0</v>
      </c>
      <c r="L37" s="52"/>
      <c r="M37" s="53">
        <f>COUNTIF(Vertices[Closeness Centrality], "&gt;= " &amp; L37) - COUNTIF(Vertices[Closeness Centrality], "&gt;=" &amp; L38)</f>
        <v>0</v>
      </c>
      <c r="N37" s="52"/>
      <c r="O37" s="53">
        <f>COUNTIF(Vertices[Eigenvector Centrality], "&gt;= " &amp; N37) - COUNTIF(Vertices[Eigenvector Centrality], "&gt;=" &amp; N38)</f>
        <v>0</v>
      </c>
      <c r="P37" s="52"/>
      <c r="Q37" s="53">
        <f>COUNTIF(Vertices[Eigenvector Centrality], "&gt;= " &amp; P37) - COUNTIF(Vertices[Eigenvector Centrality], "&gt;=" &amp; P38)</f>
        <v>0</v>
      </c>
      <c r="R37" s="52"/>
      <c r="S37" s="54">
        <f>COUNTIF(Vertices[Clustering Coefficient], "&gt;= " &amp; R37) - COUNTIF(Vertices[Clustering Coefficient], "&gt;=" &amp; R38)</f>
        <v>0</v>
      </c>
      <c r="T37" s="52"/>
      <c r="U37" s="53">
        <f>COUNTIF(Vertices[Clustering Coefficient], "&gt;= " &amp; T37) - COUNTIF(Vertices[Clustering Coefficient], "&gt;=" &amp; T38)</f>
        <v>0</v>
      </c>
    </row>
    <row r="38" spans="1:21" x14ac:dyDescent="0.25">
      <c r="D38" s="32"/>
      <c r="E38" s="3">
        <f>COUNTIF(Vertices[Degree], "&gt;= " &amp; D38) - COUNTIF(Vertices[Degree], "&gt;=" &amp; D40)</f>
        <v>-11</v>
      </c>
      <c r="F38" s="52"/>
      <c r="G38" s="53">
        <f>COUNTIF(Vertices[In-Degree], "&gt;= " &amp; F38) - COUNTIF(Vertices[In-Degree], "&gt;=" &amp; F40)</f>
        <v>-9</v>
      </c>
      <c r="H38" s="52"/>
      <c r="I38" s="53">
        <f>COUNTIF(Vertices[Out-Degree], "&gt;= " &amp; H38) - COUNTIF(Vertices[Out-Degree], "&gt;=" &amp; H40)</f>
        <v>-20</v>
      </c>
      <c r="J38" s="52"/>
      <c r="K38" s="53">
        <f>COUNTIF(Vertices[Betweenness Centrality], "&gt;= " &amp; J38) - COUNTIF(Vertices[Betweenness Centrality], "&gt;=" &amp; J40)</f>
        <v>-5</v>
      </c>
      <c r="L38" s="52"/>
      <c r="M38" s="53">
        <f>COUNTIF(Vertices[Closeness Centrality], "&gt;= " &amp; L38) - COUNTIF(Vertices[Closeness Centrality], "&gt;=" &amp; L40)</f>
        <v>-59</v>
      </c>
      <c r="N38" s="52"/>
      <c r="O38" s="53">
        <f>COUNTIF(Vertices[Eigenvector Centrality], "&gt;= " &amp; N38) - COUNTIF(Vertices[Eigenvector Centrality], "&gt;=" &amp; N40)</f>
        <v>-14</v>
      </c>
      <c r="P38" s="52"/>
      <c r="Q38" s="53">
        <f>COUNTIF(Vertices[Eigenvector Centrality], "&gt;= " &amp; P38) - COUNTIF(Vertices[Eigenvector Centrality], "&gt;=" &amp; P40)</f>
        <v>-101</v>
      </c>
      <c r="R38" s="52"/>
      <c r="S38" s="54">
        <f>COUNTIF(Vertices[Clustering Coefficient], "&gt;= " &amp; R38) - COUNTIF(Vertices[Clustering Coefficient], "&gt;=" &amp; R40)</f>
        <v>0</v>
      </c>
      <c r="T38" s="52"/>
      <c r="U38" s="53">
        <f ca="1">COUNTIF(Vertices[Clustering Coefficient], "&gt;= " &amp; T38) - COUNTIF(Vertices[Clustering Coefficient], "&gt;=" &amp; T40)</f>
        <v>0</v>
      </c>
    </row>
    <row r="39" spans="1:21" x14ac:dyDescent="0.25">
      <c r="D39" s="32"/>
      <c r="E39" s="3">
        <f>COUNTIF(Vertices[Degree], "&gt;= " &amp; D39) - COUNTIF(Vertices[Degree], "&gt;=" &amp; D40)</f>
        <v>-11</v>
      </c>
      <c r="F39" s="52"/>
      <c r="G39" s="53">
        <f>COUNTIF(Vertices[In-Degree], "&gt;= " &amp; F39) - COUNTIF(Vertices[In-Degree], "&gt;=" &amp; F40)</f>
        <v>-9</v>
      </c>
      <c r="H39" s="52"/>
      <c r="I39" s="53">
        <f>COUNTIF(Vertices[Out-Degree], "&gt;= " &amp; H39) - COUNTIF(Vertices[Out-Degree], "&gt;=" &amp; H40)</f>
        <v>-20</v>
      </c>
      <c r="J39" s="52"/>
      <c r="K39" s="53">
        <f>COUNTIF(Vertices[Betweenness Centrality], "&gt;= " &amp; J39) - COUNTIF(Vertices[Betweenness Centrality], "&gt;=" &amp; J40)</f>
        <v>-5</v>
      </c>
      <c r="L39" s="52"/>
      <c r="M39" s="53">
        <f>COUNTIF(Vertices[Closeness Centrality], "&gt;= " &amp; L39) - COUNTIF(Vertices[Closeness Centrality], "&gt;=" &amp; L40)</f>
        <v>-59</v>
      </c>
      <c r="N39" s="52"/>
      <c r="O39" s="53">
        <f>COUNTIF(Vertices[Eigenvector Centrality], "&gt;= " &amp; N39) - COUNTIF(Vertices[Eigenvector Centrality], "&gt;=" &amp; N40)</f>
        <v>-14</v>
      </c>
      <c r="P39" s="52"/>
      <c r="Q39" s="53">
        <f>COUNTIF(Vertices[Eigenvector Centrality], "&gt;= " &amp; P39) - COUNTIF(Vertices[Eigenvector Centrality], "&gt;=" &amp; P40)</f>
        <v>-101</v>
      </c>
      <c r="R39" s="52"/>
      <c r="S39" s="54">
        <f>COUNTIF(Vertices[Clustering Coefficient], "&gt;= " &amp; R39) - COUNTIF(Vertices[Clustering Coefficient], "&gt;=" &amp; R40)</f>
        <v>0</v>
      </c>
      <c r="T39" s="52"/>
      <c r="U39" s="53">
        <f ca="1">COUNTIF(Vertices[Clustering Coefficient], "&gt;= " &amp; T39) - COUNTIF(Vertices[Clustering Coefficient], "&gt;=" &amp; T40)</f>
        <v>0</v>
      </c>
    </row>
    <row r="40" spans="1:21" x14ac:dyDescent="0.25">
      <c r="D40" s="32">
        <f>D28+($D$57-$D$2)/BinDivisor</f>
        <v>12.34545454545454</v>
      </c>
      <c r="E40" s="3">
        <f>COUNTIF(Vertices[Degree], "&gt;= " &amp; D40) - COUNTIF(Vertices[Degree], "&gt;=" &amp; D41)</f>
        <v>0</v>
      </c>
      <c r="F40" s="37">
        <f>F28+($F$57-$F$2)/BinDivisor</f>
        <v>10.872727272727269</v>
      </c>
      <c r="G40" s="38">
        <f>COUNTIF(Vertices[In-Degree], "&gt;= " &amp; F40) - COUNTIF(Vertices[In-Degree], "&gt;=" &amp; F41)</f>
        <v>1</v>
      </c>
      <c r="H40" s="37">
        <f>H28+($H$57-$H$2)/BinDivisor</f>
        <v>5.200000000000002</v>
      </c>
      <c r="I40" s="38">
        <f>COUNTIF(Vertices[Out-Degree], "&gt;= " &amp; H40) - COUNTIF(Vertices[Out-Degree], "&gt;=" &amp; H41)</f>
        <v>0</v>
      </c>
      <c r="J40" s="37">
        <f>J28+($J$57-$J$2)/BinDivisor</f>
        <v>1002.0144784000006</v>
      </c>
      <c r="K40" s="38">
        <f>COUNTIF(Vertices[Betweenness Centrality], "&gt;= " &amp; J40) - COUNTIF(Vertices[Betweenness Centrality], "&gt;=" &amp; J41)</f>
        <v>0</v>
      </c>
      <c r="L40" s="37">
        <f>L28+($L$57-$L$2)/BinDivisor</f>
        <v>3.1687272727272757E-3</v>
      </c>
      <c r="M40" s="38">
        <f>COUNTIF(Vertices[Closeness Centrality], "&gt;= " &amp; L40) - COUNTIF(Vertices[Closeness Centrality], "&gt;=" &amp; L41)</f>
        <v>4</v>
      </c>
      <c r="N40" s="37">
        <f>N28+($N$57-$N$2)/BinDivisor</f>
        <v>1.9164690909090901E-2</v>
      </c>
      <c r="O40" s="38">
        <f>COUNTIF(Vertices[Eigenvector Centrality], "&gt;= " &amp; N40) - COUNTIF(Vertices[Eigenvector Centrality], "&gt;=" &amp; N41)</f>
        <v>1</v>
      </c>
      <c r="P40" s="37">
        <f>P28+($P$57-$P$2)/BinDivisor</f>
        <v>0</v>
      </c>
      <c r="Q40" s="38">
        <f>COUNTIF(Vertices[PageRank], "&gt;= " &amp; P40) - COUNTIF(Vertices[PageRank], "&gt;=" &amp; P41)</f>
        <v>0</v>
      </c>
      <c r="R40" s="37">
        <f>R28+($R$57-$R$2)/BinDivisor</f>
        <v>0</v>
      </c>
      <c r="S40" s="43">
        <f>COUNTIF(Vertices[Clustering Coefficient], "&gt;= " &amp; R40) - COUNTIF(Vertices[Clustering Coefficient], "&gt;=" &amp; R41)</f>
        <v>0</v>
      </c>
      <c r="T40" s="37" t="e">
        <f ca="1">T28+($T$57-$T$2)/BinDivisor</f>
        <v>#REF!</v>
      </c>
      <c r="U40" s="38" t="e">
        <f t="shared" ca="1" si="0"/>
        <v>#REF!</v>
      </c>
    </row>
    <row r="41" spans="1:21" x14ac:dyDescent="0.25">
      <c r="A41" t="s">
        <v>159</v>
      </c>
      <c r="B41" t="s">
        <v>17</v>
      </c>
      <c r="D41" s="32">
        <f t="shared" ref="D41:D56" si="10">D40+($D$57-$D$2)/BinDivisor</f>
        <v>12.781818181818176</v>
      </c>
      <c r="E41" s="3">
        <f>COUNTIF(Vertices[Degree], "&gt;= " &amp; D41) - COUNTIF(Vertices[Degree], "&gt;=" &amp; D42)</f>
        <v>2</v>
      </c>
      <c r="F41" s="39">
        <f t="shared" ref="F41:F56" si="11">F40+($F$57-$F$2)/BinDivisor</f>
        <v>11.290909090909087</v>
      </c>
      <c r="G41" s="40">
        <f>COUNTIF(Vertices[In-Degree], "&gt;= " &amp; F41) - COUNTIF(Vertices[In-Degree], "&gt;=" &amp; F42)</f>
        <v>0</v>
      </c>
      <c r="H41" s="39">
        <f t="shared" ref="H41:H56" si="12">H40+($H$57-$H$2)/BinDivisor</f>
        <v>5.4000000000000021</v>
      </c>
      <c r="I41" s="40">
        <f>COUNTIF(Vertices[Out-Degree], "&gt;= " &amp; H41) - COUNTIF(Vertices[Out-Degree], "&gt;=" &amp; H42)</f>
        <v>0</v>
      </c>
      <c r="J41" s="39">
        <f t="shared" ref="J41:J56" si="13">J40+($J$57-$J$2)/BinDivisor</f>
        <v>1040.5534968000006</v>
      </c>
      <c r="K41" s="40">
        <f>COUNTIF(Vertices[Betweenness Centrality], "&gt;= " &amp; J41) - COUNTIF(Vertices[Betweenness Centrality], "&gt;=" &amp; J42)</f>
        <v>2</v>
      </c>
      <c r="L41" s="39">
        <f t="shared" ref="L41:L56" si="14">L40+($L$57-$L$2)/BinDivisor</f>
        <v>3.2169090909090941E-3</v>
      </c>
      <c r="M41" s="40">
        <f>COUNTIF(Vertices[Closeness Centrality], "&gt;= " &amp; L41) - COUNTIF(Vertices[Closeness Centrality], "&gt;=" &amp; L42)</f>
        <v>1</v>
      </c>
      <c r="N41" s="39">
        <f t="shared" ref="N41:N56" si="15">N40+($N$57-$N$2)/BinDivisor</f>
        <v>1.9900563636363628E-2</v>
      </c>
      <c r="O41" s="40">
        <f>COUNTIF(Vertices[Eigenvector Centrality], "&gt;= " &amp; N41) - COUNTIF(Vertices[Eigenvector Centrality], "&gt;=" &amp; N42)</f>
        <v>1</v>
      </c>
      <c r="P41" s="39">
        <f t="shared" ref="P41:P56" si="16">P40+($P$57-$P$2)/BinDivisor</f>
        <v>0</v>
      </c>
      <c r="Q41" s="40">
        <f>COUNTIF(Vertices[PageRank], "&gt;= " &amp; P41) - COUNTIF(Vertices[PageRank], "&gt;=" &amp; P42)</f>
        <v>0</v>
      </c>
      <c r="R41" s="39">
        <f t="shared" ref="R41:R56" si="17">R40+($R$57-$R$2)/BinDivisor</f>
        <v>0</v>
      </c>
      <c r="S41" s="44">
        <f>COUNTIF(Vertices[Clustering Coefficient], "&gt;= " &amp; R41) - COUNTIF(Vertices[Clustering Coefficient], "&gt;=" &amp; R42)</f>
        <v>0</v>
      </c>
      <c r="T41" s="39" t="e">
        <f t="shared" ref="T41:T56" ca="1" si="18">T40+($T$57-$T$2)/BinDivisor</f>
        <v>#REF!</v>
      </c>
      <c r="U41" s="40" t="e">
        <f t="shared" ca="1" si="0"/>
        <v>#REF!</v>
      </c>
    </row>
    <row r="42" spans="1:21" x14ac:dyDescent="0.25">
      <c r="A42" s="33"/>
      <c r="B42" s="33"/>
      <c r="D42" s="32">
        <f t="shared" si="10"/>
        <v>13.218181818181812</v>
      </c>
      <c r="E42" s="3">
        <f>COUNTIF(Vertices[Degree], "&gt;= " &amp; D42) - COUNTIF(Vertices[Degree], "&gt;=" &amp; D43)</f>
        <v>0</v>
      </c>
      <c r="F42" s="37">
        <f t="shared" si="11"/>
        <v>11.709090909090905</v>
      </c>
      <c r="G42" s="38">
        <f>COUNTIF(Vertices[In-Degree], "&gt;= " &amp; F42) - COUNTIF(Vertices[In-Degree], "&gt;=" &amp; F43)</f>
        <v>3</v>
      </c>
      <c r="H42" s="37">
        <f t="shared" si="12"/>
        <v>5.6000000000000023</v>
      </c>
      <c r="I42" s="38">
        <f>COUNTIF(Vertices[Out-Degree], "&gt;= " &amp; H42) - COUNTIF(Vertices[Out-Degree], "&gt;=" &amp; H43)</f>
        <v>0</v>
      </c>
      <c r="J42" s="37">
        <f t="shared" si="13"/>
        <v>1079.0925152000007</v>
      </c>
      <c r="K42" s="38">
        <f>COUNTIF(Vertices[Betweenness Centrality], "&gt;= " &amp; J42) - COUNTIF(Vertices[Betweenness Centrality], "&gt;=" &amp; J43)</f>
        <v>0</v>
      </c>
      <c r="L42" s="37">
        <f t="shared" si="14"/>
        <v>3.2650909090909124E-3</v>
      </c>
      <c r="M42" s="38">
        <f>COUNTIF(Vertices[Closeness Centrality], "&gt;= " &amp; L42) - COUNTIF(Vertices[Closeness Centrality], "&gt;=" &amp; L43)</f>
        <v>0</v>
      </c>
      <c r="N42" s="37">
        <f t="shared" si="15"/>
        <v>2.0636436363636355E-2</v>
      </c>
      <c r="O42" s="38">
        <f>COUNTIF(Vertices[Eigenvector Centrality], "&gt;= " &amp; N42) - COUNTIF(Vertices[Eigenvector Centrality], "&gt;=" &amp; N43)</f>
        <v>0</v>
      </c>
      <c r="P42" s="37">
        <f t="shared" si="16"/>
        <v>0</v>
      </c>
      <c r="Q42" s="38">
        <f>COUNTIF(Vertices[PageRank], "&gt;= " &amp; P42) - COUNTIF(Vertices[PageRank], "&gt;=" &amp; P43)</f>
        <v>0</v>
      </c>
      <c r="R42" s="37">
        <f t="shared" si="17"/>
        <v>0</v>
      </c>
      <c r="S42" s="43">
        <f>COUNTIF(Vertices[Clustering Coefficient], "&gt;= " &amp; R42) - COUNTIF(Vertices[Clustering Coefficient], "&gt;=" &amp; R43)</f>
        <v>0</v>
      </c>
      <c r="T42" s="37" t="e">
        <f t="shared" ca="1" si="18"/>
        <v>#REF!</v>
      </c>
      <c r="U42" s="38" t="e">
        <f t="shared" ca="1" si="0"/>
        <v>#REF!</v>
      </c>
    </row>
    <row r="43" spans="1:21" x14ac:dyDescent="0.25">
      <c r="D43" s="32">
        <f t="shared" si="10"/>
        <v>13.654545454545447</v>
      </c>
      <c r="E43" s="3">
        <f>COUNTIF(Vertices[Degree], "&gt;= " &amp; D43) - COUNTIF(Vertices[Degree], "&gt;=" &amp; D44)</f>
        <v>0</v>
      </c>
      <c r="F43" s="39">
        <f t="shared" si="11"/>
        <v>12.127272727272723</v>
      </c>
      <c r="G43" s="40">
        <f>COUNTIF(Vertices[In-Degree], "&gt;= " &amp; F43) - COUNTIF(Vertices[In-Degree], "&gt;=" &amp; F44)</f>
        <v>0</v>
      </c>
      <c r="H43" s="39">
        <f t="shared" si="12"/>
        <v>5.8000000000000025</v>
      </c>
      <c r="I43" s="40">
        <f>COUNTIF(Vertices[Out-Degree], "&gt;= " &amp; H43) - COUNTIF(Vertices[Out-Degree], "&gt;=" &amp; H44)</f>
        <v>0</v>
      </c>
      <c r="J43" s="39">
        <f t="shared" si="13"/>
        <v>1117.6315336000007</v>
      </c>
      <c r="K43" s="40">
        <f>COUNTIF(Vertices[Betweenness Centrality], "&gt;= " &amp; J43) - COUNTIF(Vertices[Betweenness Centrality], "&gt;=" &amp; J44)</f>
        <v>0</v>
      </c>
      <c r="L43" s="39">
        <f t="shared" si="14"/>
        <v>3.3132727272727307E-3</v>
      </c>
      <c r="M43" s="40">
        <f>COUNTIF(Vertices[Closeness Centrality], "&gt;= " &amp; L43) - COUNTIF(Vertices[Closeness Centrality], "&gt;=" &amp; L44)</f>
        <v>4</v>
      </c>
      <c r="N43" s="39">
        <f t="shared" si="15"/>
        <v>2.1372309090909081E-2</v>
      </c>
      <c r="O43" s="40">
        <f>COUNTIF(Vertices[Eigenvector Centrality], "&gt;= " &amp; N43) - COUNTIF(Vertices[Eigenvector Centrality], "&gt;=" &amp; N44)</f>
        <v>2</v>
      </c>
      <c r="P43" s="39">
        <f t="shared" si="16"/>
        <v>0</v>
      </c>
      <c r="Q43" s="40">
        <f>COUNTIF(Vertices[PageRank], "&gt;= " &amp; P43) - COUNTIF(Vertices[PageRank], "&gt;=" &amp; P44)</f>
        <v>0</v>
      </c>
      <c r="R43" s="39">
        <f t="shared" si="17"/>
        <v>0</v>
      </c>
      <c r="S43" s="44">
        <f>COUNTIF(Vertices[Clustering Coefficient], "&gt;= " &amp; R43) - COUNTIF(Vertices[Clustering Coefficient], "&gt;=" &amp; R44)</f>
        <v>0</v>
      </c>
      <c r="T43" s="39" t="e">
        <f t="shared" ca="1" si="18"/>
        <v>#REF!</v>
      </c>
      <c r="U43" s="40" t="e">
        <f t="shared" ca="1" si="0"/>
        <v>#REF!</v>
      </c>
    </row>
    <row r="44" spans="1:21" x14ac:dyDescent="0.25">
      <c r="D44" s="32">
        <f t="shared" si="10"/>
        <v>14.090909090909083</v>
      </c>
      <c r="E44" s="3">
        <f>COUNTIF(Vertices[Degree], "&gt;= " &amp; D44) - COUNTIF(Vertices[Degree], "&gt;=" &amp; D45)</f>
        <v>0</v>
      </c>
      <c r="F44" s="37">
        <f t="shared" si="11"/>
        <v>12.545454545454541</v>
      </c>
      <c r="G44" s="38">
        <f>COUNTIF(Vertices[In-Degree], "&gt;= " &amp; F44) - COUNTIF(Vertices[In-Degree], "&gt;=" &amp; F45)</f>
        <v>0</v>
      </c>
      <c r="H44" s="37">
        <f t="shared" si="12"/>
        <v>6.0000000000000027</v>
      </c>
      <c r="I44" s="38">
        <f>COUNTIF(Vertices[Out-Degree], "&gt;= " &amp; H44) - COUNTIF(Vertices[Out-Degree], "&gt;=" &amp; H45)</f>
        <v>8</v>
      </c>
      <c r="J44" s="37">
        <f t="shared" si="13"/>
        <v>1156.1705520000007</v>
      </c>
      <c r="K44" s="38">
        <f>COUNTIF(Vertices[Betweenness Centrality], "&gt;= " &amp; J44) - COUNTIF(Vertices[Betweenness Centrality], "&gt;=" &amp; J45)</f>
        <v>0</v>
      </c>
      <c r="L44" s="37">
        <f t="shared" si="14"/>
        <v>3.361454545454549E-3</v>
      </c>
      <c r="M44" s="38">
        <f>COUNTIF(Vertices[Closeness Centrality], "&gt;= " &amp; L44) - COUNTIF(Vertices[Closeness Centrality], "&gt;=" &amp; L45)</f>
        <v>1</v>
      </c>
      <c r="N44" s="37">
        <f t="shared" si="15"/>
        <v>2.2108181818181808E-2</v>
      </c>
      <c r="O44" s="38">
        <f>COUNTIF(Vertices[Eigenvector Centrality], "&gt;= " &amp; N44) - COUNTIF(Vertices[Eigenvector Centrality], "&gt;=" &amp; N45)</f>
        <v>0</v>
      </c>
      <c r="P44" s="37">
        <f t="shared" si="16"/>
        <v>0</v>
      </c>
      <c r="Q44" s="38">
        <f>COUNTIF(Vertices[PageRank], "&gt;= " &amp; P44) - COUNTIF(Vertices[PageRank], "&gt;=" &amp; P45)</f>
        <v>0</v>
      </c>
      <c r="R44" s="37">
        <f t="shared" si="17"/>
        <v>0</v>
      </c>
      <c r="S44" s="43">
        <f>COUNTIF(Vertices[Clustering Coefficient], "&gt;= " &amp; R44) - COUNTIF(Vertices[Clustering Coefficient], "&gt;=" &amp; R45)</f>
        <v>0</v>
      </c>
      <c r="T44" s="37" t="e">
        <f t="shared" ca="1" si="18"/>
        <v>#REF!</v>
      </c>
      <c r="U44" s="38" t="e">
        <f t="shared" ca="1" si="0"/>
        <v>#REF!</v>
      </c>
    </row>
    <row r="45" spans="1:21" x14ac:dyDescent="0.25">
      <c r="D45" s="32">
        <f t="shared" si="10"/>
        <v>14.527272727272718</v>
      </c>
      <c r="E45" s="3">
        <f>COUNTIF(Vertices[Degree], "&gt;= " &amp; D45) - COUNTIF(Vertices[Degree], "&gt;=" &amp; D46)</f>
        <v>0</v>
      </c>
      <c r="F45" s="39">
        <f t="shared" si="11"/>
        <v>12.963636363636359</v>
      </c>
      <c r="G45" s="40">
        <f>COUNTIF(Vertices[In-Degree], "&gt;= " &amp; F45) - COUNTIF(Vertices[In-Degree], "&gt;=" &amp; F46)</f>
        <v>1</v>
      </c>
      <c r="H45" s="39">
        <f t="shared" si="12"/>
        <v>6.2000000000000028</v>
      </c>
      <c r="I45" s="40">
        <f>COUNTIF(Vertices[Out-Degree], "&gt;= " &amp; H45) - COUNTIF(Vertices[Out-Degree], "&gt;=" &amp; H46)</f>
        <v>0</v>
      </c>
      <c r="J45" s="39">
        <f t="shared" si="13"/>
        <v>1194.7095704000008</v>
      </c>
      <c r="K45" s="40">
        <f>COUNTIF(Vertices[Betweenness Centrality], "&gt;= " &amp; J45) - COUNTIF(Vertices[Betweenness Centrality], "&gt;=" &amp; J46)</f>
        <v>1</v>
      </c>
      <c r="L45" s="39">
        <f t="shared" si="14"/>
        <v>3.4096363636363673E-3</v>
      </c>
      <c r="M45" s="40">
        <f>COUNTIF(Vertices[Closeness Centrality], "&gt;= " &amp; L45) - COUNTIF(Vertices[Closeness Centrality], "&gt;=" &amp; L46)</f>
        <v>6</v>
      </c>
      <c r="N45" s="39">
        <f t="shared" si="15"/>
        <v>2.2844054545454535E-2</v>
      </c>
      <c r="O45" s="40">
        <f>COUNTIF(Vertices[Eigenvector Centrality], "&gt;= " &amp; N45) - COUNTIF(Vertices[Eigenvector Centrality], "&gt;=" &amp; N46)</f>
        <v>1</v>
      </c>
      <c r="P45" s="39">
        <f t="shared" si="16"/>
        <v>0</v>
      </c>
      <c r="Q45" s="40">
        <f>COUNTIF(Vertices[PageRank], "&gt;= " &amp; P45) - COUNTIF(Vertices[PageRank], "&gt;=" &amp; P46)</f>
        <v>0</v>
      </c>
      <c r="R45" s="39">
        <f t="shared" si="17"/>
        <v>0</v>
      </c>
      <c r="S45" s="44">
        <f>COUNTIF(Vertices[Clustering Coefficient], "&gt;= " &amp; R45) - COUNTIF(Vertices[Clustering Coefficient], "&gt;=" &amp; R46)</f>
        <v>0</v>
      </c>
      <c r="T45" s="39" t="e">
        <f t="shared" ca="1" si="18"/>
        <v>#REF!</v>
      </c>
      <c r="U45" s="40" t="e">
        <f t="shared" ca="1" si="0"/>
        <v>#REF!</v>
      </c>
    </row>
    <row r="46" spans="1:21" x14ac:dyDescent="0.25">
      <c r="D46" s="32">
        <f t="shared" si="10"/>
        <v>14.963636363636354</v>
      </c>
      <c r="E46" s="3">
        <f>COUNTIF(Vertices[Degree], "&gt;= " &amp; D46) - COUNTIF(Vertices[Degree], "&gt;=" &amp; D47)</f>
        <v>1</v>
      </c>
      <c r="F46" s="37">
        <f t="shared" si="11"/>
        <v>13.381818181818177</v>
      </c>
      <c r="G46" s="38">
        <f>COUNTIF(Vertices[In-Degree], "&gt;= " &amp; F46) - COUNTIF(Vertices[In-Degree], "&gt;=" &amp; F47)</f>
        <v>0</v>
      </c>
      <c r="H46" s="37">
        <f t="shared" si="12"/>
        <v>6.400000000000003</v>
      </c>
      <c r="I46" s="38">
        <f>COUNTIF(Vertices[Out-Degree], "&gt;= " &amp; H46) - COUNTIF(Vertices[Out-Degree], "&gt;=" &amp; H47)</f>
        <v>0</v>
      </c>
      <c r="J46" s="37">
        <f t="shared" si="13"/>
        <v>1233.2485888000008</v>
      </c>
      <c r="K46" s="38">
        <f>COUNTIF(Vertices[Betweenness Centrality], "&gt;= " &amp; J46) - COUNTIF(Vertices[Betweenness Centrality], "&gt;=" &amp; J47)</f>
        <v>0</v>
      </c>
      <c r="L46" s="37">
        <f t="shared" si="14"/>
        <v>3.4578181818181856E-3</v>
      </c>
      <c r="M46" s="38">
        <f>COUNTIF(Vertices[Closeness Centrality], "&gt;= " &amp; L46) - COUNTIF(Vertices[Closeness Centrality], "&gt;=" &amp; L47)</f>
        <v>3</v>
      </c>
      <c r="N46" s="37">
        <f t="shared" si="15"/>
        <v>2.3579927272727261E-2</v>
      </c>
      <c r="O46" s="38">
        <f>COUNTIF(Vertices[Eigenvector Centrality], "&gt;= " &amp; N46) - COUNTIF(Vertices[Eigenvector Centrality], "&gt;=" &amp; N47)</f>
        <v>0</v>
      </c>
      <c r="P46" s="37">
        <f t="shared" si="16"/>
        <v>0</v>
      </c>
      <c r="Q46" s="38">
        <f>COUNTIF(Vertices[PageRank], "&gt;= " &amp; P46) - COUNTIF(Vertices[PageRank], "&gt;=" &amp; P47)</f>
        <v>0</v>
      </c>
      <c r="R46" s="37">
        <f t="shared" si="17"/>
        <v>0</v>
      </c>
      <c r="S46" s="43">
        <f>COUNTIF(Vertices[Clustering Coefficient], "&gt;= " &amp; R46) - COUNTIF(Vertices[Clustering Coefficient], "&gt;=" &amp; R47)</f>
        <v>0</v>
      </c>
      <c r="T46" s="37" t="e">
        <f t="shared" ca="1" si="18"/>
        <v>#REF!</v>
      </c>
      <c r="U46" s="38" t="e">
        <f t="shared" ca="1" si="0"/>
        <v>#REF!</v>
      </c>
    </row>
    <row r="47" spans="1:21" x14ac:dyDescent="0.25">
      <c r="D47" s="32">
        <f t="shared" si="10"/>
        <v>15.39999999999999</v>
      </c>
      <c r="E47" s="3">
        <f>COUNTIF(Vertices[Degree], "&gt;= " &amp; D47) - COUNTIF(Vertices[Degree], "&gt;=" &amp; D48)</f>
        <v>0</v>
      </c>
      <c r="F47" s="39">
        <f t="shared" si="11"/>
        <v>13.799999999999995</v>
      </c>
      <c r="G47" s="40">
        <f>COUNTIF(Vertices[In-Degree], "&gt;= " &amp; F47) - COUNTIF(Vertices[In-Degree], "&gt;=" &amp; F48)</f>
        <v>0</v>
      </c>
      <c r="H47" s="39">
        <f t="shared" si="12"/>
        <v>6.6000000000000032</v>
      </c>
      <c r="I47" s="40">
        <f>COUNTIF(Vertices[Out-Degree], "&gt;= " &amp; H47) - COUNTIF(Vertices[Out-Degree], "&gt;=" &amp; H48)</f>
        <v>0</v>
      </c>
      <c r="J47" s="39">
        <f t="shared" si="13"/>
        <v>1271.7876072000008</v>
      </c>
      <c r="K47" s="40">
        <f>COUNTIF(Vertices[Betweenness Centrality], "&gt;= " &amp; J47) - COUNTIF(Vertices[Betweenness Centrality], "&gt;=" &amp; J48)</f>
        <v>0</v>
      </c>
      <c r="L47" s="39">
        <f t="shared" si="14"/>
        <v>3.5060000000000039E-3</v>
      </c>
      <c r="M47" s="40">
        <f>COUNTIF(Vertices[Closeness Centrality], "&gt;= " &amp; L47) - COUNTIF(Vertices[Closeness Centrality], "&gt;=" &amp; L48)</f>
        <v>4</v>
      </c>
      <c r="N47" s="39">
        <f t="shared" si="15"/>
        <v>2.4315799999999988E-2</v>
      </c>
      <c r="O47" s="40">
        <f>COUNTIF(Vertices[Eigenvector Centrality], "&gt;= " &amp; N47) - COUNTIF(Vertices[Eigenvector Centrality], "&gt;=" &amp; N48)</f>
        <v>0</v>
      </c>
      <c r="P47" s="39">
        <f t="shared" si="16"/>
        <v>0</v>
      </c>
      <c r="Q47" s="40">
        <f>COUNTIF(Vertices[PageRank], "&gt;= " &amp; P47) - COUNTIF(Vertices[PageRank], "&gt;=" &amp; P48)</f>
        <v>0</v>
      </c>
      <c r="R47" s="39">
        <f t="shared" si="17"/>
        <v>0</v>
      </c>
      <c r="S47" s="44">
        <f>COUNTIF(Vertices[Clustering Coefficient], "&gt;= " &amp; R47) - COUNTIF(Vertices[Clustering Coefficient], "&gt;=" &amp; R48)</f>
        <v>0</v>
      </c>
      <c r="T47" s="39" t="e">
        <f t="shared" ca="1" si="18"/>
        <v>#REF!</v>
      </c>
      <c r="U47" s="40" t="e">
        <f t="shared" ca="1" si="0"/>
        <v>#REF!</v>
      </c>
    </row>
    <row r="48" spans="1:21" x14ac:dyDescent="0.25">
      <c r="D48" s="32">
        <f t="shared" si="10"/>
        <v>15.836363636363625</v>
      </c>
      <c r="E48" s="3">
        <f>COUNTIF(Vertices[Degree], "&gt;= " &amp; D48) - COUNTIF(Vertices[Degree], "&gt;=" &amp; D49)</f>
        <v>0</v>
      </c>
      <c r="F48" s="37">
        <f t="shared" si="11"/>
        <v>14.218181818181813</v>
      </c>
      <c r="G48" s="38">
        <f>COUNTIF(Vertices[In-Degree], "&gt;= " &amp; F48) - COUNTIF(Vertices[In-Degree], "&gt;=" &amp; F49)</f>
        <v>0</v>
      </c>
      <c r="H48" s="37">
        <f t="shared" si="12"/>
        <v>6.8000000000000034</v>
      </c>
      <c r="I48" s="38">
        <f>COUNTIF(Vertices[Out-Degree], "&gt;= " &amp; H48) - COUNTIF(Vertices[Out-Degree], "&gt;=" &amp; H49)</f>
        <v>0</v>
      </c>
      <c r="J48" s="37">
        <f t="shared" si="13"/>
        <v>1310.3266256000009</v>
      </c>
      <c r="K48" s="38">
        <f>COUNTIF(Vertices[Betweenness Centrality], "&gt;= " &amp; J48) - COUNTIF(Vertices[Betweenness Centrality], "&gt;=" &amp; J49)</f>
        <v>0</v>
      </c>
      <c r="L48" s="37">
        <f t="shared" si="14"/>
        <v>3.5541818181818222E-3</v>
      </c>
      <c r="M48" s="38">
        <f>COUNTIF(Vertices[Closeness Centrality], "&gt;= " &amp; L48) - COUNTIF(Vertices[Closeness Centrality], "&gt;=" &amp; L49)</f>
        <v>6</v>
      </c>
      <c r="N48" s="37">
        <f t="shared" si="15"/>
        <v>2.5051672727272715E-2</v>
      </c>
      <c r="O48" s="38">
        <f>COUNTIF(Vertices[Eigenvector Centrality], "&gt;= " &amp; N48) - COUNTIF(Vertices[Eigenvector Centrality], "&gt;=" &amp; N49)</f>
        <v>1</v>
      </c>
      <c r="P48" s="37">
        <f t="shared" si="16"/>
        <v>0</v>
      </c>
      <c r="Q48" s="38">
        <f>COUNTIF(Vertices[PageRank], "&gt;= " &amp; P48) - COUNTIF(Vertices[PageRank], "&gt;=" &amp; P49)</f>
        <v>0</v>
      </c>
      <c r="R48" s="37">
        <f t="shared" si="17"/>
        <v>0</v>
      </c>
      <c r="S48" s="43">
        <f>COUNTIF(Vertices[Clustering Coefficient], "&gt;= " &amp; R48) - COUNTIF(Vertices[Clustering Coefficient], "&gt;=" &amp; R49)</f>
        <v>0</v>
      </c>
      <c r="T48" s="37" t="e">
        <f t="shared" ca="1" si="18"/>
        <v>#REF!</v>
      </c>
      <c r="U48" s="38" t="e">
        <f t="shared" ca="1" si="0"/>
        <v>#REF!</v>
      </c>
    </row>
    <row r="49" spans="1:21" x14ac:dyDescent="0.25">
      <c r="D49" s="32">
        <f t="shared" si="10"/>
        <v>16.272727272727263</v>
      </c>
      <c r="E49" s="3">
        <f>COUNTIF(Vertices[Degree], "&gt;= " &amp; D49) - COUNTIF(Vertices[Degree], "&gt;=" &amp; D50)</f>
        <v>0</v>
      </c>
      <c r="F49" s="39">
        <f t="shared" si="11"/>
        <v>14.636363636363631</v>
      </c>
      <c r="G49" s="40">
        <f>COUNTIF(Vertices[In-Degree], "&gt;= " &amp; F49) - COUNTIF(Vertices[In-Degree], "&gt;=" &amp; F50)</f>
        <v>1</v>
      </c>
      <c r="H49" s="39">
        <f t="shared" si="12"/>
        <v>7.0000000000000036</v>
      </c>
      <c r="I49" s="40">
        <f>COUNTIF(Vertices[Out-Degree], "&gt;= " &amp; H49) - COUNTIF(Vertices[Out-Degree], "&gt;=" &amp; H50)</f>
        <v>7</v>
      </c>
      <c r="J49" s="39">
        <f t="shared" si="13"/>
        <v>1348.8656440000009</v>
      </c>
      <c r="K49" s="40">
        <f>COUNTIF(Vertices[Betweenness Centrality], "&gt;= " &amp; J49) - COUNTIF(Vertices[Betweenness Centrality], "&gt;=" &amp; J50)</f>
        <v>0</v>
      </c>
      <c r="L49" s="39">
        <f t="shared" si="14"/>
        <v>3.6023636363636405E-3</v>
      </c>
      <c r="M49" s="40">
        <f>COUNTIF(Vertices[Closeness Centrality], "&gt;= " &amp; L49) - COUNTIF(Vertices[Closeness Centrality], "&gt;=" &amp; L50)</f>
        <v>0</v>
      </c>
      <c r="N49" s="39">
        <f t="shared" si="15"/>
        <v>2.5787545454545441E-2</v>
      </c>
      <c r="O49" s="40">
        <f>COUNTIF(Vertices[Eigenvector Centrality], "&gt;= " &amp; N49) - COUNTIF(Vertices[Eigenvector Centrality], "&gt;=" &amp; N50)</f>
        <v>0</v>
      </c>
      <c r="P49" s="39">
        <f t="shared" si="16"/>
        <v>0</v>
      </c>
      <c r="Q49" s="40">
        <f>COUNTIF(Vertices[PageRank], "&gt;= " &amp; P49) - COUNTIF(Vertices[PageRank], "&gt;=" &amp; P50)</f>
        <v>0</v>
      </c>
      <c r="R49" s="39">
        <f t="shared" si="17"/>
        <v>0</v>
      </c>
      <c r="S49" s="44">
        <f>COUNTIF(Vertices[Clustering Coefficient], "&gt;= " &amp; R49) - COUNTIF(Vertices[Clustering Coefficient], "&gt;=" &amp; R50)</f>
        <v>0</v>
      </c>
      <c r="T49" s="39" t="e">
        <f t="shared" ca="1" si="18"/>
        <v>#REF!</v>
      </c>
      <c r="U49" s="40" t="e">
        <f t="shared" ca="1" si="0"/>
        <v>#REF!</v>
      </c>
    </row>
    <row r="50" spans="1:21" x14ac:dyDescent="0.25">
      <c r="D50" s="32">
        <f t="shared" si="10"/>
        <v>16.7090909090909</v>
      </c>
      <c r="E50" s="3">
        <f>COUNTIF(Vertices[Degree], "&gt;= " &amp; D50) - COUNTIF(Vertices[Degree], "&gt;=" &amp; D51)</f>
        <v>2</v>
      </c>
      <c r="F50" s="37">
        <f t="shared" si="11"/>
        <v>15.054545454545449</v>
      </c>
      <c r="G50" s="38">
        <f>COUNTIF(Vertices[In-Degree], "&gt;= " &amp; F50) - COUNTIF(Vertices[In-Degree], "&gt;=" &amp; F51)</f>
        <v>0</v>
      </c>
      <c r="H50" s="37">
        <f t="shared" si="12"/>
        <v>7.2000000000000037</v>
      </c>
      <c r="I50" s="38">
        <f>COUNTIF(Vertices[Out-Degree], "&gt;= " &amp; H50) - COUNTIF(Vertices[Out-Degree], "&gt;=" &amp; H51)</f>
        <v>0</v>
      </c>
      <c r="J50" s="37">
        <f t="shared" si="13"/>
        <v>1387.4046624000009</v>
      </c>
      <c r="K50" s="38">
        <f>COUNTIF(Vertices[Betweenness Centrality], "&gt;= " &amp; J50) - COUNTIF(Vertices[Betweenness Centrality], "&gt;=" &amp; J51)</f>
        <v>0</v>
      </c>
      <c r="L50" s="37">
        <f t="shared" si="14"/>
        <v>3.6505454545454588E-3</v>
      </c>
      <c r="M50" s="38">
        <f>COUNTIF(Vertices[Closeness Centrality], "&gt;= " &amp; L50) - COUNTIF(Vertices[Closeness Centrality], "&gt;=" &amp; L51)</f>
        <v>2</v>
      </c>
      <c r="N50" s="37">
        <f t="shared" si="15"/>
        <v>2.6523418181818168E-2</v>
      </c>
      <c r="O50" s="38">
        <f>COUNTIF(Vertices[Eigenvector Centrality], "&gt;= " &amp; N50) - COUNTIF(Vertices[Eigenvector Centrality], "&gt;=" &amp; N51)</f>
        <v>0</v>
      </c>
      <c r="P50" s="37">
        <f t="shared" si="16"/>
        <v>0</v>
      </c>
      <c r="Q50" s="38">
        <f>COUNTIF(Vertices[PageRank], "&gt;= " &amp; P50) - COUNTIF(Vertices[PageRank], "&gt;=" &amp; P51)</f>
        <v>0</v>
      </c>
      <c r="R50" s="37">
        <f t="shared" si="17"/>
        <v>0</v>
      </c>
      <c r="S50" s="43">
        <f>COUNTIF(Vertices[Clustering Coefficient], "&gt;= " &amp; R50) - COUNTIF(Vertices[Clustering Coefficient], "&gt;=" &amp; R51)</f>
        <v>0</v>
      </c>
      <c r="T50" s="37" t="e">
        <f t="shared" ca="1" si="18"/>
        <v>#REF!</v>
      </c>
      <c r="U50" s="38" t="e">
        <f t="shared" ca="1" si="0"/>
        <v>#REF!</v>
      </c>
    </row>
    <row r="51" spans="1:21" x14ac:dyDescent="0.25">
      <c r="D51" s="32">
        <f t="shared" si="10"/>
        <v>17.145454545454538</v>
      </c>
      <c r="E51" s="3">
        <f>COUNTIF(Vertices[Degree], "&gt;= " &amp; D51) - COUNTIF(Vertices[Degree], "&gt;=" &amp; D52)</f>
        <v>0</v>
      </c>
      <c r="F51" s="39">
        <f t="shared" si="11"/>
        <v>15.472727272727267</v>
      </c>
      <c r="G51" s="40">
        <f>COUNTIF(Vertices[In-Degree], "&gt;= " &amp; F51) - COUNTIF(Vertices[In-Degree], "&gt;=" &amp; F52)</f>
        <v>0</v>
      </c>
      <c r="H51" s="39">
        <f t="shared" si="12"/>
        <v>7.4000000000000039</v>
      </c>
      <c r="I51" s="40">
        <f>COUNTIF(Vertices[Out-Degree], "&gt;= " &amp; H51) - COUNTIF(Vertices[Out-Degree], "&gt;=" &amp; H52)</f>
        <v>0</v>
      </c>
      <c r="J51" s="39">
        <f t="shared" si="13"/>
        <v>1425.9436808000009</v>
      </c>
      <c r="K51" s="40">
        <f>COUNTIF(Vertices[Betweenness Centrality], "&gt;= " &amp; J51) - COUNTIF(Vertices[Betweenness Centrality], "&gt;=" &amp; J52)</f>
        <v>0</v>
      </c>
      <c r="L51" s="39">
        <f t="shared" si="14"/>
        <v>3.6987272727272771E-3</v>
      </c>
      <c r="M51" s="40">
        <f>COUNTIF(Vertices[Closeness Centrality], "&gt;= " &amp; L51) - COUNTIF(Vertices[Closeness Centrality], "&gt;=" &amp; L52)</f>
        <v>3</v>
      </c>
      <c r="N51" s="39">
        <f t="shared" si="15"/>
        <v>2.7259290909090895E-2</v>
      </c>
      <c r="O51" s="40">
        <f>COUNTIF(Vertices[Eigenvector Centrality], "&gt;= " &amp; N51) - COUNTIF(Vertices[Eigenvector Centrality], "&gt;=" &amp; N52)</f>
        <v>0</v>
      </c>
      <c r="P51" s="39">
        <f t="shared" si="16"/>
        <v>0</v>
      </c>
      <c r="Q51" s="40">
        <f>COUNTIF(Vertices[PageRank], "&gt;= " &amp; P51) - COUNTIF(Vertices[PageRank], "&gt;=" &amp; P52)</f>
        <v>0</v>
      </c>
      <c r="R51" s="39">
        <f t="shared" si="17"/>
        <v>0</v>
      </c>
      <c r="S51" s="44">
        <f>COUNTIF(Vertices[Clustering Coefficient], "&gt;= " &amp; R51) - COUNTIF(Vertices[Clustering Coefficient], "&gt;=" &amp; R52)</f>
        <v>0</v>
      </c>
      <c r="T51" s="39" t="e">
        <f t="shared" ca="1" si="18"/>
        <v>#REF!</v>
      </c>
      <c r="U51" s="40" t="e">
        <f t="shared" ca="1" si="0"/>
        <v>#REF!</v>
      </c>
    </row>
    <row r="52" spans="1:21" x14ac:dyDescent="0.25">
      <c r="D52" s="32">
        <f t="shared" si="10"/>
        <v>17.581818181818175</v>
      </c>
      <c r="E52" s="3">
        <f>COUNTIF(Vertices[Degree], "&gt;= " &amp; D52) - COUNTIF(Vertices[Degree], "&gt;=" &amp; D53)</f>
        <v>2</v>
      </c>
      <c r="F52" s="37">
        <f t="shared" si="11"/>
        <v>15.890909090909085</v>
      </c>
      <c r="G52" s="38">
        <f>COUNTIF(Vertices[In-Degree], "&gt;= " &amp; F52) - COUNTIF(Vertices[In-Degree], "&gt;=" &amp; F53)</f>
        <v>1</v>
      </c>
      <c r="H52" s="37">
        <f t="shared" si="12"/>
        <v>7.6000000000000041</v>
      </c>
      <c r="I52" s="38">
        <f>COUNTIF(Vertices[Out-Degree], "&gt;= " &amp; H52) - COUNTIF(Vertices[Out-Degree], "&gt;=" &amp; H53)</f>
        <v>0</v>
      </c>
      <c r="J52" s="37">
        <f t="shared" si="13"/>
        <v>1464.482699200001</v>
      </c>
      <c r="K52" s="38">
        <f>COUNTIF(Vertices[Betweenness Centrality], "&gt;= " &amp; J52) - COUNTIF(Vertices[Betweenness Centrality], "&gt;=" &amp; J53)</f>
        <v>0</v>
      </c>
      <c r="L52" s="37">
        <f t="shared" si="14"/>
        <v>3.7469090909090954E-3</v>
      </c>
      <c r="M52" s="38">
        <f>COUNTIF(Vertices[Closeness Centrality], "&gt;= " &amp; L52) - COUNTIF(Vertices[Closeness Centrality], "&gt;=" &amp; L53)</f>
        <v>4</v>
      </c>
      <c r="N52" s="37">
        <f t="shared" si="15"/>
        <v>2.7995163636363622E-2</v>
      </c>
      <c r="O52" s="38">
        <f>COUNTIF(Vertices[Eigenvector Centrality], "&gt;= " &amp; N52) - COUNTIF(Vertices[Eigenvector Centrality], "&gt;=" &amp; N53)</f>
        <v>0</v>
      </c>
      <c r="P52" s="37">
        <f t="shared" si="16"/>
        <v>0</v>
      </c>
      <c r="Q52" s="38">
        <f>COUNTIF(Vertices[PageRank], "&gt;= " &amp; P52) - COUNTIF(Vertices[PageRank], "&gt;=" &amp; P53)</f>
        <v>0</v>
      </c>
      <c r="R52" s="37">
        <f t="shared" si="17"/>
        <v>0</v>
      </c>
      <c r="S52" s="43">
        <f>COUNTIF(Vertices[Clustering Coefficient], "&gt;= " &amp; R52) - COUNTIF(Vertices[Clustering Coefficient], "&gt;=" &amp; R53)</f>
        <v>0</v>
      </c>
      <c r="T52" s="37" t="e">
        <f t="shared" ca="1" si="18"/>
        <v>#REF!</v>
      </c>
      <c r="U52" s="38" t="e">
        <f t="shared" ca="1" si="0"/>
        <v>#REF!</v>
      </c>
    </row>
    <row r="53" spans="1:21" x14ac:dyDescent="0.25">
      <c r="D53" s="32">
        <f t="shared" si="10"/>
        <v>18.018181818181812</v>
      </c>
      <c r="E53" s="3">
        <f>COUNTIF(Vertices[Degree], "&gt;= " &amp; D53) - COUNTIF(Vertices[Degree], "&gt;=" &amp; D54)</f>
        <v>0</v>
      </c>
      <c r="F53" s="39">
        <f t="shared" si="11"/>
        <v>16.309090909090905</v>
      </c>
      <c r="G53" s="40">
        <f>COUNTIF(Vertices[In-Degree], "&gt;= " &amp; F53) - COUNTIF(Vertices[In-Degree], "&gt;=" &amp; F54)</f>
        <v>0</v>
      </c>
      <c r="H53" s="39">
        <f t="shared" si="12"/>
        <v>7.8000000000000043</v>
      </c>
      <c r="I53" s="40">
        <f>COUNTIF(Vertices[Out-Degree], "&gt;= " &amp; H53) - COUNTIF(Vertices[Out-Degree], "&gt;=" &amp; H54)</f>
        <v>0</v>
      </c>
      <c r="J53" s="39">
        <f t="shared" si="13"/>
        <v>1503.021717600001</v>
      </c>
      <c r="K53" s="40">
        <f>COUNTIF(Vertices[Betweenness Centrality], "&gt;= " &amp; J53) - COUNTIF(Vertices[Betweenness Centrality], "&gt;=" &amp; J54)</f>
        <v>0</v>
      </c>
      <c r="L53" s="39">
        <f t="shared" si="14"/>
        <v>3.7950909090909138E-3</v>
      </c>
      <c r="M53" s="40">
        <f>COUNTIF(Vertices[Closeness Centrality], "&gt;= " &amp; L53) - COUNTIF(Vertices[Closeness Centrality], "&gt;=" &amp; L54)</f>
        <v>3</v>
      </c>
      <c r="N53" s="39">
        <f t="shared" si="15"/>
        <v>2.8731036363636348E-2</v>
      </c>
      <c r="O53" s="40">
        <f>COUNTIF(Vertices[Eigenvector Centrality], "&gt;= " &amp; N53) - COUNTIF(Vertices[Eigenvector Centrality], "&gt;=" &amp; N54)</f>
        <v>1</v>
      </c>
      <c r="P53" s="39">
        <f t="shared" si="16"/>
        <v>0</v>
      </c>
      <c r="Q53" s="40">
        <f>COUNTIF(Vertices[PageRank], "&gt;= " &amp; P53) - COUNTIF(Vertices[PageRank], "&gt;=" &amp; P54)</f>
        <v>0</v>
      </c>
      <c r="R53" s="39">
        <f t="shared" si="17"/>
        <v>0</v>
      </c>
      <c r="S53" s="44">
        <f>COUNTIF(Vertices[Clustering Coefficient], "&gt;= " &amp; R53) - COUNTIF(Vertices[Clustering Coefficient], "&gt;=" &amp; R54)</f>
        <v>0</v>
      </c>
      <c r="T53" s="39" t="e">
        <f t="shared" ca="1" si="18"/>
        <v>#REF!</v>
      </c>
      <c r="U53" s="40" t="e">
        <f t="shared" ca="1" si="0"/>
        <v>#REF!</v>
      </c>
    </row>
    <row r="54" spans="1:21" x14ac:dyDescent="0.25">
      <c r="D54" s="32">
        <f t="shared" si="10"/>
        <v>18.45454545454545</v>
      </c>
      <c r="E54" s="3">
        <f>COUNTIF(Vertices[Degree], "&gt;= " &amp; D54) - COUNTIF(Vertices[Degree], "&gt;=" &amp; D55)</f>
        <v>0</v>
      </c>
      <c r="F54" s="37">
        <f t="shared" si="11"/>
        <v>16.727272727272723</v>
      </c>
      <c r="G54" s="38">
        <f>COUNTIF(Vertices[In-Degree], "&gt;= " &amp; F54) - COUNTIF(Vertices[In-Degree], "&gt;=" &amp; F55)</f>
        <v>1</v>
      </c>
      <c r="H54" s="37">
        <f t="shared" si="12"/>
        <v>8.0000000000000036</v>
      </c>
      <c r="I54" s="38">
        <f>COUNTIF(Vertices[Out-Degree], "&gt;= " &amp; H54) - COUNTIF(Vertices[Out-Degree], "&gt;=" &amp; H55)</f>
        <v>3</v>
      </c>
      <c r="J54" s="37">
        <f t="shared" si="13"/>
        <v>1541.560736000001</v>
      </c>
      <c r="K54" s="38">
        <f>COUNTIF(Vertices[Betweenness Centrality], "&gt;= " &amp; J54) - COUNTIF(Vertices[Betweenness Centrality], "&gt;=" &amp; J55)</f>
        <v>0</v>
      </c>
      <c r="L54" s="37">
        <f t="shared" si="14"/>
        <v>3.8432727272727321E-3</v>
      </c>
      <c r="M54" s="38">
        <f>COUNTIF(Vertices[Closeness Centrality], "&gt;= " &amp; L54) - COUNTIF(Vertices[Closeness Centrality], "&gt;=" &amp; L55)</f>
        <v>1</v>
      </c>
      <c r="N54" s="37">
        <f t="shared" si="15"/>
        <v>2.9466909090909075E-2</v>
      </c>
      <c r="O54" s="38">
        <f>COUNTIF(Vertices[Eigenvector Centrality], "&gt;= " &amp; N54) - COUNTIF(Vertices[Eigenvector Centrality], "&gt;=" &amp; N55)</f>
        <v>0</v>
      </c>
      <c r="P54" s="37">
        <f t="shared" si="16"/>
        <v>0</v>
      </c>
      <c r="Q54" s="38">
        <f>COUNTIF(Vertices[PageRank], "&gt;= " &amp; P54) - COUNTIF(Vertices[PageRank], "&gt;=" &amp; P55)</f>
        <v>0</v>
      </c>
      <c r="R54" s="37">
        <f t="shared" si="17"/>
        <v>0</v>
      </c>
      <c r="S54" s="43">
        <f>COUNTIF(Vertices[Clustering Coefficient], "&gt;= " &amp; R54) - COUNTIF(Vertices[Clustering Coefficient], "&gt;=" &amp; R55)</f>
        <v>0</v>
      </c>
      <c r="T54" s="37" t="e">
        <f t="shared" ca="1" si="18"/>
        <v>#REF!</v>
      </c>
      <c r="U54" s="38" t="e">
        <f t="shared" ca="1" si="0"/>
        <v>#REF!</v>
      </c>
    </row>
    <row r="55" spans="1:21" x14ac:dyDescent="0.25">
      <c r="A55" s="33" t="s">
        <v>79</v>
      </c>
      <c r="B55" s="46">
        <f>IF(COUNT(Vertices[Degree])&gt;0, D2, NoMetricMessage)</f>
        <v>1</v>
      </c>
      <c r="D55" s="32">
        <f t="shared" si="10"/>
        <v>18.890909090909087</v>
      </c>
      <c r="E55" s="3">
        <f>COUNTIF(Vertices[Degree], "&gt;= " &amp; D55) - COUNTIF(Vertices[Degree], "&gt;=" &amp; D56)</f>
        <v>1</v>
      </c>
      <c r="F55" s="39">
        <f t="shared" si="11"/>
        <v>17.145454545454541</v>
      </c>
      <c r="G55" s="40">
        <f>COUNTIF(Vertices[In-Degree], "&gt;= " &amp; F55) - COUNTIF(Vertices[In-Degree], "&gt;=" &amp; F56)</f>
        <v>0</v>
      </c>
      <c r="H55" s="39">
        <f t="shared" si="12"/>
        <v>8.2000000000000028</v>
      </c>
      <c r="I55" s="40">
        <f>COUNTIF(Vertices[Out-Degree], "&gt;= " &amp; H55) - COUNTIF(Vertices[Out-Degree], "&gt;=" &amp; H56)</f>
        <v>0</v>
      </c>
      <c r="J55" s="39">
        <f t="shared" si="13"/>
        <v>1580.0997544000011</v>
      </c>
      <c r="K55" s="40">
        <f>COUNTIF(Vertices[Betweenness Centrality], "&gt;= " &amp; J55) - COUNTIF(Vertices[Betweenness Centrality], "&gt;=" &amp; J56)</f>
        <v>0</v>
      </c>
      <c r="L55" s="39">
        <f t="shared" si="14"/>
        <v>3.8914545454545504E-3</v>
      </c>
      <c r="M55" s="40">
        <f>COUNTIF(Vertices[Closeness Centrality], "&gt;= " &amp; L55) - COUNTIF(Vertices[Closeness Centrality], "&gt;=" &amp; L56)</f>
        <v>1</v>
      </c>
      <c r="N55" s="39">
        <f t="shared" si="15"/>
        <v>3.0202781818181802E-2</v>
      </c>
      <c r="O55" s="40">
        <f>COUNTIF(Vertices[Eigenvector Centrality], "&gt;= " &amp; N55) - COUNTIF(Vertices[Eigenvector Centrality], "&gt;=" &amp; N56)</f>
        <v>0</v>
      </c>
      <c r="P55" s="39">
        <f t="shared" si="16"/>
        <v>0</v>
      </c>
      <c r="Q55" s="40">
        <f>COUNTIF(Vertices[PageRank], "&gt;= " &amp; P55) - COUNTIF(Vertices[PageRank], "&gt;=" &amp; P56)</f>
        <v>0</v>
      </c>
      <c r="R55" s="39">
        <f t="shared" si="17"/>
        <v>0</v>
      </c>
      <c r="S55" s="44">
        <f>COUNTIF(Vertices[Clustering Coefficient], "&gt;= " &amp; R55) - COUNTIF(Vertices[Clustering Coefficient], "&gt;=" &amp; R56)</f>
        <v>0</v>
      </c>
      <c r="T55" s="39" t="e">
        <f t="shared" ca="1" si="18"/>
        <v>#REF!</v>
      </c>
      <c r="U55" s="40" t="e">
        <f t="shared" ca="1" si="0"/>
        <v>#REF!</v>
      </c>
    </row>
    <row r="56" spans="1:21" x14ac:dyDescent="0.25">
      <c r="A56" s="33" t="s">
        <v>80</v>
      </c>
      <c r="B56" s="46">
        <f>IF(COUNT(Vertices[Degree])&gt;0, D57, NoMetricMessage)</f>
        <v>25</v>
      </c>
      <c r="D56" s="32">
        <f t="shared" si="10"/>
        <v>19.327272727272724</v>
      </c>
      <c r="E56" s="3">
        <f>COUNTIF(Vertices[Degree], "&gt;= " &amp; D56) - COUNTIF(Vertices[Degree], "&gt;=" &amp; D57)</f>
        <v>1</v>
      </c>
      <c r="F56" s="37">
        <f t="shared" si="11"/>
        <v>17.563636363636359</v>
      </c>
      <c r="G56" s="38">
        <f>COUNTIF(Vertices[In-Degree], "&gt;= " &amp; F56) - COUNTIF(Vertices[In-Degree], "&gt;=" &amp; F57)</f>
        <v>0</v>
      </c>
      <c r="H56" s="37">
        <f t="shared" si="12"/>
        <v>8.4000000000000021</v>
      </c>
      <c r="I56" s="38">
        <f>COUNTIF(Vertices[Out-Degree], "&gt;= " &amp; H56) - COUNTIF(Vertices[Out-Degree], "&gt;=" &amp; H57)</f>
        <v>1</v>
      </c>
      <c r="J56" s="37">
        <f t="shared" si="13"/>
        <v>1618.6387728000011</v>
      </c>
      <c r="K56" s="38">
        <f>COUNTIF(Vertices[Betweenness Centrality], "&gt;= " &amp; J56) - COUNTIF(Vertices[Betweenness Centrality], "&gt;=" &amp; J57)</f>
        <v>1</v>
      </c>
      <c r="L56" s="37">
        <f t="shared" si="14"/>
        <v>3.9396363636363682E-3</v>
      </c>
      <c r="M56" s="38">
        <f>COUNTIF(Vertices[Closeness Centrality], "&gt;= " &amp; L56) - COUNTIF(Vertices[Closeness Centrality], "&gt;=" &amp; L57)</f>
        <v>15</v>
      </c>
      <c r="N56" s="37">
        <f t="shared" si="15"/>
        <v>3.0938654545454528E-2</v>
      </c>
      <c r="O56" s="38">
        <f>COUNTIF(Vertices[Eigenvector Centrality], "&gt;= " &amp; N56) - COUNTIF(Vertices[Eigenvector Centrality], "&gt;=" &amp; N57)</f>
        <v>6</v>
      </c>
      <c r="P56" s="37">
        <f t="shared" si="16"/>
        <v>0</v>
      </c>
      <c r="Q56" s="38">
        <f>COUNTIF(Vertices[PageRank], "&gt;= " &amp; P56) - COUNTIF(Vertices[PageRank], "&gt;=" &amp; P57)</f>
        <v>0</v>
      </c>
      <c r="R56" s="37">
        <f t="shared" si="17"/>
        <v>0</v>
      </c>
      <c r="S56" s="43">
        <f>COUNTIF(Vertices[Clustering Coefficient], "&gt;= " &amp; R56) - COUNTIF(Vertices[Clustering Coefficient], "&gt;=" &amp; R57)</f>
        <v>0</v>
      </c>
      <c r="T56" s="37" t="e">
        <f t="shared" ca="1" si="18"/>
        <v>#REF!</v>
      </c>
      <c r="U56" s="38" t="e">
        <f t="shared" ca="1" si="0"/>
        <v>#REF!</v>
      </c>
    </row>
    <row r="57" spans="1:21" x14ac:dyDescent="0.25">
      <c r="A57" s="33" t="s">
        <v>81</v>
      </c>
      <c r="B57" s="47">
        <f>IFERROR(AVERAGE(Vertices[Degree]),NoMetricMessage)</f>
        <v>6.0792079207920793</v>
      </c>
      <c r="D57" s="32">
        <f>MAX(Vertices[Degree])</f>
        <v>25</v>
      </c>
      <c r="E57" s="3">
        <f>COUNTIF(Vertices[Degree], "&gt;= " &amp; D57) - COUNTIF(Vertices[Degree], "&gt;=" &amp; D58)</f>
        <v>2</v>
      </c>
      <c r="F57" s="41">
        <f>MAX(Vertices[In-Degree])</f>
        <v>23</v>
      </c>
      <c r="G57" s="42">
        <f>COUNTIF(Vertices[In-Degree], "&gt;= " &amp; F57) - COUNTIF(Vertices[In-Degree], "&gt;=" &amp; F58)</f>
        <v>1</v>
      </c>
      <c r="H57" s="41">
        <f>MAX(Vertices[Out-Degree])</f>
        <v>11</v>
      </c>
      <c r="I57" s="42">
        <f>COUNTIF(Vertices[Out-Degree], "&gt;= " &amp; H57) - COUNTIF(Vertices[Out-Degree], "&gt;=" &amp; H58)</f>
        <v>1</v>
      </c>
      <c r="J57" s="41">
        <f>MAX(Vertices[Betweenness Centrality])</f>
        <v>2119.6460120000002</v>
      </c>
      <c r="K57" s="42">
        <f>COUNTIF(Vertices[Betweenness Centrality], "&gt;= " &amp; J57) - COUNTIF(Vertices[Betweenness Centrality], "&gt;=" &amp; J58)</f>
        <v>1</v>
      </c>
      <c r="L57" s="41">
        <f>MAX(Vertices[Closeness Centrality])</f>
        <v>4.5659999999999997E-3</v>
      </c>
      <c r="M57" s="42">
        <f>COUNTIF(Vertices[Closeness Centrality], "&gt;= " &amp; L57) - COUNTIF(Vertices[Closeness Centrality], "&gt;=" &amp; L58)</f>
        <v>1</v>
      </c>
      <c r="N57" s="41">
        <f>MAX(Vertices[Eigenvector Centrality])</f>
        <v>4.0504999999999999E-2</v>
      </c>
      <c r="O57" s="42">
        <f>COUNTIF(Vertices[Eigenvector Centrality], "&gt;= " &amp; N57) - COUNTIF(Vertices[Eigenvector Centrality], "&gt;=" &amp; N58)</f>
        <v>1</v>
      </c>
      <c r="P57" s="41">
        <f>MAX(Vertices[PageRank])</f>
        <v>0</v>
      </c>
      <c r="Q57" s="42">
        <f>COUNTIF(Vertices[PageRank], "&gt;= " &amp; P57) - COUNTIF(Vertices[PageRank], "&gt;=" &amp; P58)</f>
        <v>0</v>
      </c>
      <c r="R57" s="41">
        <f>MAX(Vertices[Clustering Coefficient])</f>
        <v>0</v>
      </c>
      <c r="S57" s="45">
        <f>COUNTIF(Vertices[Clustering Coefficient], "&gt;= " &amp; R57) - COUNTIF(Vertices[Clustering Coefficient], "&gt;=" &amp; R58)</f>
        <v>0</v>
      </c>
      <c r="T57" s="41" t="e">
        <f ca="1">MAX(INDIRECT(DynamicFilterSourceColumnRange))</f>
        <v>#REF!</v>
      </c>
      <c r="U57" s="42" t="e">
        <f t="shared" ca="1" si="0"/>
        <v>#REF!</v>
      </c>
    </row>
    <row r="58" spans="1:21" x14ac:dyDescent="0.25">
      <c r="A58" s="33" t="s">
        <v>82</v>
      </c>
      <c r="B58" s="47">
        <f>IFERROR(MEDIAN(Vertices[Degree]),NoMetricMessage)</f>
        <v>4</v>
      </c>
    </row>
    <row r="69" spans="1:2" x14ac:dyDescent="0.25">
      <c r="A69" s="33" t="s">
        <v>86</v>
      </c>
      <c r="B69" s="46">
        <f>IF(COUNT(Vertices[In-Degree])&gt;0, F2, NoMetricMessage)</f>
        <v>0</v>
      </c>
    </row>
    <row r="70" spans="1:2" x14ac:dyDescent="0.25">
      <c r="A70" s="33" t="s">
        <v>87</v>
      </c>
      <c r="B70" s="46">
        <f>IF(COUNT(Vertices[In-Degree])&gt;0, F57, NoMetricMessage)</f>
        <v>23</v>
      </c>
    </row>
    <row r="71" spans="1:2" x14ac:dyDescent="0.25">
      <c r="A71" s="33" t="s">
        <v>88</v>
      </c>
      <c r="B71" s="47">
        <f>IFERROR(AVERAGE(Vertices[In-Degree]),NoMetricMessage)</f>
        <v>3.0396039603960396</v>
      </c>
    </row>
    <row r="72" spans="1:2" x14ac:dyDescent="0.25">
      <c r="A72" s="33" t="s">
        <v>89</v>
      </c>
      <c r="B72" s="47">
        <f>IFERROR(MEDIAN(Vertices[In-Degree]),NoMetricMessage)</f>
        <v>1</v>
      </c>
    </row>
    <row r="83" spans="1:2" x14ac:dyDescent="0.25">
      <c r="A83" s="33" t="s">
        <v>92</v>
      </c>
      <c r="B83" s="46">
        <f>IF(COUNT(Vertices[Out-Degree])&gt;0, H2, NoMetricMessage)</f>
        <v>0</v>
      </c>
    </row>
    <row r="84" spans="1:2" x14ac:dyDescent="0.25">
      <c r="A84" s="33" t="s">
        <v>93</v>
      </c>
      <c r="B84" s="46">
        <f>IF(COUNT(Vertices[Out-Degree])&gt;0, H57, NoMetricMessage)</f>
        <v>11</v>
      </c>
    </row>
    <row r="85" spans="1:2" x14ac:dyDescent="0.25">
      <c r="A85" s="33" t="s">
        <v>94</v>
      </c>
      <c r="B85" s="47">
        <f>IFERROR(AVERAGE(Vertices[Out-Degree]),NoMetricMessage)</f>
        <v>3.0396039603960396</v>
      </c>
    </row>
    <row r="86" spans="1:2" x14ac:dyDescent="0.25">
      <c r="A86" s="33" t="s">
        <v>95</v>
      </c>
      <c r="B86" s="47">
        <f>IFERROR(MEDIAN(Vertices[Out-Degree]),NoMetricMessage)</f>
        <v>2</v>
      </c>
    </row>
    <row r="97" spans="1:2" x14ac:dyDescent="0.25">
      <c r="A97" s="33" t="s">
        <v>98</v>
      </c>
      <c r="B97" s="47">
        <f>IF(COUNT(Vertices[Betweenness Centrality])&gt;0, J2, NoMetricMessage)</f>
        <v>0</v>
      </c>
    </row>
    <row r="98" spans="1:2" x14ac:dyDescent="0.25">
      <c r="A98" s="33" t="s">
        <v>99</v>
      </c>
      <c r="B98" s="47">
        <f>IF(COUNT(Vertices[Betweenness Centrality])&gt;0, J57, NoMetricMessage)</f>
        <v>2119.6460120000002</v>
      </c>
    </row>
    <row r="99" spans="1:2" x14ac:dyDescent="0.25">
      <c r="A99" s="33" t="s">
        <v>100</v>
      </c>
      <c r="B99" s="47">
        <f>IFERROR(AVERAGE(Vertices[Betweenness Centrality]),NoMetricMessage)</f>
        <v>212.17821782178225</v>
      </c>
    </row>
    <row r="100" spans="1:2" x14ac:dyDescent="0.25">
      <c r="A100" s="33" t="s">
        <v>101</v>
      </c>
      <c r="B100" s="47">
        <f>IFERROR(MEDIAN(Vertices[Betweenness Centrality]),NoMetricMessage)</f>
        <v>50.33634</v>
      </c>
    </row>
    <row r="111" spans="1:2" x14ac:dyDescent="0.25">
      <c r="A111" s="33" t="s">
        <v>104</v>
      </c>
      <c r="B111" s="47">
        <f>IF(COUNT(Vertices[Closeness Centrality])&gt;0, L2, NoMetricMessage)</f>
        <v>1.916E-3</v>
      </c>
    </row>
    <row r="112" spans="1:2" x14ac:dyDescent="0.25">
      <c r="A112" s="33" t="s">
        <v>105</v>
      </c>
      <c r="B112" s="47">
        <f>IF(COUNT(Vertices[Closeness Centrality])&gt;0, L57, NoMetricMessage)</f>
        <v>4.5659999999999997E-3</v>
      </c>
    </row>
    <row r="113" spans="1:2" x14ac:dyDescent="0.25">
      <c r="A113" s="33" t="s">
        <v>106</v>
      </c>
      <c r="B113" s="47">
        <f>IFERROR(AVERAGE(Vertices[Closeness Centrality]),NoMetricMessage)</f>
        <v>3.3151881188118802E-3</v>
      </c>
    </row>
    <row r="114" spans="1:2" x14ac:dyDescent="0.25">
      <c r="A114" s="33" t="s">
        <v>107</v>
      </c>
      <c r="B114" s="47">
        <f>IFERROR(MEDIAN(Vertices[Closeness Centrality]),NoMetricMessage)</f>
        <v>3.356E-3</v>
      </c>
    </row>
    <row r="125" spans="1:2" x14ac:dyDescent="0.25">
      <c r="A125" s="33" t="s">
        <v>110</v>
      </c>
      <c r="B125" s="47">
        <f>IF(COUNT(Vertices[Eigenvector Centrality])&gt;0, N2, NoMetricMessage)</f>
        <v>3.1999999999999999E-5</v>
      </c>
    </row>
    <row r="126" spans="1:2" x14ac:dyDescent="0.25">
      <c r="A126" s="33" t="s">
        <v>111</v>
      </c>
      <c r="B126" s="47">
        <f>IF(COUNT(Vertices[Eigenvector Centrality])&gt;0, N57, NoMetricMessage)</f>
        <v>4.0504999999999999E-2</v>
      </c>
    </row>
    <row r="127" spans="1:2" x14ac:dyDescent="0.25">
      <c r="A127" s="33" t="s">
        <v>112</v>
      </c>
      <c r="B127" s="47">
        <f>IFERROR(AVERAGE(Vertices[Eigenvector Centrality]),NoMetricMessage)</f>
        <v>9.9010000000000018E-3</v>
      </c>
    </row>
    <row r="128" spans="1:2" x14ac:dyDescent="0.25">
      <c r="A128" s="33" t="s">
        <v>113</v>
      </c>
      <c r="B128" s="47">
        <f>IFERROR(MEDIAN(Vertices[Eigenvector Centrality]),NoMetricMessage)</f>
        <v>6.4869999999999997E-3</v>
      </c>
    </row>
    <row r="139" spans="1:2" x14ac:dyDescent="0.25">
      <c r="A139" s="33" t="s">
        <v>138</v>
      </c>
      <c r="B139" s="47" t="str">
        <f>IF(COUNT(Vertices[PageRank])&gt;0, P2, NoMetricMessage)</f>
        <v>Not Available</v>
      </c>
    </row>
    <row r="140" spans="1:2" x14ac:dyDescent="0.25">
      <c r="A140" s="33" t="s">
        <v>139</v>
      </c>
      <c r="B140" s="47" t="str">
        <f>IF(COUNT(Vertices[PageRank])&gt;0, P57, NoMetricMessage)</f>
        <v>Not Available</v>
      </c>
    </row>
    <row r="141" spans="1:2" x14ac:dyDescent="0.25">
      <c r="A141" s="33" t="s">
        <v>140</v>
      </c>
      <c r="B141" s="47" t="str">
        <f>IFERROR(AVERAGE(Vertices[PageRank]),NoMetricMessage)</f>
        <v>Not Available</v>
      </c>
    </row>
    <row r="142" spans="1:2" x14ac:dyDescent="0.25">
      <c r="A142" s="33" t="s">
        <v>141</v>
      </c>
      <c r="B142" s="47" t="str">
        <f>IFERROR(MEDIAN(Vertices[PageRank]),NoMetricMessage)</f>
        <v>Not Available</v>
      </c>
    </row>
    <row r="153" spans="1:2" x14ac:dyDescent="0.25">
      <c r="A153" s="33" t="s">
        <v>116</v>
      </c>
      <c r="B153" s="47" t="str">
        <f>IF(COUNT(Vertices[Clustering Coefficient])&gt;0, R2, NoMetricMessage)</f>
        <v>Not Available</v>
      </c>
    </row>
    <row r="154" spans="1:2" x14ac:dyDescent="0.25">
      <c r="A154" s="33" t="s">
        <v>117</v>
      </c>
      <c r="B154" s="47" t="str">
        <f>IF(COUNT(Vertices[Clustering Coefficient])&gt;0, R57, NoMetricMessage)</f>
        <v>Not Available</v>
      </c>
    </row>
    <row r="155" spans="1:2" x14ac:dyDescent="0.25">
      <c r="A155" s="33" t="s">
        <v>118</v>
      </c>
      <c r="B155" s="47" t="str">
        <f>IFERROR(AVERAGE(Vertices[Clustering Coefficient]),NoMetricMessage)</f>
        <v>Not Available</v>
      </c>
    </row>
    <row r="156" spans="1:2" x14ac:dyDescent="0.25">
      <c r="A156" s="33" t="s">
        <v>119</v>
      </c>
      <c r="B156" s="47"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129</v>
      </c>
      <c r="C1" s="4" t="s">
        <v>7</v>
      </c>
      <c r="D1" s="4" t="s">
        <v>9</v>
      </c>
      <c r="E1" s="4" t="s">
        <v>160</v>
      </c>
      <c r="F1" s="5" t="s">
        <v>162</v>
      </c>
      <c r="G1" s="4" t="s">
        <v>14</v>
      </c>
      <c r="H1" s="4" t="s">
        <v>65</v>
      </c>
      <c r="J1" s="4" t="s">
        <v>18</v>
      </c>
      <c r="K1" s="4" t="s">
        <v>17</v>
      </c>
      <c r="M1" s="4" t="s">
        <v>20</v>
      </c>
      <c r="N1" s="4" t="s">
        <v>21</v>
      </c>
      <c r="O1" s="4" t="s">
        <v>22</v>
      </c>
      <c r="P1" s="4" t="s">
        <v>23</v>
      </c>
    </row>
    <row r="2" spans="1:18" x14ac:dyDescent="0.25">
      <c r="A2" s="1" t="s">
        <v>49</v>
      </c>
      <c r="B2" s="1" t="s">
        <v>130</v>
      </c>
      <c r="C2" t="s">
        <v>52</v>
      </c>
      <c r="D2" t="s">
        <v>53</v>
      </c>
      <c r="E2" t="s">
        <v>53</v>
      </c>
      <c r="F2" s="1" t="s">
        <v>49</v>
      </c>
      <c r="G2" t="s">
        <v>63</v>
      </c>
      <c r="H2" t="s">
        <v>155</v>
      </c>
      <c r="J2" t="s">
        <v>19</v>
      </c>
      <c r="K2">
        <v>108</v>
      </c>
    </row>
    <row r="3" spans="1:18" x14ac:dyDescent="0.25">
      <c r="A3" s="1" t="s">
        <v>50</v>
      </c>
      <c r="B3" s="1" t="s">
        <v>131</v>
      </c>
      <c r="C3" t="s">
        <v>50</v>
      </c>
      <c r="D3" t="s">
        <v>54</v>
      </c>
      <c r="E3" t="s">
        <v>54</v>
      </c>
      <c r="F3" s="1" t="s">
        <v>50</v>
      </c>
      <c r="G3" t="s">
        <v>64</v>
      </c>
      <c r="H3" t="s">
        <v>66</v>
      </c>
      <c r="J3" t="s">
        <v>28</v>
      </c>
      <c r="K3" t="s">
        <v>167</v>
      </c>
    </row>
    <row r="4" spans="1:18" x14ac:dyDescent="0.25">
      <c r="A4" s="1" t="s">
        <v>51</v>
      </c>
      <c r="B4" s="1" t="s">
        <v>132</v>
      </c>
      <c r="C4" t="s">
        <v>51</v>
      </c>
      <c r="D4" t="s">
        <v>55</v>
      </c>
      <c r="E4" t="s">
        <v>55</v>
      </c>
      <c r="F4" s="1" t="s">
        <v>51</v>
      </c>
      <c r="G4">
        <v>0</v>
      </c>
      <c r="H4" t="s">
        <v>67</v>
      </c>
      <c r="J4" s="12" t="s">
        <v>76</v>
      </c>
      <c r="K4" s="12"/>
    </row>
    <row r="5" spans="1:18" ht="409.5" x14ac:dyDescent="0.25">
      <c r="A5">
        <v>1</v>
      </c>
      <c r="B5" s="1" t="s">
        <v>133</v>
      </c>
      <c r="C5" t="s">
        <v>49</v>
      </c>
      <c r="D5" t="s">
        <v>56</v>
      </c>
      <c r="E5" t="s">
        <v>56</v>
      </c>
      <c r="F5">
        <v>1</v>
      </c>
      <c r="G5">
        <v>1</v>
      </c>
      <c r="H5" t="s">
        <v>68</v>
      </c>
      <c r="J5" t="s">
        <v>165</v>
      </c>
      <c r="K5" s="13" t="s">
        <v>233</v>
      </c>
    </row>
    <row r="6" spans="1:18" x14ac:dyDescent="0.25">
      <c r="A6">
        <v>0</v>
      </c>
      <c r="B6" s="1" t="s">
        <v>134</v>
      </c>
      <c r="C6">
        <v>1</v>
      </c>
      <c r="D6" t="s">
        <v>57</v>
      </c>
      <c r="E6" t="s">
        <v>57</v>
      </c>
      <c r="F6">
        <v>0</v>
      </c>
      <c r="H6" t="s">
        <v>69</v>
      </c>
      <c r="J6" t="s">
        <v>166</v>
      </c>
      <c r="K6">
        <v>2</v>
      </c>
      <c r="R6" t="s">
        <v>127</v>
      </c>
    </row>
    <row r="7" spans="1:18" x14ac:dyDescent="0.25">
      <c r="A7">
        <v>2</v>
      </c>
      <c r="B7">
        <v>1</v>
      </c>
      <c r="C7">
        <v>0</v>
      </c>
      <c r="D7" t="s">
        <v>58</v>
      </c>
      <c r="E7" t="s">
        <v>58</v>
      </c>
      <c r="F7">
        <v>2</v>
      </c>
      <c r="H7" t="s">
        <v>70</v>
      </c>
      <c r="J7" t="s">
        <v>168</v>
      </c>
      <c r="K7" t="s">
        <v>234</v>
      </c>
    </row>
    <row r="8" spans="1:18" x14ac:dyDescent="0.25">
      <c r="A8"/>
      <c r="B8">
        <v>2</v>
      </c>
      <c r="C8">
        <v>2</v>
      </c>
      <c r="D8" t="s">
        <v>59</v>
      </c>
      <c r="E8" t="s">
        <v>59</v>
      </c>
      <c r="H8" t="s">
        <v>71</v>
      </c>
      <c r="J8" t="s">
        <v>169</v>
      </c>
      <c r="K8" t="s">
        <v>231</v>
      </c>
    </row>
    <row r="9" spans="1:18" ht="409.5" x14ac:dyDescent="0.25">
      <c r="A9"/>
      <c r="B9">
        <v>3</v>
      </c>
      <c r="C9">
        <v>4</v>
      </c>
      <c r="D9" t="s">
        <v>60</v>
      </c>
      <c r="E9" t="s">
        <v>60</v>
      </c>
      <c r="H9" t="s">
        <v>72</v>
      </c>
      <c r="J9" t="s">
        <v>232</v>
      </c>
      <c r="K9" s="13" t="s">
        <v>333</v>
      </c>
    </row>
    <row r="10" spans="1:18" x14ac:dyDescent="0.25">
      <c r="A10"/>
      <c r="B10">
        <v>4</v>
      </c>
      <c r="D10" t="s">
        <v>61</v>
      </c>
      <c r="E10" t="s">
        <v>61</v>
      </c>
      <c r="H10" t="s">
        <v>73</v>
      </c>
    </row>
    <row r="11" spans="1:18" x14ac:dyDescent="0.25">
      <c r="A11"/>
      <c r="B11">
        <v>5</v>
      </c>
      <c r="D11" t="s">
        <v>44</v>
      </c>
      <c r="E11">
        <v>1</v>
      </c>
      <c r="H11" t="s">
        <v>74</v>
      </c>
    </row>
    <row r="12" spans="1:18" x14ac:dyDescent="0.25">
      <c r="A12"/>
      <c r="B12"/>
      <c r="D12" t="s">
        <v>62</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CC02143-F2C7-46DE-9730-A3DDAA64BF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Edges</vt:lpstr>
      <vt:lpstr>Vertices</vt:lpstr>
      <vt:lpstr>Do Not Delete</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Zippo</dc:creator>
  <cp:lastModifiedBy>Tom Wallace</cp:lastModifiedBy>
  <dcterms:created xsi:type="dcterms:W3CDTF">2008-01-30T00:41:58Z</dcterms:created>
  <dcterms:modified xsi:type="dcterms:W3CDTF">2018-07-26T10:13:51Z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