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xcendo\uw-neurorobotics\model\2016_07_13_MFG_RELEASE\"/>
    </mc:Choice>
  </mc:AlternateContent>
  <bookViews>
    <workbookView xWindow="0" yWindow="465" windowWidth="28755" windowHeight="16965" activeTab="5"/>
  </bookViews>
  <sheets>
    <sheet name="Eye_Sub_ASM" sheetId="1" r:id="rId1"/>
    <sheet name="Frame_Sub_ASM" sheetId="4" r:id="rId2"/>
    <sheet name="Neck_Sub_ASM" sheetId="5" r:id="rId3"/>
    <sheet name="Dogbone_ASM" sheetId="7" r:id="rId4"/>
    <sheet name="Cables&amp;Connectors" sheetId="9" r:id="rId5"/>
    <sheet name="FULL_ASM" sheetId="16" r:id="rId6"/>
  </sheets>
  <definedNames>
    <definedName name="Cables_Connectors">'Cables&amp;Connectors'!$A$2:$M$21</definedName>
    <definedName name="Dogbone_ASM">Dogbone_ASM!$A$2:$M$12</definedName>
    <definedName name="Eye_Sub_ASM">Eye_Sub_ASM!$A$2:$M$18</definedName>
    <definedName name="Frame_Sub_ASM">Frame_Sub_ASM!$A$2:$M$45</definedName>
    <definedName name="Neck_Sub_ASM">Neck_Sub_ASM!$A$2:$M$36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5" l="1"/>
  <c r="K15" i="5"/>
  <c r="I20" i="5"/>
  <c r="I83" i="16"/>
  <c r="J83" i="16"/>
  <c r="K83" i="16"/>
  <c r="L83" i="16"/>
  <c r="M83" i="16"/>
  <c r="N83" i="16"/>
  <c r="I13" i="1"/>
  <c r="I84" i="16"/>
  <c r="J84" i="16"/>
  <c r="K84" i="16"/>
  <c r="L84" i="16"/>
  <c r="M84" i="16"/>
  <c r="N84" i="16"/>
  <c r="I14" i="1"/>
  <c r="I85" i="16"/>
  <c r="J85" i="16"/>
  <c r="K85" i="16"/>
  <c r="L85" i="16"/>
  <c r="M85" i="16"/>
  <c r="N85" i="16"/>
  <c r="I15" i="1"/>
  <c r="I86" i="16"/>
  <c r="J86" i="16"/>
  <c r="K86" i="16"/>
  <c r="L86" i="16"/>
  <c r="M86" i="16"/>
  <c r="N86" i="16"/>
  <c r="I16" i="1"/>
  <c r="I87" i="16"/>
  <c r="J87" i="16"/>
  <c r="K87" i="16"/>
  <c r="L87" i="16"/>
  <c r="M87" i="16"/>
  <c r="N87" i="16"/>
  <c r="I26" i="4"/>
  <c r="I88" i="16"/>
  <c r="J88" i="16"/>
  <c r="K88" i="16"/>
  <c r="L88" i="16"/>
  <c r="M88" i="16"/>
  <c r="N88" i="16"/>
  <c r="I27" i="4"/>
  <c r="I89" i="16"/>
  <c r="J89" i="16"/>
  <c r="K89" i="16"/>
  <c r="L89" i="16"/>
  <c r="M89" i="16"/>
  <c r="N89" i="16"/>
  <c r="I28" i="4"/>
  <c r="I90" i="16"/>
  <c r="J90" i="16"/>
  <c r="K90" i="16"/>
  <c r="L90" i="16"/>
  <c r="M90" i="16"/>
  <c r="N90" i="16"/>
  <c r="I29" i="4"/>
  <c r="I91" i="16"/>
  <c r="J91" i="16"/>
  <c r="K91" i="16"/>
  <c r="L91" i="16"/>
  <c r="M91" i="16"/>
  <c r="N91" i="16"/>
  <c r="I30" i="4"/>
  <c r="I92" i="16"/>
  <c r="J92" i="16"/>
  <c r="K92" i="16"/>
  <c r="L92" i="16"/>
  <c r="M92" i="16"/>
  <c r="N92" i="16"/>
  <c r="I31" i="4"/>
  <c r="I93" i="16"/>
  <c r="J93" i="16"/>
  <c r="K93" i="16"/>
  <c r="L93" i="16"/>
  <c r="M93" i="16"/>
  <c r="N93" i="16"/>
  <c r="I32" i="4"/>
  <c r="I94" i="16"/>
  <c r="J94" i="16"/>
  <c r="K94" i="16"/>
  <c r="L94" i="16"/>
  <c r="M94" i="16"/>
  <c r="N94" i="16"/>
  <c r="I33" i="4"/>
  <c r="I95" i="16"/>
  <c r="J95" i="16"/>
  <c r="K95" i="16"/>
  <c r="L95" i="16"/>
  <c r="M95" i="16"/>
  <c r="N95" i="16"/>
  <c r="I34" i="4"/>
  <c r="I96" i="16"/>
  <c r="J96" i="16"/>
  <c r="K96" i="16"/>
  <c r="L96" i="16"/>
  <c r="M96" i="16"/>
  <c r="N96" i="16"/>
  <c r="I35" i="4"/>
  <c r="I97" i="16"/>
  <c r="J97" i="16"/>
  <c r="K97" i="16"/>
  <c r="L97" i="16"/>
  <c r="M97" i="16"/>
  <c r="N97" i="16"/>
  <c r="I36" i="4"/>
  <c r="I98" i="16"/>
  <c r="J98" i="16"/>
  <c r="K98" i="16"/>
  <c r="L98" i="16"/>
  <c r="M98" i="16"/>
  <c r="N98" i="16"/>
  <c r="I37" i="4"/>
  <c r="I99" i="16"/>
  <c r="J99" i="16"/>
  <c r="K99" i="16"/>
  <c r="L99" i="16"/>
  <c r="M99" i="16"/>
  <c r="N99" i="16"/>
  <c r="I38" i="4"/>
  <c r="I100" i="16"/>
  <c r="J100" i="16"/>
  <c r="K100" i="16"/>
  <c r="L100" i="16"/>
  <c r="M100" i="16"/>
  <c r="N100" i="16"/>
  <c r="I101" i="16"/>
  <c r="J101" i="16"/>
  <c r="K101" i="16"/>
  <c r="L101" i="16"/>
  <c r="M101" i="16"/>
  <c r="N101" i="16"/>
  <c r="I21" i="5"/>
  <c r="I102" i="16"/>
  <c r="J102" i="16"/>
  <c r="K102" i="16"/>
  <c r="L102" i="16"/>
  <c r="M102" i="16"/>
  <c r="N102" i="16"/>
  <c r="I22" i="5"/>
  <c r="I103" i="16"/>
  <c r="J103" i="16"/>
  <c r="K103" i="16"/>
  <c r="L103" i="16"/>
  <c r="M103" i="16"/>
  <c r="N103" i="16"/>
  <c r="I23" i="5"/>
  <c r="I104" i="16"/>
  <c r="J104" i="16"/>
  <c r="K104" i="16"/>
  <c r="L104" i="16"/>
  <c r="M104" i="16"/>
  <c r="N104" i="16"/>
  <c r="I24" i="5"/>
  <c r="I105" i="16"/>
  <c r="J105" i="16"/>
  <c r="K105" i="16"/>
  <c r="L105" i="16"/>
  <c r="M105" i="16"/>
  <c r="N105" i="16"/>
  <c r="I25" i="5"/>
  <c r="I106" i="16"/>
  <c r="J106" i="16"/>
  <c r="K106" i="16"/>
  <c r="L106" i="16"/>
  <c r="M106" i="16"/>
  <c r="N106" i="16"/>
  <c r="I26" i="5"/>
  <c r="I107" i="16"/>
  <c r="J107" i="16"/>
  <c r="K107" i="16"/>
  <c r="L107" i="16"/>
  <c r="M107" i="16"/>
  <c r="N107" i="16"/>
  <c r="I27" i="5"/>
  <c r="I108" i="16"/>
  <c r="J108" i="16"/>
  <c r="K108" i="16"/>
  <c r="L108" i="16"/>
  <c r="M108" i="16"/>
  <c r="N108" i="16"/>
  <c r="I28" i="5"/>
  <c r="I109" i="16"/>
  <c r="J109" i="16"/>
  <c r="K109" i="16"/>
  <c r="L109" i="16"/>
  <c r="M109" i="16"/>
  <c r="N109" i="16"/>
  <c r="I29" i="5"/>
  <c r="I110" i="16"/>
  <c r="J110" i="16"/>
  <c r="K110" i="16"/>
  <c r="L110" i="16"/>
  <c r="M110" i="16"/>
  <c r="N110" i="16"/>
  <c r="I30" i="5"/>
  <c r="I111" i="16"/>
  <c r="J111" i="16"/>
  <c r="K111" i="16"/>
  <c r="L111" i="16"/>
  <c r="M111" i="16"/>
  <c r="N111" i="16"/>
  <c r="I112" i="16"/>
  <c r="J112" i="16"/>
  <c r="K112" i="16"/>
  <c r="L112" i="16"/>
  <c r="M112" i="16"/>
  <c r="N112" i="16"/>
  <c r="I113" i="16"/>
  <c r="J113" i="16"/>
  <c r="K113" i="16"/>
  <c r="L113" i="16"/>
  <c r="M113" i="16"/>
  <c r="N113" i="16"/>
  <c r="I114" i="16"/>
  <c r="J114" i="16"/>
  <c r="K114" i="16"/>
  <c r="L114" i="16"/>
  <c r="M114" i="16"/>
  <c r="N114" i="16"/>
  <c r="I115" i="16"/>
  <c r="J115" i="16"/>
  <c r="K115" i="16"/>
  <c r="L115" i="16"/>
  <c r="M115" i="16"/>
  <c r="N115" i="16"/>
  <c r="I116" i="16"/>
  <c r="J116" i="16"/>
  <c r="K116" i="16"/>
  <c r="L116" i="16"/>
  <c r="M116" i="16"/>
  <c r="N116" i="16"/>
  <c r="I117" i="16"/>
  <c r="J117" i="16"/>
  <c r="K117" i="16"/>
  <c r="L117" i="16"/>
  <c r="M117" i="16"/>
  <c r="N117" i="16"/>
  <c r="I118" i="16"/>
  <c r="J118" i="16"/>
  <c r="K118" i="16"/>
  <c r="L118" i="16"/>
  <c r="M118" i="16"/>
  <c r="N118" i="16"/>
  <c r="I8" i="16"/>
  <c r="J8" i="16"/>
  <c r="K8" i="16"/>
  <c r="L8" i="16"/>
  <c r="M8" i="16"/>
  <c r="I9" i="16"/>
  <c r="J9" i="16"/>
  <c r="K9" i="16"/>
  <c r="L9" i="16"/>
  <c r="M9" i="16"/>
  <c r="I10" i="16"/>
  <c r="J10" i="16"/>
  <c r="K10" i="16"/>
  <c r="L10" i="16"/>
  <c r="M10" i="16"/>
  <c r="I11" i="16"/>
  <c r="J11" i="16"/>
  <c r="K11" i="16"/>
  <c r="L11" i="16"/>
  <c r="M11" i="16"/>
  <c r="I12" i="16"/>
  <c r="J12" i="16"/>
  <c r="K12" i="16"/>
  <c r="L12" i="16"/>
  <c r="M12" i="16"/>
  <c r="I13" i="16"/>
  <c r="J13" i="16"/>
  <c r="K13" i="16"/>
  <c r="L13" i="16"/>
  <c r="M13" i="16"/>
  <c r="I14" i="16"/>
  <c r="J14" i="16"/>
  <c r="K14" i="16"/>
  <c r="L14" i="16"/>
  <c r="M14" i="16"/>
  <c r="I15" i="16"/>
  <c r="J15" i="16"/>
  <c r="K15" i="16"/>
  <c r="L15" i="16"/>
  <c r="M15" i="16"/>
  <c r="I16" i="16"/>
  <c r="J16" i="16"/>
  <c r="K16" i="16"/>
  <c r="L16" i="16"/>
  <c r="M16" i="16"/>
  <c r="I17" i="16"/>
  <c r="J17" i="16"/>
  <c r="K17" i="16"/>
  <c r="L17" i="16"/>
  <c r="M17" i="16"/>
  <c r="I18" i="16"/>
  <c r="J18" i="16"/>
  <c r="K18" i="16"/>
  <c r="L18" i="16"/>
  <c r="M18" i="16"/>
  <c r="I19" i="16"/>
  <c r="J19" i="16"/>
  <c r="K19" i="16"/>
  <c r="L19" i="16"/>
  <c r="M19" i="16"/>
  <c r="I20" i="16"/>
  <c r="J20" i="16"/>
  <c r="K20" i="16"/>
  <c r="L20" i="16"/>
  <c r="M20" i="16"/>
  <c r="I21" i="16"/>
  <c r="J21" i="16"/>
  <c r="K21" i="16"/>
  <c r="L21" i="16"/>
  <c r="M21" i="16"/>
  <c r="I22" i="16"/>
  <c r="J22" i="16"/>
  <c r="K22" i="16"/>
  <c r="L22" i="16"/>
  <c r="M22" i="16"/>
  <c r="I23" i="16"/>
  <c r="J23" i="16"/>
  <c r="K23" i="16"/>
  <c r="L23" i="16"/>
  <c r="M23" i="16"/>
  <c r="I24" i="16"/>
  <c r="J24" i="16"/>
  <c r="K24" i="16"/>
  <c r="L24" i="16"/>
  <c r="M24" i="16"/>
  <c r="I25" i="16"/>
  <c r="J25" i="16"/>
  <c r="K25" i="16"/>
  <c r="L25" i="16"/>
  <c r="M25" i="16"/>
  <c r="I26" i="16"/>
  <c r="J26" i="16"/>
  <c r="K26" i="16"/>
  <c r="L26" i="16"/>
  <c r="M26" i="16"/>
  <c r="I27" i="16"/>
  <c r="J27" i="16"/>
  <c r="K27" i="16"/>
  <c r="L27" i="16"/>
  <c r="M27" i="16"/>
  <c r="I28" i="16"/>
  <c r="J28" i="16"/>
  <c r="K28" i="16"/>
  <c r="L28" i="16"/>
  <c r="M28" i="16"/>
  <c r="I29" i="16"/>
  <c r="J29" i="16"/>
  <c r="K29" i="16"/>
  <c r="L29" i="16"/>
  <c r="M29" i="16"/>
  <c r="I30" i="16"/>
  <c r="J30" i="16"/>
  <c r="K30" i="16"/>
  <c r="L30" i="16"/>
  <c r="M30" i="16"/>
  <c r="I31" i="16"/>
  <c r="J31" i="16"/>
  <c r="K31" i="16"/>
  <c r="L31" i="16"/>
  <c r="M31" i="16"/>
  <c r="I32" i="16"/>
  <c r="J32" i="16"/>
  <c r="K32" i="16"/>
  <c r="L32" i="16"/>
  <c r="M32" i="16"/>
  <c r="I33" i="16"/>
  <c r="J33" i="16"/>
  <c r="K33" i="16"/>
  <c r="L33" i="16"/>
  <c r="M33" i="16"/>
  <c r="I34" i="16"/>
  <c r="J34" i="16"/>
  <c r="K34" i="16"/>
  <c r="L34" i="16"/>
  <c r="M34" i="16"/>
  <c r="I35" i="16"/>
  <c r="J35" i="16"/>
  <c r="K35" i="16"/>
  <c r="L35" i="16"/>
  <c r="M35" i="16"/>
  <c r="I36" i="16"/>
  <c r="J36" i="16"/>
  <c r="K36" i="16"/>
  <c r="L36" i="16"/>
  <c r="M36" i="16"/>
  <c r="I37" i="16"/>
  <c r="J37" i="16"/>
  <c r="K37" i="16"/>
  <c r="L37" i="16"/>
  <c r="M37" i="16"/>
  <c r="I38" i="16"/>
  <c r="J38" i="16"/>
  <c r="K38" i="16"/>
  <c r="L38" i="16"/>
  <c r="M38" i="16"/>
  <c r="I39" i="16"/>
  <c r="J39" i="16"/>
  <c r="K39" i="16"/>
  <c r="L39" i="16"/>
  <c r="M39" i="16"/>
  <c r="I40" i="16"/>
  <c r="J40" i="16"/>
  <c r="K40" i="16"/>
  <c r="L40" i="16"/>
  <c r="M40" i="16"/>
  <c r="I41" i="16"/>
  <c r="J41" i="16"/>
  <c r="K41" i="16"/>
  <c r="L41" i="16"/>
  <c r="M41" i="16"/>
  <c r="I42" i="16"/>
  <c r="J42" i="16"/>
  <c r="K42" i="16"/>
  <c r="L42" i="16"/>
  <c r="M42" i="16"/>
  <c r="I43" i="16"/>
  <c r="J43" i="16"/>
  <c r="K43" i="16"/>
  <c r="L43" i="16"/>
  <c r="M43" i="16"/>
  <c r="I44" i="16"/>
  <c r="J44" i="16"/>
  <c r="K44" i="16"/>
  <c r="L44" i="16"/>
  <c r="M44" i="16"/>
  <c r="I45" i="16"/>
  <c r="J45" i="16"/>
  <c r="K45" i="16"/>
  <c r="L45" i="16"/>
  <c r="M45" i="16"/>
  <c r="I46" i="16"/>
  <c r="J46" i="16"/>
  <c r="K46" i="16"/>
  <c r="L46" i="16"/>
  <c r="M46" i="16"/>
  <c r="I47" i="16"/>
  <c r="J47" i="16"/>
  <c r="K47" i="16"/>
  <c r="L47" i="16"/>
  <c r="M47" i="16"/>
  <c r="I48" i="16"/>
  <c r="J48" i="16"/>
  <c r="K48" i="16"/>
  <c r="L48" i="16"/>
  <c r="M48" i="16"/>
  <c r="I49" i="16"/>
  <c r="J49" i="16"/>
  <c r="K49" i="16"/>
  <c r="L49" i="16"/>
  <c r="M49" i="16"/>
  <c r="I50" i="16"/>
  <c r="J50" i="16"/>
  <c r="K50" i="16"/>
  <c r="L50" i="16"/>
  <c r="M50" i="16"/>
  <c r="I51" i="16"/>
  <c r="J51" i="16"/>
  <c r="K51" i="16"/>
  <c r="L51" i="16"/>
  <c r="M51" i="16"/>
  <c r="I52" i="16"/>
  <c r="J52" i="16"/>
  <c r="K52" i="16"/>
  <c r="L52" i="16"/>
  <c r="M52" i="16"/>
  <c r="I53" i="16"/>
  <c r="J53" i="16"/>
  <c r="K53" i="16"/>
  <c r="L53" i="16"/>
  <c r="M53" i="16"/>
  <c r="I54" i="16"/>
  <c r="J54" i="16"/>
  <c r="K54" i="16"/>
  <c r="L54" i="16"/>
  <c r="M54" i="16"/>
  <c r="I55" i="16"/>
  <c r="J55" i="16"/>
  <c r="K55" i="16"/>
  <c r="L55" i="16"/>
  <c r="M55" i="16"/>
  <c r="I56" i="16"/>
  <c r="J56" i="16"/>
  <c r="K56" i="16"/>
  <c r="L56" i="16"/>
  <c r="M56" i="16"/>
  <c r="I57" i="16"/>
  <c r="J57" i="16"/>
  <c r="K57" i="16"/>
  <c r="L57" i="16"/>
  <c r="M57" i="16"/>
  <c r="I58" i="16"/>
  <c r="J58" i="16"/>
  <c r="K58" i="16"/>
  <c r="L58" i="16"/>
  <c r="M58" i="16"/>
  <c r="I59" i="16"/>
  <c r="J59" i="16"/>
  <c r="K59" i="16"/>
  <c r="L59" i="16"/>
  <c r="M59" i="16"/>
  <c r="I60" i="16"/>
  <c r="J60" i="16"/>
  <c r="K60" i="16"/>
  <c r="L60" i="16"/>
  <c r="M60" i="16"/>
  <c r="I61" i="16"/>
  <c r="J61" i="16"/>
  <c r="K61" i="16"/>
  <c r="L61" i="16"/>
  <c r="M61" i="16"/>
  <c r="I62" i="16"/>
  <c r="J62" i="16"/>
  <c r="K62" i="16"/>
  <c r="L62" i="16"/>
  <c r="M62" i="16"/>
  <c r="I63" i="16"/>
  <c r="J63" i="16"/>
  <c r="K63" i="16"/>
  <c r="L63" i="16"/>
  <c r="M63" i="16"/>
  <c r="I64" i="16"/>
  <c r="J64" i="16"/>
  <c r="K64" i="16"/>
  <c r="L64" i="16"/>
  <c r="M64" i="16"/>
  <c r="I65" i="16"/>
  <c r="J65" i="16"/>
  <c r="K65" i="16"/>
  <c r="L65" i="16"/>
  <c r="M65" i="16"/>
  <c r="I66" i="16"/>
  <c r="J66" i="16"/>
  <c r="K66" i="16"/>
  <c r="L66" i="16"/>
  <c r="M66" i="16"/>
  <c r="I67" i="16"/>
  <c r="J67" i="16"/>
  <c r="K67" i="16"/>
  <c r="L67" i="16"/>
  <c r="M67" i="16"/>
  <c r="I68" i="16"/>
  <c r="J68" i="16"/>
  <c r="K68" i="16"/>
  <c r="L68" i="16"/>
  <c r="M68" i="16"/>
  <c r="I11" i="1"/>
  <c r="I69" i="16"/>
  <c r="J69" i="16"/>
  <c r="K69" i="16"/>
  <c r="L69" i="16"/>
  <c r="M69" i="16"/>
  <c r="I12" i="1"/>
  <c r="I70" i="16"/>
  <c r="J70" i="16"/>
  <c r="K70" i="16"/>
  <c r="L70" i="16"/>
  <c r="M70" i="16"/>
  <c r="I18" i="4"/>
  <c r="I71" i="16"/>
  <c r="J71" i="16"/>
  <c r="K71" i="16"/>
  <c r="L71" i="16"/>
  <c r="M71" i="16"/>
  <c r="I19" i="4"/>
  <c r="I72" i="16"/>
  <c r="J72" i="16"/>
  <c r="K72" i="16"/>
  <c r="L72" i="16"/>
  <c r="M72" i="16"/>
  <c r="I20" i="4"/>
  <c r="I73" i="16"/>
  <c r="J73" i="16"/>
  <c r="K73" i="16"/>
  <c r="L73" i="16"/>
  <c r="M73" i="16"/>
  <c r="I21" i="4"/>
  <c r="I74" i="16"/>
  <c r="J74" i="16"/>
  <c r="K74" i="16"/>
  <c r="L74" i="16"/>
  <c r="M74" i="16"/>
  <c r="I22" i="4"/>
  <c r="I75" i="16"/>
  <c r="J75" i="16"/>
  <c r="K75" i="16"/>
  <c r="L75" i="16"/>
  <c r="M75" i="16"/>
  <c r="I76" i="16"/>
  <c r="J76" i="16"/>
  <c r="K76" i="16"/>
  <c r="L76" i="16"/>
  <c r="M76" i="16"/>
  <c r="I77" i="16"/>
  <c r="J77" i="16"/>
  <c r="K77" i="16"/>
  <c r="L77" i="16"/>
  <c r="M77" i="16"/>
  <c r="I78" i="16"/>
  <c r="J78" i="16"/>
  <c r="K78" i="16"/>
  <c r="L78" i="16"/>
  <c r="M78" i="16"/>
  <c r="I16" i="5"/>
  <c r="I79" i="16"/>
  <c r="J79" i="16"/>
  <c r="K79" i="16"/>
  <c r="L79" i="16"/>
  <c r="M79" i="16"/>
  <c r="I17" i="5"/>
  <c r="I80" i="16"/>
  <c r="J80" i="16"/>
  <c r="K80" i="16"/>
  <c r="L80" i="16"/>
  <c r="M80" i="16"/>
  <c r="I18" i="5"/>
  <c r="I81" i="16"/>
  <c r="J81" i="16"/>
  <c r="K81" i="16"/>
  <c r="L81" i="16"/>
  <c r="M81" i="16"/>
  <c r="I19" i="5"/>
  <c r="I82" i="16"/>
  <c r="J82" i="16"/>
  <c r="K82" i="16"/>
  <c r="L82" i="16"/>
  <c r="M82" i="16"/>
  <c r="I7" i="16"/>
  <c r="J7" i="16"/>
  <c r="K7" i="16"/>
  <c r="L7" i="16"/>
  <c r="M7" i="16"/>
  <c r="J19" i="9"/>
  <c r="K19" i="9"/>
  <c r="J18" i="9"/>
  <c r="K18" i="9"/>
  <c r="J17" i="9"/>
  <c r="K17" i="9"/>
  <c r="J16" i="9"/>
  <c r="K16" i="9"/>
  <c r="J3" i="9"/>
  <c r="K3" i="9"/>
  <c r="J4" i="5"/>
  <c r="K4" i="5"/>
  <c r="J45" i="4"/>
  <c r="K45" i="4"/>
  <c r="J35" i="5"/>
  <c r="K35" i="5"/>
  <c r="J5" i="5"/>
  <c r="K5" i="5"/>
  <c r="N46" i="16"/>
  <c r="N34" i="16"/>
  <c r="N45" i="16"/>
  <c r="N26" i="16"/>
  <c r="N43" i="16"/>
  <c r="N29" i="16"/>
  <c r="N44" i="16"/>
  <c r="N36" i="16"/>
  <c r="N37" i="16"/>
  <c r="N22" i="16"/>
  <c r="N40" i="16"/>
  <c r="N48" i="16"/>
  <c r="N59" i="16"/>
  <c r="N55" i="16"/>
  <c r="N38" i="16"/>
  <c r="N32" i="16"/>
  <c r="N28" i="16"/>
  <c r="N39" i="16"/>
  <c r="N35" i="16"/>
  <c r="N54" i="16"/>
  <c r="N52" i="16"/>
  <c r="N16" i="16"/>
  <c r="N56" i="16"/>
  <c r="N51" i="16"/>
  <c r="N47" i="16"/>
  <c r="N41" i="16"/>
  <c r="N33" i="16"/>
  <c r="N23" i="16"/>
  <c r="N20" i="16"/>
  <c r="N11" i="16"/>
  <c r="N77" i="16"/>
  <c r="N62" i="16"/>
  <c r="N60" i="16"/>
  <c r="N12" i="16"/>
  <c r="N64" i="16"/>
  <c r="N49" i="16"/>
  <c r="B127" i="16"/>
  <c r="N25" i="16"/>
  <c r="N19" i="16"/>
  <c r="B126" i="16"/>
  <c r="N68" i="16"/>
  <c r="N53" i="16"/>
  <c r="N42" i="16"/>
  <c r="N67" i="16"/>
  <c r="N63" i="16"/>
  <c r="N57" i="16"/>
  <c r="N30" i="16"/>
  <c r="N18" i="16"/>
  <c r="N76" i="16"/>
  <c r="N61" i="16"/>
  <c r="N50" i="16"/>
  <c r="N24" i="16"/>
  <c r="N21" i="16"/>
  <c r="N8" i="16"/>
  <c r="J36" i="5"/>
  <c r="K36" i="5"/>
  <c r="J44" i="4"/>
  <c r="K44" i="4"/>
  <c r="N17" i="16"/>
  <c r="N10" i="16"/>
  <c r="N58" i="16"/>
  <c r="N14" i="16"/>
  <c r="N9" i="16"/>
  <c r="N66" i="16"/>
  <c r="B131" i="16"/>
  <c r="N13" i="16"/>
  <c r="B125" i="16"/>
  <c r="N31" i="16"/>
  <c r="N15" i="16"/>
  <c r="B124" i="16"/>
  <c r="N65" i="16"/>
  <c r="B123" i="16"/>
  <c r="N78" i="16"/>
  <c r="N27" i="16"/>
  <c r="N7" i="16"/>
  <c r="J12" i="7"/>
  <c r="K12" i="7"/>
  <c r="B122" i="16"/>
  <c r="B130" i="16"/>
  <c r="J24" i="4"/>
  <c r="K24" i="4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2" i="7"/>
  <c r="K2" i="7"/>
  <c r="J21" i="9"/>
  <c r="K21" i="9"/>
  <c r="J20" i="9"/>
  <c r="K20" i="9"/>
  <c r="J15" i="9"/>
  <c r="K15" i="9"/>
  <c r="J14" i="9"/>
  <c r="K14" i="9"/>
  <c r="J2" i="9"/>
  <c r="K2" i="9"/>
  <c r="J39" i="4"/>
  <c r="K39" i="4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4" i="9"/>
  <c r="K4" i="9"/>
  <c r="J15" i="4"/>
  <c r="K15" i="4"/>
  <c r="J16" i="4"/>
  <c r="K16" i="4"/>
  <c r="K23" i="9"/>
  <c r="N74" i="16"/>
  <c r="N81" i="16"/>
  <c r="N69" i="16"/>
  <c r="N79" i="16"/>
  <c r="J38" i="4"/>
  <c r="K38" i="4"/>
  <c r="K14" i="7"/>
  <c r="J16" i="5"/>
  <c r="K16" i="5"/>
  <c r="J21" i="5"/>
  <c r="K21" i="5"/>
  <c r="J22" i="5"/>
  <c r="K22" i="5"/>
  <c r="J17" i="5"/>
  <c r="K17" i="5"/>
  <c r="J23" i="5"/>
  <c r="K23" i="5"/>
  <c r="J24" i="5"/>
  <c r="K24" i="5"/>
  <c r="J18" i="5"/>
  <c r="K18" i="5"/>
  <c r="J25" i="5"/>
  <c r="K25" i="5"/>
  <c r="J26" i="5"/>
  <c r="K26" i="5"/>
  <c r="J19" i="5"/>
  <c r="K19" i="5"/>
  <c r="J27" i="5"/>
  <c r="K27" i="5"/>
  <c r="J28" i="5"/>
  <c r="K28" i="5"/>
  <c r="J20" i="5"/>
  <c r="K20" i="5"/>
  <c r="J29" i="5"/>
  <c r="K29" i="5"/>
  <c r="J30" i="5"/>
  <c r="K30" i="5"/>
  <c r="J14" i="5"/>
  <c r="K14" i="5"/>
  <c r="J13" i="5"/>
  <c r="K13" i="5"/>
  <c r="J12" i="5"/>
  <c r="K12" i="5"/>
  <c r="J11" i="5"/>
  <c r="K11" i="5"/>
  <c r="J10" i="5"/>
  <c r="K10" i="5"/>
  <c r="J9" i="5"/>
  <c r="K9" i="5"/>
  <c r="J7" i="5"/>
  <c r="K7" i="5"/>
  <c r="J8" i="5"/>
  <c r="K8" i="5"/>
  <c r="J6" i="5"/>
  <c r="K6" i="5"/>
  <c r="J33" i="5"/>
  <c r="K33" i="5"/>
  <c r="J32" i="5"/>
  <c r="K32" i="5"/>
  <c r="J31" i="5"/>
  <c r="K31" i="5"/>
  <c r="J2" i="5"/>
  <c r="K2" i="5"/>
  <c r="J34" i="5"/>
  <c r="K34" i="5"/>
  <c r="J3" i="5"/>
  <c r="K3" i="5"/>
  <c r="J14" i="4"/>
  <c r="K14" i="4"/>
  <c r="J37" i="4"/>
  <c r="K37" i="4"/>
  <c r="J36" i="4"/>
  <c r="K36" i="4"/>
  <c r="J17" i="4"/>
  <c r="K17" i="4"/>
  <c r="J20" i="4"/>
  <c r="K20" i="4"/>
  <c r="J19" i="4"/>
  <c r="K19" i="4"/>
  <c r="J18" i="4"/>
  <c r="K18" i="4"/>
  <c r="J21" i="4"/>
  <c r="K21" i="4"/>
  <c r="J22" i="4"/>
  <c r="K22" i="4"/>
  <c r="J23" i="4"/>
  <c r="K23" i="4"/>
  <c r="J25" i="4"/>
  <c r="K25" i="4"/>
  <c r="J35" i="4"/>
  <c r="K35" i="4"/>
  <c r="J34" i="4"/>
  <c r="K34" i="4"/>
  <c r="J33" i="4"/>
  <c r="K33" i="4"/>
  <c r="J32" i="4"/>
  <c r="K32" i="4"/>
  <c r="J31" i="4"/>
  <c r="K31" i="4"/>
  <c r="J30" i="4"/>
  <c r="K30" i="4"/>
  <c r="J29" i="4"/>
  <c r="K29" i="4"/>
  <c r="J28" i="4"/>
  <c r="K28" i="4"/>
  <c r="J27" i="4"/>
  <c r="K27" i="4"/>
  <c r="J26" i="4"/>
  <c r="K26" i="4"/>
  <c r="J42" i="4"/>
  <c r="K42" i="4"/>
  <c r="J41" i="4"/>
  <c r="K41" i="4"/>
  <c r="J40" i="4"/>
  <c r="K40" i="4"/>
  <c r="J12" i="4"/>
  <c r="K12" i="4"/>
  <c r="J13" i="4"/>
  <c r="K13" i="4"/>
  <c r="J11" i="4"/>
  <c r="K11" i="4"/>
  <c r="J10" i="4"/>
  <c r="K10" i="4"/>
  <c r="J9" i="4"/>
  <c r="K9" i="4"/>
  <c r="J8" i="4"/>
  <c r="K8" i="4"/>
  <c r="J7" i="4"/>
  <c r="K7" i="4"/>
  <c r="J2" i="4"/>
  <c r="K2" i="4"/>
  <c r="J43" i="4"/>
  <c r="K43" i="4"/>
  <c r="J6" i="4"/>
  <c r="K6" i="4"/>
  <c r="J5" i="4"/>
  <c r="K5" i="4"/>
  <c r="J4" i="4"/>
  <c r="K4" i="4"/>
  <c r="J3" i="4"/>
  <c r="K3" i="4"/>
  <c r="J13" i="1"/>
  <c r="K13" i="1"/>
  <c r="J14" i="1"/>
  <c r="K14" i="1"/>
  <c r="J10" i="1"/>
  <c r="K10" i="1"/>
  <c r="J2" i="1"/>
  <c r="K2" i="1"/>
  <c r="J17" i="1"/>
  <c r="K17" i="1"/>
  <c r="J18" i="1"/>
  <c r="K18" i="1"/>
  <c r="J12" i="1"/>
  <c r="K12" i="1"/>
  <c r="J15" i="1"/>
  <c r="K15" i="1"/>
  <c r="J16" i="1"/>
  <c r="K16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1" i="1"/>
  <c r="K11" i="1"/>
  <c r="N72" i="16"/>
  <c r="N70" i="16"/>
  <c r="N73" i="16"/>
  <c r="N75" i="16"/>
  <c r="N71" i="16"/>
  <c r="N80" i="16"/>
  <c r="N82" i="16"/>
  <c r="K38" i="5"/>
  <c r="K47" i="4"/>
  <c r="K20" i="1"/>
  <c r="B133" i="16"/>
  <c r="B129" i="16"/>
  <c r="B128" i="16"/>
</calcChain>
</file>

<file path=xl/comments1.xml><?xml version="1.0" encoding="utf-8"?>
<comments xmlns="http://schemas.openxmlformats.org/spreadsheetml/2006/main">
  <authors>
    <author>Microsoft</author>
  </authors>
  <commentList>
    <comment ref="I3" authorId="0" shapeId="0">
      <text>
        <r>
          <rPr>
            <b/>
            <sz val="9"/>
            <color indexed="81"/>
            <rFont val="Tahoma"/>
            <charset val="1"/>
          </rPr>
          <t>added 1 extra, actual required here is 2 per eye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added 1 extra here, actual qty. 2 per eye</t>
        </r>
      </text>
    </comment>
    <comment ref="I10" authorId="0" shapeId="0">
      <text>
        <r>
          <rPr>
            <b/>
            <sz val="9"/>
            <color indexed="81"/>
            <rFont val="Tahoma"/>
            <charset val="1"/>
          </rPr>
          <t>cameras already ordered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1 extra per eye, min req 1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added 2 extra here, 1 extra per eye. Min is 2 per eye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adding 1 extra, min qty 2</t>
        </r>
      </text>
    </comment>
    <comment ref="I10" authorId="0" shapeId="0">
      <text>
        <r>
          <rPr>
            <b/>
            <sz val="9"/>
            <color indexed="81"/>
            <rFont val="Tahoma"/>
            <charset val="1"/>
          </rPr>
          <t>adding 2 extra, true min qty 1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doubling qty, expect these will get lost frequently. True min qty 4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required 4, two extra</t>
        </r>
      </text>
    </comment>
    <comment ref="I41" authorId="0" shapeId="0">
      <text>
        <r>
          <rPr>
            <b/>
            <sz val="9"/>
            <color indexed="81"/>
            <rFont val="Tahoma"/>
            <charset val="1"/>
          </rPr>
          <t>required 4, two extra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adding 1 extra, min qty 2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adding 1 extra, true min qty. 1</t>
        </r>
      </text>
    </comment>
    <comment ref="I34" authorId="0" shapeId="0">
      <text>
        <r>
          <rPr>
            <b/>
            <sz val="9"/>
            <color indexed="81"/>
            <rFont val="Tahoma"/>
            <charset val="1"/>
          </rPr>
          <t>3 extra (10th is basically free if you want 9)</t>
        </r>
      </text>
    </comment>
    <comment ref="I35" authorId="0" shapeId="0">
      <text>
        <r>
          <rPr>
            <b/>
            <sz val="9"/>
            <color indexed="81"/>
            <rFont val="Tahoma"/>
            <charset val="1"/>
          </rPr>
          <t>1 extra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need 7 for encoders, 3 extra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don't need these now but would be good for debug.  Max avail 6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don't need these now but nice to have incase need limit switches, other indicators etc. max can use 8 + 2 extra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need 9, max can use, 10, 2 extra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need 7, max avail 8, ordering 2 extra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>min req 1, 1 extra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min req 1, 1 extra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<sst xmlns="http://schemas.openxmlformats.org/spreadsheetml/2006/main" count="1926" uniqueCount="433">
  <si>
    <t>Supplier</t>
  </si>
  <si>
    <t>PN</t>
  </si>
  <si>
    <t>Link</t>
  </si>
  <si>
    <t>Description</t>
  </si>
  <si>
    <t>Assembly</t>
  </si>
  <si>
    <t>ProtoLabs</t>
  </si>
  <si>
    <t>Shapeways</t>
  </si>
  <si>
    <t>Material</t>
  </si>
  <si>
    <t>CAD File name</t>
  </si>
  <si>
    <t>N/A</t>
  </si>
  <si>
    <t>Camera, Flea3</t>
  </si>
  <si>
    <t>Point Grey</t>
  </si>
  <si>
    <t>FL2-006-R0.SLDPRT</t>
  </si>
  <si>
    <t>https://www.ptgrey.com/flea3-13-mp-mono-usb3-vision-sony-imx035-camera</t>
  </si>
  <si>
    <t>Strong and Flexible Black</t>
  </si>
  <si>
    <t>Printed Stainless Steel</t>
  </si>
  <si>
    <t>FL3-U3-13S2M-CS</t>
  </si>
  <si>
    <t>Lens Assembly</t>
  </si>
  <si>
    <t>Encoder</t>
  </si>
  <si>
    <t>US Digital</t>
  </si>
  <si>
    <t>EM2-1-5000-I</t>
  </si>
  <si>
    <t>Est. Cost (USD) 1</t>
  </si>
  <si>
    <t>Est. Cost (USD) 5</t>
  </si>
  <si>
    <t>Est. Cost (USD) 10</t>
  </si>
  <si>
    <t>EM1-X-X.SLDPRT</t>
  </si>
  <si>
    <t>http://www.usdigital.com/products/encoders/incremental/modules/EM2</t>
  </si>
  <si>
    <t>https://www.shapeways.com</t>
  </si>
  <si>
    <t>https://myaccount.protolabs.com</t>
  </si>
  <si>
    <t>XXX</t>
  </si>
  <si>
    <t>Encoder Disk</t>
  </si>
  <si>
    <t>encoder_disk.SLDPRT</t>
  </si>
  <si>
    <t>DISK-1-5000-093-IE</t>
  </si>
  <si>
    <t>Plastic</t>
  </si>
  <si>
    <t>http://www.usdigital.com/products/encoders/incremental/rotary/disks/DISK-1</t>
  </si>
  <si>
    <t>6061-T6 Aluminum</t>
  </si>
  <si>
    <t>McMaster-Carr</t>
  </si>
  <si>
    <t>4262T500.SLDPRT</t>
  </si>
  <si>
    <t>440C Stainless Steel</t>
  </si>
  <si>
    <t>4262T5</t>
  </si>
  <si>
    <t>http://www.mcmaster.com/#catalog/121/1183/=10p1i0g</t>
  </si>
  <si>
    <t>90318A101.SLDPRT</t>
  </si>
  <si>
    <t>316 Stainless Steel</t>
  </si>
  <si>
    <t>90318A101</t>
  </si>
  <si>
    <t>http://www.mcmaster.com/#90318a101/=10p1ko5</t>
  </si>
  <si>
    <t>Ultra Low Profile Type 316 Stainless Steel Shoulder Screw, Socket Drive, 3/32" Diameter X1/8" Long Shoulder, 2-56 Thread</t>
  </si>
  <si>
    <t>Ultra-Precision Mini Stainless Steel Ball Bearing - ABEC-7, Flanged Double Shielded for 3/32" Shaft Diameter, 5/16" OD</t>
  </si>
  <si>
    <t>Class 10.9, M2 Size, 4mm Length, .4mm Pitch, Black Alloy Steel Flat-Head Socket Cap Screw</t>
  </si>
  <si>
    <t>Black-Oxide</t>
  </si>
  <si>
    <t>91294A002</t>
  </si>
  <si>
    <t>QTY. / Package</t>
  </si>
  <si>
    <t>QTY. Req'd</t>
  </si>
  <si>
    <t>91294A002.SLDPRT</t>
  </si>
  <si>
    <t>http://www.mcmaster.com/#91294a002/=10p1pz1</t>
  </si>
  <si>
    <t>91239A758.SLDPRT</t>
  </si>
  <si>
    <t>Black Oxide</t>
  </si>
  <si>
    <t>Class 10.9 Steel Button-Head Socket Cap Screw, M2.5 Size, 12 mm Length, .45 mm Pitch</t>
  </si>
  <si>
    <t>91239A758</t>
  </si>
  <si>
    <t>http://www.mcmaster.com/#91239a758/=10p1rd7</t>
  </si>
  <si>
    <t>91255A075.SLDPRT</t>
  </si>
  <si>
    <t>Alloy Steel Button-Head Socket Cap Screw, Black-Oxide, 2-56 Thread, 1/16" Long</t>
  </si>
  <si>
    <t>91255A075</t>
  </si>
  <si>
    <t>http://www.mcmaster.com/#91255a075/=10p1seu</t>
  </si>
  <si>
    <t>High-Carbon Steel Belleville Disc Spring, .093" ID, .187" OD, .007" Thick</t>
  </si>
  <si>
    <t>High Carbon Steel</t>
  </si>
  <si>
    <t>9712K510</t>
  </si>
  <si>
    <t>9712K510.SLDPRT</t>
  </si>
  <si>
    <t>http://www.mcmaster.com/#9712k51/=10p1tbr</t>
  </si>
  <si>
    <t>99040A210</t>
  </si>
  <si>
    <t>99040A210.SLDPRT</t>
  </si>
  <si>
    <t>http://www.mcmaster.com/#99040a210/=10p1zgw</t>
  </si>
  <si>
    <t>18-8 Stainless Steel</t>
  </si>
  <si>
    <t>Stainless Steel Shim for Shafts, 0.010" Thick, 0.093" ID, 0.203" OD</t>
  </si>
  <si>
    <t>Order QTY.</t>
  </si>
  <si>
    <t>Part Cost</t>
  </si>
  <si>
    <t>90318A102.SLDPRT</t>
  </si>
  <si>
    <t>90318A102</t>
  </si>
  <si>
    <t>Ultra Low Profile Type 316 Stainless Steel Shoulder Screw, Socket Drive, 3/32" Diameter X1/4" Long Shoulder, 2-56 Thread</t>
  </si>
  <si>
    <t>http://www.mcmaster.com/#90318a102/=10p2m1d</t>
  </si>
  <si>
    <t>Motor</t>
  </si>
  <si>
    <t>Maxon</t>
  </si>
  <si>
    <t>B75AECFD27A3</t>
  </si>
  <si>
    <t>B-CON</t>
  </si>
  <si>
    <t>maxon_PN_B75AECFD27A3.sldasm</t>
  </si>
  <si>
    <t>Steel</t>
  </si>
  <si>
    <t xml:space="preserve">http://www.maxonmotorusa.com/maxon/view/configurator/?ConfigID=B75AECFD27A3 </t>
  </si>
  <si>
    <t>Steel Shim, Round, 0.005" Thick, 1/4" ID, 3/8" OD</t>
  </si>
  <si>
    <t>3088A229</t>
  </si>
  <si>
    <t>http://www.mcmaster.com/#3088a229/=10p394m</t>
  </si>
  <si>
    <t>Steel Shim, Round, 0.001" Thick, 1/4" ID, 3/8" OD</t>
  </si>
  <si>
    <t>3088A119</t>
  </si>
  <si>
    <t>http://www.mcmaster.com/#3088a119/=10p39ua</t>
  </si>
  <si>
    <t>90337A197.SLDPRT</t>
  </si>
  <si>
    <t>90337A197</t>
  </si>
  <si>
    <t>Low Profile 18-8 Stainless Steel Shoulder Screw, Socket Drive, 1/4" Diameter X5/8" Long Shoulder, 10-32 Thread</t>
  </si>
  <si>
    <t>18-8 Stainless</t>
  </si>
  <si>
    <t>http://www.mcmaster.com/#90337a197/=10p3d4d</t>
  </si>
  <si>
    <t>91294A005.SLDPRT</t>
  </si>
  <si>
    <t>91294A005</t>
  </si>
  <si>
    <t>Black Alloy Steel Flat-Head Socket Cap Screw, Class 10.9, M2 Size, 8mm Length, .4mm Pitch</t>
  </si>
  <si>
    <t>Aluminum</t>
  </si>
  <si>
    <t>Black Alloy Steel Flat-Head Socket Cap Screw, Class 10.9, M2 Size, 10mm Length, .4mm Pitch</t>
  </si>
  <si>
    <t>91294A006</t>
  </si>
  <si>
    <t>91294A006.SLDPRT</t>
  </si>
  <si>
    <t>http://www.mcmaster.com/#91294a006/=10p4368</t>
  </si>
  <si>
    <t>http://www.mcmaster.com/#91294a005/=10p4dr9</t>
  </si>
  <si>
    <t>P028.001.E001</t>
  </si>
  <si>
    <t>iPOS360x MBX-NET</t>
  </si>
  <si>
    <t>P028.002.E894</t>
  </si>
  <si>
    <t>ENET-VX Ethernet plug-in interface</t>
  </si>
  <si>
    <t>P038.022.E001</t>
  </si>
  <si>
    <t>iPOS3602 VX-CAN</t>
  </si>
  <si>
    <t>Technosoft Motion</t>
  </si>
  <si>
    <t>iPOS3602 VX Intelligent Drive (75 W, CANopen / EtherCAT)</t>
  </si>
  <si>
    <t>iPOS360x SX Multi-axis Motion System</t>
  </si>
  <si>
    <t>Ethernet-CAN Adapter</t>
  </si>
  <si>
    <t>not sure of this price</t>
  </si>
  <si>
    <t>~</t>
  </si>
  <si>
    <t>iPOS360xMulti.SLDPRT</t>
  </si>
  <si>
    <t>http://www.technosoftmotion.com/en/intelligent-drives-and-motors/ipos-line/ipos3602/ipos3602-vx#features</t>
  </si>
  <si>
    <t>http://www.technosoftmotion.com/en/intelligent-drives-and-motors/ipos-line/ipos-multi-axis/ipos360x-sx#ordering-information</t>
  </si>
  <si>
    <t>http://www.technosoftmotion.com/en/starter-kits-and-accessories/ethernet-can-adapter#description</t>
  </si>
  <si>
    <t>Motor Mount Inside</t>
  </si>
  <si>
    <t>Yaw Bottom Bearing Mount</t>
  </si>
  <si>
    <t>Yaw Top Bearing Mount</t>
  </si>
  <si>
    <t>Roll Motor Mount</t>
  </si>
  <si>
    <t>Roll Bearing Mount</t>
  </si>
  <si>
    <t>protolabs</t>
  </si>
  <si>
    <t>Linear Actuator</t>
  </si>
  <si>
    <t>MicroMo</t>
  </si>
  <si>
    <t>LM1247-060-XX.SLDASM</t>
  </si>
  <si>
    <t>http://www.micromo.com/products/linear-motors/quickshaft-data-sheets</t>
  </si>
  <si>
    <t>LM 1247–060–11</t>
  </si>
  <si>
    <t>Dogbone Link</t>
  </si>
  <si>
    <t>Stainless Steel</t>
  </si>
  <si>
    <t>91294A132.SLDPRT</t>
  </si>
  <si>
    <t>91294A132</t>
  </si>
  <si>
    <t>Black Alloy Steel Flat-Head Socket Cap Screw, Class 10.9, M3 Size, 12mm Length, .50 Pitch</t>
  </si>
  <si>
    <t>9520T270.SLDPRT</t>
  </si>
  <si>
    <t>9520T270</t>
  </si>
  <si>
    <t>Two-Piece Clamp-on Shaft Collar for 3 mm Diameter, Aluminum</t>
  </si>
  <si>
    <t>http://www.mcmaster.com/#9520t27/=10p5h4m</t>
  </si>
  <si>
    <t>91385A201.SLDPRT</t>
  </si>
  <si>
    <t>91385A201</t>
  </si>
  <si>
    <t>Thread-Locking Cup Point Set Screw, Alloy Steel, M2 Size, 3mm Long, 0.4mm Pitch</t>
  </si>
  <si>
    <t>http://www.mcmaster.com/#91385a201/=10p5ipp</t>
  </si>
  <si>
    <t>91294A003.SLDPRT</t>
  </si>
  <si>
    <t>91294A003</t>
  </si>
  <si>
    <t>Black Alloy Steel Flat-Head Socket Cap Screw, Class 10.9, M2 Size, 5mm Length, .4mm Pitch</t>
  </si>
  <si>
    <t>http://www.mcmaster.com/#91294a003/=10p5k73</t>
  </si>
  <si>
    <t>6680K110.SLDPRT</t>
  </si>
  <si>
    <t>Dual-Load Angular-Contact Steel Ball Bearing, Open, 10mm Shaft Diameter, 30mm Outside Diamete</t>
  </si>
  <si>
    <t>6680K11</t>
  </si>
  <si>
    <t>http://www.mcmaster.com/#6680k11/=10qk24x</t>
  </si>
  <si>
    <t>52100 Steel</t>
  </si>
  <si>
    <t>3088A124.SLDPRT</t>
  </si>
  <si>
    <t>3088A124</t>
  </si>
  <si>
    <t>Steel Shim Round, 0.001" Thick, 3/4" ID, 1-1/8" OD</t>
  </si>
  <si>
    <t>1008-1010 Steel</t>
  </si>
  <si>
    <t>http://www.mcmaster.com/#3088a124/=10qk6ci</t>
  </si>
  <si>
    <t>94805A217.SLDPRT</t>
  </si>
  <si>
    <t>94805A217</t>
  </si>
  <si>
    <t>3/8"-24 Thread Size, 9/16" Wide, 7/32" High, Thin Hex Nut</t>
  </si>
  <si>
    <t>http://www.mcmaster.com/#94805a217/=10qk7p0</t>
  </si>
  <si>
    <t>97648A420.SLDPRT</t>
  </si>
  <si>
    <t>97648A420</t>
  </si>
  <si>
    <t>93657A005.SLDPRT</t>
  </si>
  <si>
    <t>93657A005</t>
  </si>
  <si>
    <t>Press-in Nut for Sheet Metal M4 X 0.7 Thread Size</t>
  </si>
  <si>
    <t>http://www.mcmaster.com/#97648a420/=10qlboa</t>
  </si>
  <si>
    <t>Metric Nylon Unthreaded Spacer 6mm OD, 4mm Length, M3 Screw Size</t>
  </si>
  <si>
    <t>Nylon</t>
  </si>
  <si>
    <t>http://www.mcmaster.com/#93657a005/=10qlcg0</t>
  </si>
  <si>
    <t>motor_mount</t>
  </si>
  <si>
    <t>pitch_body</t>
  </si>
  <si>
    <t>pitch_stop</t>
  </si>
  <si>
    <t>yaw_link</t>
  </si>
  <si>
    <t>yaw_shaft</t>
  </si>
  <si>
    <t>7075 Aluminum</t>
  </si>
  <si>
    <t>iPOS360x MBX-NET rev C</t>
  </si>
  <si>
    <t>http://shop.dubro.com/c/aircraft_ball-links</t>
  </si>
  <si>
    <t>95893A550</t>
  </si>
  <si>
    <t>95893A550.SLDPRT</t>
  </si>
  <si>
    <t>http://www.mcmaster.com/#91294a132/=111u497</t>
  </si>
  <si>
    <t>Thread-Forming Torx Screw for Plastics, Flat Head, 18-8 Stainless Steel, 2-28 Thread, 1/4" Length</t>
  </si>
  <si>
    <t>http://www.mcmaster.com/#95893a550/=111u4qr</t>
  </si>
  <si>
    <t>91292A265</t>
  </si>
  <si>
    <t>91292A265.SLDPRT</t>
  </si>
  <si>
    <t>Type 18-8 Stainless Steel Socket Head Cap Screw, M1.6 Thread, 10mm Long, 0.35mm Pitch</t>
  </si>
  <si>
    <t>http://www.mcmaster.com/#91292a265/=111u6c4</t>
  </si>
  <si>
    <t>LM1247 Spacer</t>
  </si>
  <si>
    <t>TOTAL</t>
  </si>
  <si>
    <t>cam_mount_Al</t>
  </si>
  <si>
    <t>cam_mount_SS</t>
  </si>
  <si>
    <t>cam_mount_Ny</t>
  </si>
  <si>
    <t>yoke_Al</t>
  </si>
  <si>
    <t>yoke_SS</t>
  </si>
  <si>
    <t>yoke_Ny</t>
  </si>
  <si>
    <t>Motor Mount Inside_SS</t>
  </si>
  <si>
    <t>Motor Mount Inside_NY</t>
  </si>
  <si>
    <t>Motor Mount Inside_AL</t>
  </si>
  <si>
    <t>Yaw Bottom Bearing Mount_AL</t>
  </si>
  <si>
    <t>Yaw Top Bearing Mount_AL</t>
  </si>
  <si>
    <t>Roll Motor Mount_AL</t>
  </si>
  <si>
    <t>Roll Bearing Mount_AL</t>
  </si>
  <si>
    <t>Yaw Bottom Bearing Mount_SS</t>
  </si>
  <si>
    <t>Yaw Bottom Bearing Mount_NY</t>
  </si>
  <si>
    <t>Yaw Top Bearing Mount_SS</t>
  </si>
  <si>
    <t>Yaw Top Bearing Mount_NY</t>
  </si>
  <si>
    <t>Roll Motor Mount_SS</t>
  </si>
  <si>
    <t>Roll Motor Mount_NY</t>
  </si>
  <si>
    <t>Roll Bearing Mount_SS</t>
  </si>
  <si>
    <t>Roll Bearing Mount_NY</t>
  </si>
  <si>
    <t>Dogbone Link_NY</t>
  </si>
  <si>
    <t>Dogbone Link_SS</t>
  </si>
  <si>
    <t>LM1247 Spacer_NY</t>
  </si>
  <si>
    <t>LM1247 Spacer_SS</t>
  </si>
  <si>
    <t>Camera Mount Aluminum</t>
  </si>
  <si>
    <t>Camera Mount Stainless</t>
  </si>
  <si>
    <t>Camera Mount Plastic</t>
  </si>
  <si>
    <t>Yoke Aluminum</t>
  </si>
  <si>
    <t>Yoke Stainless</t>
  </si>
  <si>
    <t>Yoke Plastic</t>
  </si>
  <si>
    <t>motor_mount_AL</t>
  </si>
  <si>
    <t>pitch_body_AL</t>
  </si>
  <si>
    <t>pitch_stop_AL</t>
  </si>
  <si>
    <t>yaw_link_AL</t>
  </si>
  <si>
    <t>yaw_shaft_AL</t>
  </si>
  <si>
    <t>motor_mount_SS</t>
  </si>
  <si>
    <t>pitch_body_SS</t>
  </si>
  <si>
    <t>pitch_stop_SS</t>
  </si>
  <si>
    <t>yaw_link_SS</t>
  </si>
  <si>
    <t>yaw_shaft_SS</t>
  </si>
  <si>
    <t>motor_mount_NY</t>
  </si>
  <si>
    <t>pitch_body_NY</t>
  </si>
  <si>
    <t>pitch_stop_NY</t>
  </si>
  <si>
    <t>yaw_link_NY</t>
  </si>
  <si>
    <t>yaw_shaft_NY</t>
  </si>
  <si>
    <t>McMaster Total</t>
  </si>
  <si>
    <t>Shapeways Total</t>
  </si>
  <si>
    <t>Mouser Total</t>
  </si>
  <si>
    <t>Technosoft Total</t>
  </si>
  <si>
    <t>US Digital Total</t>
  </si>
  <si>
    <t>Maxon Total</t>
  </si>
  <si>
    <t>Protolabs Total</t>
  </si>
  <si>
    <t>ASM Qty.</t>
  </si>
  <si>
    <t>Eye Sub ASM</t>
  </si>
  <si>
    <t>Frame Sub ASM</t>
  </si>
  <si>
    <t>Neck Sub ASM</t>
  </si>
  <si>
    <t>Dogbone Sub ASM</t>
  </si>
  <si>
    <t>qty4-9</t>
  </si>
  <si>
    <t>qty10+</t>
  </si>
  <si>
    <t>qty1-4</t>
  </si>
  <si>
    <t>Cables &amp; Connectors</t>
  </si>
  <si>
    <t>USD</t>
  </si>
  <si>
    <t>Pushbutton Switches DPST-NC 40mm HEAD Push-lock turn-reset</t>
  </si>
  <si>
    <t>Mouser</t>
  </si>
  <si>
    <t>653-A22E-M-02</t>
  </si>
  <si>
    <t>Hook-up Wire SILICONE LD BLK 50'</t>
  </si>
  <si>
    <t>Silicone</t>
  </si>
  <si>
    <t>565-6733-0</t>
  </si>
  <si>
    <t>108-PMT-24V350W1AK</t>
  </si>
  <si>
    <t>Switching Power Supplies 24V 350W Enclosed FrontFace PanelMt.</t>
  </si>
  <si>
    <t>Headers &amp; Wire Housings MF 3.0 TERM 20-24G F Cut Strip of 100</t>
  </si>
  <si>
    <t>538-43030-0001-CT</t>
  </si>
  <si>
    <t>538-50394-8051-CT</t>
  </si>
  <si>
    <t>Headers &amp; Wire Housings CRMP TERM 22-26G F Cut Strip of 100</t>
  </si>
  <si>
    <t>538-43025-0400</t>
  </si>
  <si>
    <t>Headers &amp; Wire Housings RECEPTACLE 4P DUAL ROW</t>
  </si>
  <si>
    <t>538-43025-1400</t>
  </si>
  <si>
    <t>Headers &amp; Wire Housings RECEPTACLE 14P DUAL ROW</t>
  </si>
  <si>
    <t>Phosphor Bronze</t>
  </si>
  <si>
    <t>538-43025-1000</t>
  </si>
  <si>
    <t>Headers &amp; Wire Housings RECEPTACLE 10P DUAL ROW</t>
  </si>
  <si>
    <t>538-51110-1056</t>
  </si>
  <si>
    <t xml:space="preserve">Headers &amp; Wire Housings 10CKT 2MM MGRID WTB CONN CRIMP </t>
  </si>
  <si>
    <t>Polyester</t>
  </si>
  <si>
    <t>Headers &amp; Wire Housings HSG&amp;REC 1X05C STD 28-22 AWG</t>
  </si>
  <si>
    <t>571-5-103976-4</t>
  </si>
  <si>
    <t>http://www.mouser.com/Search/ProductDetail.aspx?R=A22E-M-02virtualkey65350000virtualkey653-A22E-M-02</t>
  </si>
  <si>
    <t>http://www.mouser.com/Search/ProductDetail.aspx?R=6733-0virtualkey56520000virtualkey565-6733-0</t>
  </si>
  <si>
    <t>http://www.mouser.com/Search/ProductDetail.aspx?R=5-103976-4virtualkey57100000virtualkey571-5-103976-4</t>
  </si>
  <si>
    <t>http://www.mouser.com/Search/ProductDetail.aspx?R=PMT-24V350W1AKvirtualkey58920000virtualkey108-PMT-24V350W1AK</t>
  </si>
  <si>
    <t>http://www.mouser.com/Search/ProductDetail.aspx?R=43030-0001_%28Cut_Strip%29virtualkey53810000virtualkey538-43030-0001-CT</t>
  </si>
  <si>
    <t>http://www.mouser.com/Search/ProductDetail.aspx?R=50394-8051_%28Cut_Strip%29virtualkey53810000virtualkey538-50394-8051-CT</t>
  </si>
  <si>
    <t>http://www.mouser.com/Search/ProductDetail.aspx?R=43025-0400virtualkey53810000virtualkey538-43025-0400</t>
  </si>
  <si>
    <t>http://www.mouser.com/Search/ProductDetail.aspx?R=43025-1400virtualkey53810000virtualkey538-43025-1400</t>
  </si>
  <si>
    <t>http://www.mouser.com/Search/ProductDetail.aspx?R=43025-1000virtualkey53810000virtualkey538-43025-1000</t>
  </si>
  <si>
    <t>http://www.mouser.com/Search/ProductDetail.aspx?R=51110-1056virtualkey53850000virtualkey538-51110-1056</t>
  </si>
  <si>
    <t>Shapeways Nylon</t>
  </si>
  <si>
    <t>Shapeways SS</t>
  </si>
  <si>
    <t>Protolabs Al</t>
  </si>
  <si>
    <t>Steel Adhesive Back Cable Holder, Flexible Strap, for 5/16" Bundle Diameter, packs of 25</t>
  </si>
  <si>
    <t>69845K62</t>
  </si>
  <si>
    <t>http://www.mcmaster.com/#69845k62/=1121qc3</t>
  </si>
  <si>
    <t>Headers &amp; Wire Housings ECONOMY SHUNT ASSY</t>
  </si>
  <si>
    <t>571-3828118</t>
  </si>
  <si>
    <t>http://www.mouser.com/Search/ProductDetail.aspx?R=382811-8virtualkey57100000virtualkey571-3828118</t>
  </si>
  <si>
    <t>Cart Link</t>
  </si>
  <si>
    <t>Hook-up Wire 28 AWG BLK 100 FT</t>
  </si>
  <si>
    <t>574-W28-6H</t>
  </si>
  <si>
    <t>Tefzel</t>
  </si>
  <si>
    <t>http://www.mouser.com/Search/ProductDetail.aspx?R=W28-6Hvirtualkey57400000virtualkey574-W28-6H</t>
  </si>
  <si>
    <t>US2-AMCBR2I1.5</t>
  </si>
  <si>
    <t>US2-AMCBR4I1-1.5</t>
  </si>
  <si>
    <t>http://www.ntcdistributing.com/usb-3-0-a-to-right-angle-4-micro-b-with-lock-cable-black-1-5-m/</t>
  </si>
  <si>
    <t>http://www.ntcdistributing.com/usb-3-0-a-to-right-angle-2-micro-b-with-locking-cable-black-1-5-m/</t>
  </si>
  <si>
    <t>USB 3.0 A to Right Angle-2 Micro B with Locking Cable - Black (1.5 m)</t>
  </si>
  <si>
    <t>USB 3.0 A to Right Angle-4 Micro B with Lock Cable - Black (1.5 m)</t>
  </si>
  <si>
    <t>ntc distributing</t>
  </si>
  <si>
    <t>Set to 1 to order part qty in specified material</t>
  </si>
  <si>
    <t>Ball Joint Spacers</t>
  </si>
  <si>
    <t>Hobby King</t>
  </si>
  <si>
    <t>Brass</t>
  </si>
  <si>
    <t>017000318-0</t>
  </si>
  <si>
    <t>http://www.hobbyking.com/hobbyking/store/__43259__Ball_Joint_Spacers_2mm_10pc.html</t>
  </si>
  <si>
    <t>Ball and roller link 4.8x2x18mm (10pcs/set)</t>
  </si>
  <si>
    <t>OR023-00501</t>
  </si>
  <si>
    <t>T1330A</t>
  </si>
  <si>
    <t>Tool</t>
  </si>
  <si>
    <t>Curved Ball Link Pliers 5mm</t>
  </si>
  <si>
    <t>M2x45mm Stainless Steel Push Rods (LH &amp; RH Threaded) (10pcs)</t>
  </si>
  <si>
    <t>450000351-0</t>
  </si>
  <si>
    <t>http://www.hobbyking.com/hobbyking/store/__61886__M2x45mm_Stainless_Steel_Push_Rods_LH_RH_Threaded_10pcs_.html</t>
  </si>
  <si>
    <t>http://www.hobbyking.com/hobbyking/store/__9801__Curved_Ball_Link_Pliers_5mm.html</t>
  </si>
  <si>
    <t>http://www.hobbyking.com/hobbyking/store/__8855__Ball_and_roller_link_4_8x2x18mm_10pcs_set_.html</t>
  </si>
  <si>
    <t>M2x55mm Stainless Steel Push Rods (LH &amp; RH Threaded) (10pcs)</t>
  </si>
  <si>
    <t>450000352-0</t>
  </si>
  <si>
    <t>http://www.hobbyking.com/hobbyking/store/__61887__M2x55mm_Stainless_Steel_Push_Rods_LH_RH_Threaded_10pcs_.html</t>
  </si>
  <si>
    <t>RJX23</t>
  </si>
  <si>
    <t>M3 Steel Linkage Ball for all helis (10pcs)</t>
  </si>
  <si>
    <t>http://www.hobbyking.com/hobbyking/store/__12301__M3_Steel_Linkage_Ball_for_all_helis_10pcs_.html</t>
  </si>
  <si>
    <t>4.8mm x 15mm Ball End</t>
  </si>
  <si>
    <t>http://www.hobbyking.com/hobbyking/store/__26699__4_8mm_x_15mm_Ball_End_Turnigy_TD10_4WD_Touring_Car_10pc_.html</t>
  </si>
  <si>
    <t>V2_5090-1612</t>
  </si>
  <si>
    <t>TZ-V2 .50 &amp; .90 Size Ball Link</t>
  </si>
  <si>
    <t>http://www.hobbyking.com/hobbyking/store/__10524__TZ_V2_50_90_Size_Ball_Link.html</t>
  </si>
  <si>
    <t>http://www.hobbyking.com/hobbyking/store/RC_PRODUCT_SEARCH.asp?searchType=10&amp;strSearch=Ball&amp;location=HK&amp;idCategory=&amp;sortBy=Relevant&amp;NumPerPage=20&amp;currentPage=15</t>
  </si>
  <si>
    <t>17000198-0</t>
  </si>
  <si>
    <t>M3 x 45mm Steel Push Rod (10pc)</t>
  </si>
  <si>
    <t>E4005 Servo Ball Head Pack for Firefox (4pcs/set)</t>
  </si>
  <si>
    <t>E4005</t>
  </si>
  <si>
    <t>http://www.hobbyking.com/hobbyking/store/__9248__E4005_Servo_Ball_Head_Pack_for_Firefox_4pcs_set_.html</t>
  </si>
  <si>
    <t>http://www3.towerhobbies.com</t>
  </si>
  <si>
    <t>http://www.helidirect.com</t>
  </si>
  <si>
    <t>http://www.traxxas.com</t>
  </si>
  <si>
    <t>Other Possible Vendors</t>
  </si>
  <si>
    <t>Parts to add</t>
  </si>
  <si>
    <t>Neck Base</t>
  </si>
  <si>
    <t>Vesa Mount</t>
  </si>
  <si>
    <t>Hobby King Total</t>
  </si>
  <si>
    <t>frame_plate_side_l</t>
  </si>
  <si>
    <t>frame_plate_side_r</t>
  </si>
  <si>
    <t>dogbone link</t>
  </si>
  <si>
    <t>Ball Stud (M2*S Dia4)(10Pcs/Bag) - 110BS, 118B, A2023T, A2027, A2028, A2029, A2035, A2040 and A3011</t>
  </si>
  <si>
    <t>110BS-30810</t>
  </si>
  <si>
    <t>http://www.hobbyking.com/hobbyking/store/__14138__Ball_Stud_M2_S_Dia4_10Pcs_Bag_110BS_118B_A2023T_A2027_A2028_A2029_A2035_A2040_and_A3011.html</t>
  </si>
  <si>
    <t>frame_plate_top</t>
  </si>
  <si>
    <t>cam_mount.STEP</t>
  </si>
  <si>
    <t>yoke.STEP</t>
  </si>
  <si>
    <t>motor_mount_inside.STEP</t>
  </si>
  <si>
    <t>yaw_bearing_mount_bottom.STEP</t>
  </si>
  <si>
    <t>yaw_bearing_mount_top.STEP</t>
  </si>
  <si>
    <t>roll_motor_mount.STEP</t>
  </si>
  <si>
    <t>roll_bearing_mount.STEP</t>
  </si>
  <si>
    <t>frame_plate_side_l.STEP</t>
  </si>
  <si>
    <t>frame_plate_side_r.STEP</t>
  </si>
  <si>
    <t>frame_plate_top.STEP</t>
  </si>
  <si>
    <t>motor_mount.STEP</t>
  </si>
  <si>
    <t>pitch_body.STEP</t>
  </si>
  <si>
    <t>pitch_stop.STEP</t>
  </si>
  <si>
    <t>yaw_link.STEP</t>
  </si>
  <si>
    <t>yaw_shaft.STEP</t>
  </si>
  <si>
    <t>cam_mount.STL</t>
  </si>
  <si>
    <t>yoke.STL</t>
  </si>
  <si>
    <t>motor_mount_inside.STL</t>
  </si>
  <si>
    <t>yaw_bearing_mount_bottom.STL</t>
  </si>
  <si>
    <t>yaw_bearing_mount_top.STL</t>
  </si>
  <si>
    <t>roll_motor_mount.STL</t>
  </si>
  <si>
    <t>roll_bearing_mount.STL</t>
  </si>
  <si>
    <t>dogbone_link.STL</t>
  </si>
  <si>
    <t>lm1247_spacer.STL</t>
  </si>
  <si>
    <t>motor_mount.STL</t>
  </si>
  <si>
    <t>pitch_body.STL</t>
  </si>
  <si>
    <t>pitch_stop.STL</t>
  </si>
  <si>
    <t>yaw_link.STL</t>
  </si>
  <si>
    <t>yaw_shaft.STL</t>
  </si>
  <si>
    <t>HUBDISK-1-5000-250-IE</t>
  </si>
  <si>
    <t>Mylar</t>
  </si>
  <si>
    <t>HUBDISK-1-5000-250-IE.SLDPRT</t>
  </si>
  <si>
    <t>http://www.usdigital.com/products/encoders/incremental/rotary/disks/HUBDISK-1</t>
  </si>
  <si>
    <t>HUBDISK-1-5000-313-IE</t>
  </si>
  <si>
    <t>Encoder Disk, 5000 CPR, Index, 1/4" Hub</t>
  </si>
  <si>
    <t>Encoder Disk, 5000 CPR, Index, 5/16" Hub</t>
  </si>
  <si>
    <t>HUBDISK-1-5000-313-IE.SLDPRT</t>
  </si>
  <si>
    <t>Premium Flanged Ball Bearing, Double Shielded, Trade No.FR188-2Z</t>
  </si>
  <si>
    <t>http://www.mcmaster.com/#4262t36/=113ctkg</t>
  </si>
  <si>
    <t>4262T36</t>
  </si>
  <si>
    <t>4262T36.SLDPRT</t>
  </si>
  <si>
    <t>Loctite® 222 Threadlocker, 0.34 oz. Bottle</t>
  </si>
  <si>
    <t>1810A27</t>
  </si>
  <si>
    <t>Loctite Purple</t>
  </si>
  <si>
    <t>http://www.mcmaster.com/#1810a27/=113d0tu</t>
  </si>
  <si>
    <t>644-HSTTV06-48-Q</t>
  </si>
  <si>
    <t>644-HSTT12-48-TL</t>
  </si>
  <si>
    <t>644-HSTTV25-48-Q</t>
  </si>
  <si>
    <t>644-HSTTV19-48-Q</t>
  </si>
  <si>
    <t>Heat Shrink Tubing and Sleeves H/S Thin .12" Dia Black</t>
  </si>
  <si>
    <t>Heat Shrink Tubing and Sleeves 48" X 1/4" BLACK</t>
  </si>
  <si>
    <t>Heat Shrink Tubing and Sleeves HeatShrink Thin VW-1 .19"(4.8mm) Dia</t>
  </si>
  <si>
    <t>Heat Shrink Tubing and Sleeves H/S Thin VW-1 .06 "(1.6mm) Dia</t>
  </si>
  <si>
    <t>PO</t>
  </si>
  <si>
    <t>http://www.mouser.com/Search/ProductDetail.aspx?R=HSTT12-48-TLvirtualkey64400000virtualkey644-HSTT12-48-TL</t>
  </si>
  <si>
    <t>http://www.mouser.com/Search/ProductDetail.aspx?R=HSTTV25-48-Qvirtualkey64400000virtualkey644-HSTTV25-48-Q</t>
  </si>
  <si>
    <t>http://www.mouser.com/Search/ProductDetail.aspx?R=HSTTV19-48-Qvirtualkey64400000virtualkey644-HSTTV19-48-Q</t>
  </si>
  <si>
    <t>http://www.mouser.com/Search/ProductDetail.aspx?R=HSTTV06-48-Qvirtualkey64400000virtualkey644-HSTTV06-48-Q</t>
  </si>
  <si>
    <t>http://www.mouser.com/ProjectManager/ProjectDetail.aspx?AccessID=fb6dc2dff3</t>
  </si>
  <si>
    <t>http://www.mcmaster.com/order/rcvRtedOrd.aspx?ordid=9045008114853&amp;lnktyp=btn</t>
  </si>
  <si>
    <t>http://www.maxonmotorusa.com/maxon/view/configurator/?ConfigID=B75AECFD27A3</t>
  </si>
  <si>
    <t>_4#GMg6EA)}y&gt;y(5</t>
  </si>
  <si>
    <t>bptripp_uw</t>
  </si>
  <si>
    <t>NTC Distributing</t>
  </si>
  <si>
    <t>bptripp@uwaterloo.ca</t>
  </si>
  <si>
    <t>7075-T651 Aluminum</t>
  </si>
  <si>
    <t>Class 10.9 STL Button-Head Socket Cap Screw M4 Size, 8 mm Length, .7 mm Pitch</t>
  </si>
  <si>
    <t>91239A140</t>
  </si>
  <si>
    <t>91239A140.SLDPRT</t>
  </si>
  <si>
    <t>http://www.mcmaster.com/#91239a140/=139osnw</t>
  </si>
  <si>
    <t>91294A128</t>
  </si>
  <si>
    <t>91294A128.SLDPRT</t>
  </si>
  <si>
    <t>Flat-Head Socket Cap Screw Class 10.9, M3 Size, 8mm Length, .50mm Pitch</t>
  </si>
  <si>
    <t>http://www.mcmaster.com/#91239a140/=139p8qz</t>
  </si>
  <si>
    <t>http://www.mcmaster.com/#91294a128/=139p97k</t>
  </si>
  <si>
    <t>http://www.mcmaster.com/#91294a132/=139pa0k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</si>
</sst>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www.maxonmotorusa.com/maxon/view/configurator/?ConfigID=B75AECFD27A3" TargetMode="External"/><Relationship Id="rId1" Type="http://schemas.openxmlformats.org/officeDocument/2006/relationships/hyperlink" Target="http://www.usdigital.com/products/encoders/incremental/modules/EM2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mcmaster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xonmotorusa.com/maxon/view/configurator/?ConfigID=B75AECFD27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zoomScale="70" zoomScaleNormal="70" zoomScalePageLayoutView="70" workbookViewId="0">
      <selection activeCell="A10" sqref="A10:XFD10"/>
    </sheetView>
  </sheetViews>
  <sheetFormatPr defaultColWidth="8.85546875" defaultRowHeight="15" x14ac:dyDescent="0.25"/>
  <cols>
    <col min="1" max="1" width="22.28515625" customWidth="1"/>
    <col min="2" max="2" width="23.42578125" customWidth="1"/>
    <col min="3" max="3" width="17.140625" customWidth="1"/>
    <col min="4" max="4" width="24.140625" customWidth="1"/>
    <col min="5" max="5" width="22.42578125" customWidth="1"/>
    <col min="6" max="6" width="22.7109375" customWidth="1"/>
    <col min="7" max="7" width="23.85546875" customWidth="1"/>
    <col min="8" max="8" width="19.85546875" customWidth="1"/>
    <col min="9" max="9" width="15.42578125" customWidth="1"/>
    <col min="10" max="10" width="15.85546875" customWidth="1"/>
    <col min="11" max="11" width="13.85546875" customWidth="1"/>
    <col min="12" max="12" width="27.140625" customWidth="1"/>
    <col min="13" max="13" width="79.7109375" customWidth="1"/>
  </cols>
  <sheetData>
    <row r="1" spans="1:13" ht="21" x14ac:dyDescent="0.35">
      <c r="A1" s="1" t="s">
        <v>1</v>
      </c>
      <c r="B1" s="1" t="s">
        <v>3</v>
      </c>
      <c r="C1" s="1" t="s">
        <v>0</v>
      </c>
      <c r="D1" s="1" t="s">
        <v>7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72</v>
      </c>
      <c r="K1" s="1" t="s">
        <v>73</v>
      </c>
      <c r="L1" s="1" t="s">
        <v>8</v>
      </c>
      <c r="M1" s="1" t="s">
        <v>2</v>
      </c>
    </row>
    <row r="2" spans="1:13" x14ac:dyDescent="0.25">
      <c r="A2" t="s">
        <v>28</v>
      </c>
      <c r="B2" t="s">
        <v>17</v>
      </c>
      <c r="C2" t="s">
        <v>81</v>
      </c>
      <c r="D2" t="s">
        <v>4</v>
      </c>
      <c r="E2">
        <v>0</v>
      </c>
      <c r="F2" t="s">
        <v>9</v>
      </c>
      <c r="G2" t="s">
        <v>9</v>
      </c>
      <c r="H2">
        <v>1</v>
      </c>
      <c r="I2">
        <v>1</v>
      </c>
      <c r="J2">
        <f t="shared" ref="J2:J18" si="0">_xlfn.CEILING.MATH(I2/H2)</f>
        <v>1</v>
      </c>
      <c r="K2">
        <f t="shared" ref="K2:K18" si="1">J2*E2</f>
        <v>0</v>
      </c>
      <c r="L2" t="s">
        <v>9</v>
      </c>
      <c r="M2" t="s">
        <v>9</v>
      </c>
    </row>
    <row r="3" spans="1:13" x14ac:dyDescent="0.25">
      <c r="A3" t="s">
        <v>38</v>
      </c>
      <c r="B3" t="s">
        <v>45</v>
      </c>
      <c r="C3" t="s">
        <v>35</v>
      </c>
      <c r="D3" t="s">
        <v>37</v>
      </c>
      <c r="E3">
        <v>12.76</v>
      </c>
      <c r="F3" t="s">
        <v>9</v>
      </c>
      <c r="G3" t="s">
        <v>9</v>
      </c>
      <c r="H3">
        <v>1</v>
      </c>
      <c r="I3">
        <v>3</v>
      </c>
      <c r="J3">
        <f t="shared" si="0"/>
        <v>3</v>
      </c>
      <c r="K3">
        <f t="shared" si="1"/>
        <v>38.28</v>
      </c>
      <c r="L3" t="s">
        <v>36</v>
      </c>
      <c r="M3" t="s">
        <v>39</v>
      </c>
    </row>
    <row r="4" spans="1:13" x14ac:dyDescent="0.25">
      <c r="A4" t="s">
        <v>42</v>
      </c>
      <c r="B4" t="s">
        <v>44</v>
      </c>
      <c r="C4" t="s">
        <v>35</v>
      </c>
      <c r="D4" t="s">
        <v>41</v>
      </c>
      <c r="E4">
        <v>4.26</v>
      </c>
      <c r="F4">
        <v>3.63</v>
      </c>
      <c r="G4" t="s">
        <v>9</v>
      </c>
      <c r="H4">
        <v>1</v>
      </c>
      <c r="I4">
        <v>3</v>
      </c>
      <c r="J4">
        <f t="shared" si="0"/>
        <v>3</v>
      </c>
      <c r="K4">
        <f t="shared" si="1"/>
        <v>12.78</v>
      </c>
      <c r="L4" t="s">
        <v>40</v>
      </c>
      <c r="M4" t="s">
        <v>43</v>
      </c>
    </row>
    <row r="5" spans="1:13" x14ac:dyDescent="0.25">
      <c r="A5" t="s">
        <v>48</v>
      </c>
      <c r="B5" t="s">
        <v>46</v>
      </c>
      <c r="C5" t="s">
        <v>35</v>
      </c>
      <c r="D5" t="s">
        <v>47</v>
      </c>
      <c r="E5">
        <v>6.42</v>
      </c>
      <c r="F5" t="s">
        <v>9</v>
      </c>
      <c r="G5" t="s">
        <v>9</v>
      </c>
      <c r="H5">
        <v>25</v>
      </c>
      <c r="I5">
        <v>4</v>
      </c>
      <c r="J5">
        <f t="shared" si="0"/>
        <v>1</v>
      </c>
      <c r="K5">
        <f t="shared" si="1"/>
        <v>6.42</v>
      </c>
      <c r="L5" t="s">
        <v>51</v>
      </c>
      <c r="M5" t="s">
        <v>52</v>
      </c>
    </row>
    <row r="6" spans="1:13" x14ac:dyDescent="0.25">
      <c r="A6" t="s">
        <v>56</v>
      </c>
      <c r="B6" t="s">
        <v>55</v>
      </c>
      <c r="C6" t="s">
        <v>35</v>
      </c>
      <c r="D6" t="s">
        <v>54</v>
      </c>
      <c r="E6">
        <v>10.5</v>
      </c>
      <c r="F6" t="s">
        <v>9</v>
      </c>
      <c r="G6" t="s">
        <v>9</v>
      </c>
      <c r="H6">
        <v>25</v>
      </c>
      <c r="I6">
        <v>2</v>
      </c>
      <c r="J6">
        <f t="shared" si="0"/>
        <v>1</v>
      </c>
      <c r="K6">
        <f t="shared" si="1"/>
        <v>10.5</v>
      </c>
      <c r="L6" t="s">
        <v>53</v>
      </c>
      <c r="M6" t="s">
        <v>57</v>
      </c>
    </row>
    <row r="7" spans="1:13" x14ac:dyDescent="0.25">
      <c r="A7" t="s">
        <v>60</v>
      </c>
      <c r="B7" t="s">
        <v>59</v>
      </c>
      <c r="C7" t="s">
        <v>35</v>
      </c>
      <c r="D7" t="s">
        <v>54</v>
      </c>
      <c r="E7">
        <v>7.25</v>
      </c>
      <c r="F7" t="s">
        <v>9</v>
      </c>
      <c r="G7" t="s">
        <v>9</v>
      </c>
      <c r="H7">
        <v>25</v>
      </c>
      <c r="I7">
        <v>1</v>
      </c>
      <c r="J7">
        <f t="shared" si="0"/>
        <v>1</v>
      </c>
      <c r="K7">
        <f t="shared" si="1"/>
        <v>7.25</v>
      </c>
      <c r="L7" t="s">
        <v>58</v>
      </c>
      <c r="M7" t="s">
        <v>61</v>
      </c>
    </row>
    <row r="8" spans="1:13" x14ac:dyDescent="0.25">
      <c r="A8" t="s">
        <v>64</v>
      </c>
      <c r="B8" t="s">
        <v>62</v>
      </c>
      <c r="C8" t="s">
        <v>35</v>
      </c>
      <c r="D8" t="s">
        <v>63</v>
      </c>
      <c r="E8">
        <v>12.03</v>
      </c>
      <c r="F8" t="s">
        <v>9</v>
      </c>
      <c r="G8" t="s">
        <v>9</v>
      </c>
      <c r="H8">
        <v>12</v>
      </c>
      <c r="I8">
        <v>1</v>
      </c>
      <c r="J8">
        <f t="shared" si="0"/>
        <v>1</v>
      </c>
      <c r="K8">
        <f t="shared" si="1"/>
        <v>12.03</v>
      </c>
      <c r="L8" t="s">
        <v>65</v>
      </c>
      <c r="M8" t="s">
        <v>66</v>
      </c>
    </row>
    <row r="9" spans="1:13" x14ac:dyDescent="0.25">
      <c r="A9" t="s">
        <v>67</v>
      </c>
      <c r="B9" t="s">
        <v>71</v>
      </c>
      <c r="C9" t="s">
        <v>35</v>
      </c>
      <c r="D9" t="s">
        <v>70</v>
      </c>
      <c r="E9">
        <v>11.29</v>
      </c>
      <c r="F9" t="s">
        <v>9</v>
      </c>
      <c r="G9" t="s">
        <v>9</v>
      </c>
      <c r="H9">
        <v>25</v>
      </c>
      <c r="I9">
        <v>2</v>
      </c>
      <c r="J9">
        <f t="shared" si="0"/>
        <v>1</v>
      </c>
      <c r="K9">
        <f t="shared" si="1"/>
        <v>11.29</v>
      </c>
      <c r="L9" t="s">
        <v>68</v>
      </c>
      <c r="M9" t="s">
        <v>69</v>
      </c>
    </row>
    <row r="10" spans="1:13" x14ac:dyDescent="0.25">
      <c r="A10" t="s">
        <v>16</v>
      </c>
      <c r="B10" t="s">
        <v>10</v>
      </c>
      <c r="C10" t="s">
        <v>11</v>
      </c>
      <c r="D10" t="s">
        <v>4</v>
      </c>
      <c r="E10">
        <v>525</v>
      </c>
      <c r="F10" t="s">
        <v>9</v>
      </c>
      <c r="G10" t="s">
        <v>9</v>
      </c>
      <c r="H10">
        <v>1</v>
      </c>
      <c r="I10">
        <v>0</v>
      </c>
      <c r="J10">
        <f t="shared" si="0"/>
        <v>0</v>
      </c>
      <c r="K10">
        <f t="shared" si="1"/>
        <v>0</v>
      </c>
      <c r="L10" t="s">
        <v>12</v>
      </c>
      <c r="M10" t="s">
        <v>13</v>
      </c>
    </row>
    <row r="11" spans="1:13" x14ac:dyDescent="0.25">
      <c r="A11" t="s">
        <v>191</v>
      </c>
      <c r="B11" t="s">
        <v>216</v>
      </c>
      <c r="C11" t="s">
        <v>5</v>
      </c>
      <c r="D11" t="s">
        <v>34</v>
      </c>
      <c r="E11">
        <v>468.14</v>
      </c>
      <c r="F11" t="s">
        <v>9</v>
      </c>
      <c r="G11" t="s">
        <v>9</v>
      </c>
      <c r="H11">
        <v>1</v>
      </c>
      <c r="I11">
        <f>IF(FULL_ASM!$I$3,1,0)</f>
        <v>0</v>
      </c>
      <c r="J11">
        <f t="shared" si="0"/>
        <v>0</v>
      </c>
      <c r="K11">
        <f t="shared" si="1"/>
        <v>0</v>
      </c>
      <c r="L11" t="s">
        <v>357</v>
      </c>
      <c r="M11" t="s">
        <v>27</v>
      </c>
    </row>
    <row r="12" spans="1:13" x14ac:dyDescent="0.25">
      <c r="A12" t="s">
        <v>194</v>
      </c>
      <c r="B12" t="s">
        <v>219</v>
      </c>
      <c r="C12" t="s">
        <v>5</v>
      </c>
      <c r="D12" t="s">
        <v>34</v>
      </c>
      <c r="E12">
        <v>1293.1199999999999</v>
      </c>
      <c r="F12" t="s">
        <v>9</v>
      </c>
      <c r="G12" t="s">
        <v>9</v>
      </c>
      <c r="H12">
        <v>1</v>
      </c>
      <c r="I12">
        <f>IF(FULL_ASM!$I$3,1,0)</f>
        <v>0</v>
      </c>
      <c r="J12">
        <f t="shared" si="0"/>
        <v>0</v>
      </c>
      <c r="K12">
        <f t="shared" si="1"/>
        <v>0</v>
      </c>
      <c r="L12" t="s">
        <v>358</v>
      </c>
      <c r="M12" t="s">
        <v>27</v>
      </c>
    </row>
    <row r="13" spans="1:13" x14ac:dyDescent="0.25">
      <c r="A13" t="s">
        <v>192</v>
      </c>
      <c r="B13" t="s">
        <v>217</v>
      </c>
      <c r="C13" t="s">
        <v>6</v>
      </c>
      <c r="D13" t="s">
        <v>15</v>
      </c>
      <c r="E13">
        <v>48.14</v>
      </c>
      <c r="F13" t="s">
        <v>9</v>
      </c>
      <c r="G13" t="s">
        <v>9</v>
      </c>
      <c r="H13">
        <v>1</v>
      </c>
      <c r="I13">
        <f>IF(FULL_ASM!$H$3,1,0)</f>
        <v>0</v>
      </c>
      <c r="J13">
        <f t="shared" si="0"/>
        <v>0</v>
      </c>
      <c r="K13">
        <f t="shared" si="1"/>
        <v>0</v>
      </c>
      <c r="L13" t="s">
        <v>372</v>
      </c>
      <c r="M13" t="s">
        <v>26</v>
      </c>
    </row>
    <row r="14" spans="1:13" x14ac:dyDescent="0.25">
      <c r="A14" t="s">
        <v>193</v>
      </c>
      <c r="B14" t="s">
        <v>218</v>
      </c>
      <c r="C14" t="s">
        <v>6</v>
      </c>
      <c r="D14" t="s">
        <v>14</v>
      </c>
      <c r="E14">
        <v>13.46</v>
      </c>
      <c r="F14" t="s">
        <v>9</v>
      </c>
      <c r="G14" t="s">
        <v>9</v>
      </c>
      <c r="H14">
        <v>1</v>
      </c>
      <c r="I14">
        <f>IF(FULL_ASM!$G$3,1,0)</f>
        <v>1</v>
      </c>
      <c r="J14">
        <f t="shared" si="0"/>
        <v>1</v>
      </c>
      <c r="K14">
        <f t="shared" si="1"/>
        <v>13.46</v>
      </c>
      <c r="L14" t="s">
        <v>372</v>
      </c>
      <c r="M14" t="s">
        <v>26</v>
      </c>
    </row>
    <row r="15" spans="1:13" x14ac:dyDescent="0.25">
      <c r="A15" t="s">
        <v>195</v>
      </c>
      <c r="B15" t="s">
        <v>220</v>
      </c>
      <c r="C15" t="s">
        <v>6</v>
      </c>
      <c r="D15" t="s">
        <v>15</v>
      </c>
      <c r="E15">
        <v>48.87</v>
      </c>
      <c r="F15" t="s">
        <v>9</v>
      </c>
      <c r="G15" t="s">
        <v>9</v>
      </c>
      <c r="H15">
        <v>1</v>
      </c>
      <c r="I15">
        <f>IF(FULL_ASM!$H$3,1,0)</f>
        <v>0</v>
      </c>
      <c r="J15">
        <f t="shared" si="0"/>
        <v>0</v>
      </c>
      <c r="K15">
        <f t="shared" si="1"/>
        <v>0</v>
      </c>
      <c r="L15" t="s">
        <v>373</v>
      </c>
      <c r="M15" t="s">
        <v>26</v>
      </c>
    </row>
    <row r="16" spans="1:13" x14ac:dyDescent="0.25">
      <c r="A16" t="s">
        <v>196</v>
      </c>
      <c r="B16" t="s">
        <v>221</v>
      </c>
      <c r="C16" t="s">
        <v>6</v>
      </c>
      <c r="D16" t="s">
        <v>14</v>
      </c>
      <c r="E16">
        <v>9.76</v>
      </c>
      <c r="F16" t="s">
        <v>9</v>
      </c>
      <c r="G16" t="s">
        <v>9</v>
      </c>
      <c r="H16">
        <v>1</v>
      </c>
      <c r="I16">
        <f>IF(FULL_ASM!$G$3,1,0)</f>
        <v>1</v>
      </c>
      <c r="J16">
        <f t="shared" si="0"/>
        <v>1</v>
      </c>
      <c r="K16">
        <f t="shared" si="1"/>
        <v>9.76</v>
      </c>
      <c r="L16" t="s">
        <v>373</v>
      </c>
      <c r="M16" t="s">
        <v>26</v>
      </c>
    </row>
    <row r="17" spans="1:13" x14ac:dyDescent="0.25">
      <c r="A17" t="s">
        <v>20</v>
      </c>
      <c r="B17" t="s">
        <v>18</v>
      </c>
      <c r="C17" t="s">
        <v>19</v>
      </c>
      <c r="D17" t="s">
        <v>32</v>
      </c>
      <c r="E17">
        <v>58.1</v>
      </c>
      <c r="F17">
        <v>40.1</v>
      </c>
      <c r="G17">
        <v>35.71</v>
      </c>
      <c r="H17">
        <v>1</v>
      </c>
      <c r="I17">
        <v>1</v>
      </c>
      <c r="J17">
        <f t="shared" si="0"/>
        <v>1</v>
      </c>
      <c r="K17">
        <f t="shared" si="1"/>
        <v>58.1</v>
      </c>
      <c r="L17" t="s">
        <v>24</v>
      </c>
      <c r="M17" t="s">
        <v>25</v>
      </c>
    </row>
    <row r="18" spans="1:13" x14ac:dyDescent="0.25">
      <c r="A18" t="s">
        <v>31</v>
      </c>
      <c r="B18" t="s">
        <v>29</v>
      </c>
      <c r="C18" t="s">
        <v>19</v>
      </c>
      <c r="D18" t="s">
        <v>387</v>
      </c>
      <c r="E18">
        <v>13.63</v>
      </c>
      <c r="F18">
        <v>9.42</v>
      </c>
      <c r="G18">
        <v>8.11</v>
      </c>
      <c r="H18">
        <v>1</v>
      </c>
      <c r="I18">
        <v>2</v>
      </c>
      <c r="J18">
        <f t="shared" si="0"/>
        <v>2</v>
      </c>
      <c r="K18">
        <f t="shared" si="1"/>
        <v>27.26</v>
      </c>
      <c r="L18" t="s">
        <v>30</v>
      </c>
      <c r="M18" t="s">
        <v>33</v>
      </c>
    </row>
    <row r="20" spans="1:13" ht="26.25" x14ac:dyDescent="0.4">
      <c r="A20" s="4" t="s">
        <v>190</v>
      </c>
      <c r="K20" s="4">
        <f>SUM(K2:K18)</f>
        <v>207.13000000000002</v>
      </c>
    </row>
  </sheetData>
  <sortState ref="A2:M19">
    <sortCondition ref="C2:C19"/>
  </sortState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topLeftCell="A3" zoomScale="85" zoomScaleNormal="85" zoomScalePageLayoutView="85" workbookViewId="0">
      <selection activeCell="A16" sqref="A16:XFD16"/>
    </sheetView>
  </sheetViews>
  <sheetFormatPr defaultColWidth="8.85546875" defaultRowHeight="15" x14ac:dyDescent="0.25"/>
  <cols>
    <col min="1" max="1" width="32.7109375" customWidth="1"/>
    <col min="2" max="2" width="38.28515625" customWidth="1"/>
    <col min="3" max="3" width="22" customWidth="1"/>
    <col min="4" max="4" width="24" customWidth="1"/>
    <col min="5" max="5" width="21.85546875" customWidth="1"/>
    <col min="6" max="6" width="21.42578125" customWidth="1"/>
    <col min="7" max="7" width="23.42578125" customWidth="1"/>
    <col min="8" max="8" width="20.42578125" customWidth="1"/>
    <col min="9" max="10" width="15" customWidth="1"/>
    <col min="11" max="11" width="17.42578125" customWidth="1"/>
    <col min="12" max="12" width="35.42578125" customWidth="1"/>
  </cols>
  <sheetData>
    <row r="1" spans="1:13" ht="21" x14ac:dyDescent="0.35">
      <c r="A1" s="1" t="s">
        <v>1</v>
      </c>
      <c r="B1" s="1" t="s">
        <v>3</v>
      </c>
      <c r="C1" s="1" t="s">
        <v>0</v>
      </c>
      <c r="D1" s="1" t="s">
        <v>7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72</v>
      </c>
      <c r="K1" s="1" t="s">
        <v>73</v>
      </c>
      <c r="L1" s="1" t="s">
        <v>8</v>
      </c>
      <c r="M1" s="1" t="s">
        <v>2</v>
      </c>
    </row>
    <row r="2" spans="1:13" x14ac:dyDescent="0.25">
      <c r="A2" t="s">
        <v>80</v>
      </c>
      <c r="B2" t="s">
        <v>78</v>
      </c>
      <c r="C2" t="s">
        <v>79</v>
      </c>
      <c r="D2" t="s">
        <v>4</v>
      </c>
      <c r="E2">
        <v>318</v>
      </c>
      <c r="F2" t="s">
        <v>9</v>
      </c>
      <c r="G2" t="s">
        <v>9</v>
      </c>
      <c r="H2">
        <v>1</v>
      </c>
      <c r="I2">
        <v>1</v>
      </c>
      <c r="J2">
        <f t="shared" ref="J2:J45" si="0">_xlfn.CEILING.MATH(I2/H2)</f>
        <v>1</v>
      </c>
      <c r="K2">
        <f t="shared" ref="K2:K45" si="1">J2*E2</f>
        <v>318</v>
      </c>
      <c r="L2" t="s">
        <v>82</v>
      </c>
      <c r="M2" t="s">
        <v>84</v>
      </c>
    </row>
    <row r="3" spans="1:13" x14ac:dyDescent="0.25">
      <c r="A3" t="s">
        <v>38</v>
      </c>
      <c r="B3" t="s">
        <v>45</v>
      </c>
      <c r="C3" t="s">
        <v>35</v>
      </c>
      <c r="D3" t="s">
        <v>37</v>
      </c>
      <c r="E3">
        <v>12.76</v>
      </c>
      <c r="F3" t="s">
        <v>9</v>
      </c>
      <c r="G3" t="s">
        <v>9</v>
      </c>
      <c r="H3">
        <v>1</v>
      </c>
      <c r="I3">
        <v>4</v>
      </c>
      <c r="J3">
        <f t="shared" si="0"/>
        <v>4</v>
      </c>
      <c r="K3">
        <f t="shared" si="1"/>
        <v>51.04</v>
      </c>
      <c r="L3" t="s">
        <v>36</v>
      </c>
      <c r="M3" t="s">
        <v>39</v>
      </c>
    </row>
    <row r="4" spans="1:13" x14ac:dyDescent="0.25">
      <c r="A4" t="s">
        <v>75</v>
      </c>
      <c r="B4" t="s">
        <v>76</v>
      </c>
      <c r="C4" t="s">
        <v>35</v>
      </c>
      <c r="D4" t="s">
        <v>41</v>
      </c>
      <c r="E4">
        <v>4.29</v>
      </c>
      <c r="F4">
        <v>3.66</v>
      </c>
      <c r="G4" t="s">
        <v>9</v>
      </c>
      <c r="H4">
        <v>1</v>
      </c>
      <c r="I4">
        <v>6</v>
      </c>
      <c r="J4">
        <f t="shared" si="0"/>
        <v>6</v>
      </c>
      <c r="K4">
        <f t="shared" si="1"/>
        <v>25.740000000000002</v>
      </c>
      <c r="L4" t="s">
        <v>74</v>
      </c>
      <c r="M4" t="s">
        <v>77</v>
      </c>
    </row>
    <row r="5" spans="1:13" x14ac:dyDescent="0.25">
      <c r="A5" t="s">
        <v>67</v>
      </c>
      <c r="B5" t="s">
        <v>71</v>
      </c>
      <c r="C5" t="s">
        <v>35</v>
      </c>
      <c r="D5" t="s">
        <v>70</v>
      </c>
      <c r="E5">
        <v>11.29</v>
      </c>
      <c r="F5" t="s">
        <v>9</v>
      </c>
      <c r="G5" t="s">
        <v>9</v>
      </c>
      <c r="H5">
        <v>25</v>
      </c>
      <c r="I5">
        <v>10</v>
      </c>
      <c r="J5">
        <f t="shared" si="0"/>
        <v>1</v>
      </c>
      <c r="K5">
        <f t="shared" si="1"/>
        <v>11.29</v>
      </c>
      <c r="L5" t="s">
        <v>68</v>
      </c>
      <c r="M5" t="s">
        <v>69</v>
      </c>
    </row>
    <row r="6" spans="1:13" x14ac:dyDescent="0.25">
      <c r="A6" t="s">
        <v>56</v>
      </c>
      <c r="B6" t="s">
        <v>55</v>
      </c>
      <c r="C6" t="s">
        <v>35</v>
      </c>
      <c r="D6" t="s">
        <v>54</v>
      </c>
      <c r="E6">
        <v>10.5</v>
      </c>
      <c r="F6" t="s">
        <v>9</v>
      </c>
      <c r="G6" t="s">
        <v>9</v>
      </c>
      <c r="H6">
        <v>25</v>
      </c>
      <c r="I6">
        <v>6</v>
      </c>
      <c r="J6">
        <f t="shared" si="0"/>
        <v>1</v>
      </c>
      <c r="K6">
        <f t="shared" si="1"/>
        <v>10.5</v>
      </c>
      <c r="L6" t="s">
        <v>53</v>
      </c>
      <c r="M6" t="s">
        <v>57</v>
      </c>
    </row>
    <row r="7" spans="1:13" x14ac:dyDescent="0.25">
      <c r="A7" t="s">
        <v>89</v>
      </c>
      <c r="B7" t="s">
        <v>88</v>
      </c>
      <c r="C7" t="s">
        <v>35</v>
      </c>
      <c r="D7" t="s">
        <v>83</v>
      </c>
      <c r="E7">
        <v>5.22</v>
      </c>
      <c r="F7" t="s">
        <v>9</v>
      </c>
      <c r="G7" t="s">
        <v>9</v>
      </c>
      <c r="H7">
        <v>10</v>
      </c>
      <c r="I7">
        <v>4</v>
      </c>
      <c r="J7">
        <f t="shared" si="0"/>
        <v>1</v>
      </c>
      <c r="K7">
        <f t="shared" si="1"/>
        <v>5.22</v>
      </c>
      <c r="L7" t="s">
        <v>9</v>
      </c>
      <c r="M7" t="s">
        <v>90</v>
      </c>
    </row>
    <row r="8" spans="1:13" x14ac:dyDescent="0.25">
      <c r="A8" t="s">
        <v>86</v>
      </c>
      <c r="B8" t="s">
        <v>85</v>
      </c>
      <c r="C8" t="s">
        <v>35</v>
      </c>
      <c r="D8" t="s">
        <v>83</v>
      </c>
      <c r="E8">
        <v>3.66</v>
      </c>
      <c r="F8" t="s">
        <v>9</v>
      </c>
      <c r="G8" t="s">
        <v>9</v>
      </c>
      <c r="H8">
        <v>10</v>
      </c>
      <c r="I8">
        <v>1</v>
      </c>
      <c r="J8">
        <f t="shared" si="0"/>
        <v>1</v>
      </c>
      <c r="K8">
        <f t="shared" si="1"/>
        <v>3.66</v>
      </c>
      <c r="L8" t="s">
        <v>9</v>
      </c>
      <c r="M8" t="s">
        <v>87</v>
      </c>
    </row>
    <row r="9" spans="1:13" x14ac:dyDescent="0.25">
      <c r="A9" t="s">
        <v>396</v>
      </c>
      <c r="B9" t="s">
        <v>394</v>
      </c>
      <c r="C9" t="s">
        <v>35</v>
      </c>
      <c r="D9" t="s">
        <v>37</v>
      </c>
      <c r="E9">
        <v>10.47</v>
      </c>
      <c r="F9" t="s">
        <v>9</v>
      </c>
      <c r="G9" t="s">
        <v>9</v>
      </c>
      <c r="H9">
        <v>1</v>
      </c>
      <c r="I9">
        <v>3</v>
      </c>
      <c r="J9">
        <f t="shared" si="0"/>
        <v>3</v>
      </c>
      <c r="K9">
        <f t="shared" si="1"/>
        <v>31.410000000000004</v>
      </c>
      <c r="L9" t="s">
        <v>397</v>
      </c>
      <c r="M9" t="s">
        <v>395</v>
      </c>
    </row>
    <row r="10" spans="1:13" x14ac:dyDescent="0.25">
      <c r="A10" t="s">
        <v>92</v>
      </c>
      <c r="B10" t="s">
        <v>93</v>
      </c>
      <c r="C10" t="s">
        <v>35</v>
      </c>
      <c r="D10" t="s">
        <v>94</v>
      </c>
      <c r="E10">
        <v>10.47</v>
      </c>
      <c r="F10">
        <v>8.8800000000000008</v>
      </c>
      <c r="G10" t="s">
        <v>9</v>
      </c>
      <c r="H10">
        <v>1</v>
      </c>
      <c r="I10">
        <v>3</v>
      </c>
      <c r="J10">
        <f t="shared" si="0"/>
        <v>3</v>
      </c>
      <c r="K10">
        <f t="shared" si="1"/>
        <v>31.410000000000004</v>
      </c>
      <c r="L10" t="s">
        <v>91</v>
      </c>
      <c r="M10" t="s">
        <v>95</v>
      </c>
    </row>
    <row r="11" spans="1:13" x14ac:dyDescent="0.25">
      <c r="A11" t="s">
        <v>97</v>
      </c>
      <c r="B11" t="s">
        <v>98</v>
      </c>
      <c r="C11" t="s">
        <v>35</v>
      </c>
      <c r="D11" t="s">
        <v>54</v>
      </c>
      <c r="E11">
        <v>6.45</v>
      </c>
      <c r="F11" t="s">
        <v>9</v>
      </c>
      <c r="G11" t="s">
        <v>9</v>
      </c>
      <c r="H11">
        <v>25</v>
      </c>
      <c r="I11">
        <v>30</v>
      </c>
      <c r="J11">
        <f t="shared" si="0"/>
        <v>2</v>
      </c>
      <c r="K11">
        <f t="shared" si="1"/>
        <v>12.9</v>
      </c>
      <c r="L11" t="s">
        <v>96</v>
      </c>
      <c r="M11" t="s">
        <v>104</v>
      </c>
    </row>
    <row r="12" spans="1:13" s="7" customFormat="1" x14ac:dyDescent="0.25">
      <c r="A12" t="s">
        <v>101</v>
      </c>
      <c r="B12" t="s">
        <v>100</v>
      </c>
      <c r="C12" t="s">
        <v>35</v>
      </c>
      <c r="D12" t="s">
        <v>54</v>
      </c>
      <c r="E12">
        <v>6.65</v>
      </c>
      <c r="F12" t="s">
        <v>9</v>
      </c>
      <c r="G12" t="s">
        <v>9</v>
      </c>
      <c r="H12">
        <v>25</v>
      </c>
      <c r="I12">
        <v>3</v>
      </c>
      <c r="J12">
        <f t="shared" si="0"/>
        <v>1</v>
      </c>
      <c r="K12">
        <f t="shared" si="1"/>
        <v>6.65</v>
      </c>
      <c r="L12" t="s">
        <v>102</v>
      </c>
      <c r="M12" t="s">
        <v>103</v>
      </c>
    </row>
    <row r="13" spans="1:13" x14ac:dyDescent="0.25">
      <c r="A13" t="s">
        <v>166</v>
      </c>
      <c r="B13" t="s">
        <v>169</v>
      </c>
      <c r="C13" t="s">
        <v>35</v>
      </c>
      <c r="D13" t="s">
        <v>170</v>
      </c>
      <c r="E13">
        <v>1.06</v>
      </c>
      <c r="F13" t="s">
        <v>9</v>
      </c>
      <c r="G13">
        <v>0.89</v>
      </c>
      <c r="H13">
        <v>1</v>
      </c>
      <c r="I13">
        <v>8</v>
      </c>
      <c r="J13">
        <f t="shared" si="0"/>
        <v>8</v>
      </c>
      <c r="K13">
        <f t="shared" si="1"/>
        <v>8.48</v>
      </c>
      <c r="L13" t="s">
        <v>165</v>
      </c>
      <c r="M13" s="8" t="s">
        <v>171</v>
      </c>
    </row>
    <row r="14" spans="1:13" x14ac:dyDescent="0.25">
      <c r="A14" t="s">
        <v>135</v>
      </c>
      <c r="B14" t="s">
        <v>136</v>
      </c>
      <c r="C14" t="s">
        <v>35</v>
      </c>
      <c r="D14" t="s">
        <v>54</v>
      </c>
      <c r="E14">
        <v>5.38</v>
      </c>
      <c r="F14" t="s">
        <v>9</v>
      </c>
      <c r="G14" t="s">
        <v>9</v>
      </c>
      <c r="H14">
        <v>100</v>
      </c>
      <c r="I14">
        <v>4</v>
      </c>
      <c r="J14">
        <f t="shared" si="0"/>
        <v>1</v>
      </c>
      <c r="K14">
        <f t="shared" si="1"/>
        <v>5.38</v>
      </c>
      <c r="L14" t="s">
        <v>134</v>
      </c>
      <c r="M14" t="s">
        <v>182</v>
      </c>
    </row>
    <row r="15" spans="1:13" x14ac:dyDescent="0.25">
      <c r="A15" t="s">
        <v>185</v>
      </c>
      <c r="B15" t="s">
        <v>187</v>
      </c>
      <c r="C15" t="s">
        <v>35</v>
      </c>
      <c r="D15" t="s">
        <v>94</v>
      </c>
      <c r="E15">
        <v>9.7799999999999994</v>
      </c>
      <c r="F15" t="s">
        <v>9</v>
      </c>
      <c r="G15" t="s">
        <v>9</v>
      </c>
      <c r="H15">
        <v>50</v>
      </c>
      <c r="I15">
        <v>16</v>
      </c>
      <c r="J15">
        <f t="shared" si="0"/>
        <v>1</v>
      </c>
      <c r="K15">
        <f t="shared" si="1"/>
        <v>9.7799999999999994</v>
      </c>
      <c r="L15" t="s">
        <v>186</v>
      </c>
      <c r="M15" t="s">
        <v>188</v>
      </c>
    </row>
    <row r="16" spans="1:13" x14ac:dyDescent="0.25">
      <c r="A16" t="s">
        <v>180</v>
      </c>
      <c r="B16" t="s">
        <v>183</v>
      </c>
      <c r="C16" t="s">
        <v>35</v>
      </c>
      <c r="D16" t="s">
        <v>94</v>
      </c>
      <c r="E16">
        <v>12.24</v>
      </c>
      <c r="F16" t="s">
        <v>9</v>
      </c>
      <c r="G16" t="s">
        <v>9</v>
      </c>
      <c r="H16">
        <v>50</v>
      </c>
      <c r="I16">
        <v>30</v>
      </c>
      <c r="J16">
        <f t="shared" si="0"/>
        <v>1</v>
      </c>
      <c r="K16">
        <f t="shared" si="1"/>
        <v>12.24</v>
      </c>
      <c r="L16" t="s">
        <v>181</v>
      </c>
      <c r="M16" t="s">
        <v>184</v>
      </c>
    </row>
    <row r="17" spans="1:13" x14ac:dyDescent="0.25">
      <c r="A17" t="s">
        <v>131</v>
      </c>
      <c r="B17" t="s">
        <v>127</v>
      </c>
      <c r="C17" t="s">
        <v>128</v>
      </c>
      <c r="D17" t="s">
        <v>4</v>
      </c>
      <c r="E17" s="2">
        <v>539.29999999999995</v>
      </c>
      <c r="F17" t="s">
        <v>9</v>
      </c>
      <c r="G17" t="s">
        <v>9</v>
      </c>
      <c r="H17">
        <v>1</v>
      </c>
      <c r="I17">
        <v>6</v>
      </c>
      <c r="J17">
        <f t="shared" si="0"/>
        <v>6</v>
      </c>
      <c r="K17">
        <f t="shared" si="1"/>
        <v>3235.7999999999997</v>
      </c>
      <c r="L17" t="s">
        <v>129</v>
      </c>
      <c r="M17" t="s">
        <v>130</v>
      </c>
    </row>
    <row r="18" spans="1:13" x14ac:dyDescent="0.25">
      <c r="A18" t="s">
        <v>199</v>
      </c>
      <c r="B18" t="s">
        <v>121</v>
      </c>
      <c r="C18" t="s">
        <v>126</v>
      </c>
      <c r="D18" t="s">
        <v>34</v>
      </c>
      <c r="E18">
        <v>291.5</v>
      </c>
      <c r="F18" t="s">
        <v>9</v>
      </c>
      <c r="G18" t="s">
        <v>9</v>
      </c>
      <c r="H18">
        <v>1</v>
      </c>
      <c r="I18">
        <f>IF(FULL_ASM!$I$3,1,0)</f>
        <v>0</v>
      </c>
      <c r="J18">
        <f t="shared" si="0"/>
        <v>0</v>
      </c>
      <c r="K18">
        <f t="shared" si="1"/>
        <v>0</v>
      </c>
      <c r="L18" t="s">
        <v>359</v>
      </c>
      <c r="M18" t="s">
        <v>27</v>
      </c>
    </row>
    <row r="19" spans="1:13" x14ac:dyDescent="0.25">
      <c r="A19" t="s">
        <v>200</v>
      </c>
      <c r="B19" t="s">
        <v>122</v>
      </c>
      <c r="C19" t="s">
        <v>126</v>
      </c>
      <c r="D19" t="s">
        <v>34</v>
      </c>
      <c r="E19">
        <v>187.81</v>
      </c>
      <c r="F19" t="s">
        <v>9</v>
      </c>
      <c r="G19" t="s">
        <v>9</v>
      </c>
      <c r="H19">
        <v>1</v>
      </c>
      <c r="I19">
        <f>IF(FULL_ASM!$I$3,1,0)</f>
        <v>0</v>
      </c>
      <c r="J19">
        <f t="shared" si="0"/>
        <v>0</v>
      </c>
      <c r="K19">
        <f t="shared" si="1"/>
        <v>0</v>
      </c>
      <c r="L19" t="s">
        <v>360</v>
      </c>
      <c r="M19" t="s">
        <v>27</v>
      </c>
    </row>
    <row r="20" spans="1:13" x14ac:dyDescent="0.25">
      <c r="A20" t="s">
        <v>201</v>
      </c>
      <c r="B20" t="s">
        <v>123</v>
      </c>
      <c r="C20" t="s">
        <v>126</v>
      </c>
      <c r="D20" t="s">
        <v>34</v>
      </c>
      <c r="E20">
        <v>175.12</v>
      </c>
      <c r="F20" t="s">
        <v>9</v>
      </c>
      <c r="G20" t="s">
        <v>9</v>
      </c>
      <c r="H20">
        <v>1</v>
      </c>
      <c r="I20">
        <f>IF(FULL_ASM!$I$3,1,0)</f>
        <v>0</v>
      </c>
      <c r="J20">
        <f t="shared" si="0"/>
        <v>0</v>
      </c>
      <c r="K20">
        <f t="shared" si="1"/>
        <v>0</v>
      </c>
      <c r="L20" t="s">
        <v>361</v>
      </c>
      <c r="M20" t="s">
        <v>27</v>
      </c>
    </row>
    <row r="21" spans="1:13" x14ac:dyDescent="0.25">
      <c r="A21" t="s">
        <v>202</v>
      </c>
      <c r="B21" t="s">
        <v>124</v>
      </c>
      <c r="C21" t="s">
        <v>126</v>
      </c>
      <c r="D21" t="s">
        <v>34</v>
      </c>
      <c r="E21">
        <v>189.09</v>
      </c>
      <c r="F21" t="s">
        <v>9</v>
      </c>
      <c r="G21" t="s">
        <v>9</v>
      </c>
      <c r="H21">
        <v>1</v>
      </c>
      <c r="I21">
        <f>IF(FULL_ASM!$I$3,1,0)</f>
        <v>0</v>
      </c>
      <c r="J21">
        <f t="shared" si="0"/>
        <v>0</v>
      </c>
      <c r="K21">
        <f t="shared" si="1"/>
        <v>0</v>
      </c>
      <c r="L21" t="s">
        <v>362</v>
      </c>
      <c r="M21" t="s">
        <v>27</v>
      </c>
    </row>
    <row r="22" spans="1:13" x14ac:dyDescent="0.25">
      <c r="A22" t="s">
        <v>203</v>
      </c>
      <c r="B22" t="s">
        <v>125</v>
      </c>
      <c r="C22" t="s">
        <v>126</v>
      </c>
      <c r="D22" t="s">
        <v>34</v>
      </c>
      <c r="E22">
        <v>429.5</v>
      </c>
      <c r="F22" t="s">
        <v>9</v>
      </c>
      <c r="G22" t="s">
        <v>9</v>
      </c>
      <c r="H22">
        <v>1</v>
      </c>
      <c r="I22">
        <f>IF(FULL_ASM!$I$3,1,0)</f>
        <v>0</v>
      </c>
      <c r="J22">
        <f t="shared" si="0"/>
        <v>0</v>
      </c>
      <c r="K22">
        <f t="shared" si="1"/>
        <v>0</v>
      </c>
      <c r="L22" t="s">
        <v>363</v>
      </c>
      <c r="M22" t="s">
        <v>27</v>
      </c>
    </row>
    <row r="23" spans="1:13" x14ac:dyDescent="0.25">
      <c r="A23" t="s">
        <v>350</v>
      </c>
      <c r="B23" t="s">
        <v>350</v>
      </c>
      <c r="C23" t="s">
        <v>5</v>
      </c>
      <c r="D23" t="s">
        <v>422</v>
      </c>
      <c r="E23">
        <v>150.04</v>
      </c>
      <c r="F23">
        <v>123.13</v>
      </c>
      <c r="G23">
        <v>111.41</v>
      </c>
      <c r="H23">
        <v>1</v>
      </c>
      <c r="I23">
        <v>1</v>
      </c>
      <c r="J23">
        <f t="shared" si="0"/>
        <v>1</v>
      </c>
      <c r="K23">
        <f t="shared" si="1"/>
        <v>150.04</v>
      </c>
      <c r="L23" t="s">
        <v>364</v>
      </c>
      <c r="M23" t="s">
        <v>27</v>
      </c>
    </row>
    <row r="24" spans="1:13" x14ac:dyDescent="0.25">
      <c r="A24" t="s">
        <v>351</v>
      </c>
      <c r="B24" t="s">
        <v>351</v>
      </c>
      <c r="C24" t="s">
        <v>5</v>
      </c>
      <c r="D24" t="s">
        <v>422</v>
      </c>
      <c r="E24">
        <v>150.04</v>
      </c>
      <c r="F24">
        <v>123.13</v>
      </c>
      <c r="G24">
        <v>111.41</v>
      </c>
      <c r="H24">
        <v>1</v>
      </c>
      <c r="I24">
        <v>1</v>
      </c>
      <c r="J24">
        <f t="shared" si="0"/>
        <v>1</v>
      </c>
      <c r="K24">
        <f t="shared" si="1"/>
        <v>150.04</v>
      </c>
      <c r="L24" t="s">
        <v>365</v>
      </c>
      <c r="M24" t="s">
        <v>27</v>
      </c>
    </row>
    <row r="25" spans="1:13" x14ac:dyDescent="0.25">
      <c r="A25" t="s">
        <v>356</v>
      </c>
      <c r="B25" t="s">
        <v>356</v>
      </c>
      <c r="C25" t="s">
        <v>5</v>
      </c>
      <c r="D25" t="s">
        <v>422</v>
      </c>
      <c r="E25">
        <v>160.02000000000001</v>
      </c>
      <c r="F25">
        <v>133.1</v>
      </c>
      <c r="G25">
        <v>121.38</v>
      </c>
      <c r="H25">
        <v>1</v>
      </c>
      <c r="I25">
        <v>1</v>
      </c>
      <c r="J25">
        <f t="shared" si="0"/>
        <v>1</v>
      </c>
      <c r="K25">
        <f t="shared" si="1"/>
        <v>160.02000000000001</v>
      </c>
      <c r="L25" t="s">
        <v>366</v>
      </c>
      <c r="M25" t="s">
        <v>27</v>
      </c>
    </row>
    <row r="26" spans="1:13" x14ac:dyDescent="0.25">
      <c r="A26" t="s">
        <v>197</v>
      </c>
      <c r="B26" t="s">
        <v>121</v>
      </c>
      <c r="C26" t="s">
        <v>6</v>
      </c>
      <c r="D26" t="s">
        <v>15</v>
      </c>
      <c r="E26">
        <v>51.92</v>
      </c>
      <c r="F26" t="s">
        <v>9</v>
      </c>
      <c r="G26" t="s">
        <v>9</v>
      </c>
      <c r="H26">
        <v>1</v>
      </c>
      <c r="I26">
        <f>IF(FULL_ASM!$H$3,1,0)</f>
        <v>0</v>
      </c>
      <c r="J26">
        <f t="shared" si="0"/>
        <v>0</v>
      </c>
      <c r="K26">
        <f t="shared" si="1"/>
        <v>0</v>
      </c>
      <c r="L26" t="s">
        <v>374</v>
      </c>
      <c r="M26" t="s">
        <v>26</v>
      </c>
    </row>
    <row r="27" spans="1:13" x14ac:dyDescent="0.25">
      <c r="A27" t="s">
        <v>198</v>
      </c>
      <c r="B27" t="s">
        <v>121</v>
      </c>
      <c r="C27" t="s">
        <v>6</v>
      </c>
      <c r="D27" t="s">
        <v>14</v>
      </c>
      <c r="E27">
        <v>8.8800000000000008</v>
      </c>
      <c r="F27" t="s">
        <v>9</v>
      </c>
      <c r="G27" t="s">
        <v>9</v>
      </c>
      <c r="H27">
        <v>1</v>
      </c>
      <c r="I27">
        <f>IF(FULL_ASM!$G$3,1,0)</f>
        <v>1</v>
      </c>
      <c r="J27">
        <f t="shared" si="0"/>
        <v>1</v>
      </c>
      <c r="K27">
        <f t="shared" si="1"/>
        <v>8.8800000000000008</v>
      </c>
      <c r="L27" t="s">
        <v>374</v>
      </c>
      <c r="M27" t="s">
        <v>26</v>
      </c>
    </row>
    <row r="28" spans="1:13" x14ac:dyDescent="0.25">
      <c r="A28" t="s">
        <v>204</v>
      </c>
      <c r="B28" t="s">
        <v>122</v>
      </c>
      <c r="C28" t="s">
        <v>6</v>
      </c>
      <c r="D28" t="s">
        <v>15</v>
      </c>
      <c r="E28">
        <v>73.84</v>
      </c>
      <c r="F28" t="s">
        <v>9</v>
      </c>
      <c r="G28" t="s">
        <v>9</v>
      </c>
      <c r="H28">
        <v>1</v>
      </c>
      <c r="I28">
        <f>IF(FULL_ASM!$H$3,1,0)</f>
        <v>0</v>
      </c>
      <c r="J28">
        <f t="shared" si="0"/>
        <v>0</v>
      </c>
      <c r="K28">
        <f t="shared" si="1"/>
        <v>0</v>
      </c>
      <c r="L28" t="s">
        <v>375</v>
      </c>
      <c r="M28" t="s">
        <v>26</v>
      </c>
    </row>
    <row r="29" spans="1:13" x14ac:dyDescent="0.25">
      <c r="A29" t="s">
        <v>205</v>
      </c>
      <c r="B29" t="s">
        <v>122</v>
      </c>
      <c r="C29" t="s">
        <v>6</v>
      </c>
      <c r="D29" t="s">
        <v>14</v>
      </c>
      <c r="E29">
        <v>11.06</v>
      </c>
      <c r="F29" t="s">
        <v>9</v>
      </c>
      <c r="G29" t="s">
        <v>9</v>
      </c>
      <c r="H29">
        <v>1</v>
      </c>
      <c r="I29">
        <f>IF(FULL_ASM!$G$3,1,0)</f>
        <v>1</v>
      </c>
      <c r="J29">
        <f t="shared" si="0"/>
        <v>1</v>
      </c>
      <c r="K29">
        <f t="shared" si="1"/>
        <v>11.06</v>
      </c>
      <c r="L29" t="s">
        <v>375</v>
      </c>
      <c r="M29" t="s">
        <v>26</v>
      </c>
    </row>
    <row r="30" spans="1:13" x14ac:dyDescent="0.25">
      <c r="A30" t="s">
        <v>206</v>
      </c>
      <c r="B30" t="s">
        <v>123</v>
      </c>
      <c r="C30" t="s">
        <v>6</v>
      </c>
      <c r="D30" t="s">
        <v>15</v>
      </c>
      <c r="E30">
        <v>87.83</v>
      </c>
      <c r="F30" t="s">
        <v>9</v>
      </c>
      <c r="G30" t="s">
        <v>9</v>
      </c>
      <c r="H30">
        <v>1</v>
      </c>
      <c r="I30">
        <f>IF(FULL_ASM!$H$3,1,0)</f>
        <v>0</v>
      </c>
      <c r="J30">
        <f t="shared" si="0"/>
        <v>0</v>
      </c>
      <c r="K30">
        <f t="shared" si="1"/>
        <v>0</v>
      </c>
      <c r="L30" t="s">
        <v>376</v>
      </c>
      <c r="M30" t="s">
        <v>26</v>
      </c>
    </row>
    <row r="31" spans="1:13" x14ac:dyDescent="0.25">
      <c r="A31" t="s">
        <v>207</v>
      </c>
      <c r="B31" t="s">
        <v>123</v>
      </c>
      <c r="C31" t="s">
        <v>6</v>
      </c>
      <c r="D31" t="s">
        <v>14</v>
      </c>
      <c r="E31">
        <v>13.25</v>
      </c>
      <c r="F31" t="s">
        <v>9</v>
      </c>
      <c r="G31" t="s">
        <v>9</v>
      </c>
      <c r="H31">
        <v>1</v>
      </c>
      <c r="I31">
        <f>IF(FULL_ASM!$G$3,1,0)</f>
        <v>1</v>
      </c>
      <c r="J31">
        <f t="shared" si="0"/>
        <v>1</v>
      </c>
      <c r="K31">
        <f t="shared" si="1"/>
        <v>13.25</v>
      </c>
      <c r="L31" t="s">
        <v>376</v>
      </c>
      <c r="M31" t="s">
        <v>26</v>
      </c>
    </row>
    <row r="32" spans="1:13" x14ac:dyDescent="0.25">
      <c r="A32" t="s">
        <v>208</v>
      </c>
      <c r="B32" t="s">
        <v>124</v>
      </c>
      <c r="C32" t="s">
        <v>6</v>
      </c>
      <c r="D32" t="s">
        <v>15</v>
      </c>
      <c r="E32">
        <v>89.08</v>
      </c>
      <c r="F32" t="s">
        <v>9</v>
      </c>
      <c r="G32" t="s">
        <v>9</v>
      </c>
      <c r="H32">
        <v>1</v>
      </c>
      <c r="I32">
        <f>IF(FULL_ASM!$H$3,1,0)</f>
        <v>0</v>
      </c>
      <c r="J32">
        <f t="shared" si="0"/>
        <v>0</v>
      </c>
      <c r="K32">
        <f t="shared" si="1"/>
        <v>0</v>
      </c>
      <c r="L32" t="s">
        <v>377</v>
      </c>
      <c r="M32" t="s">
        <v>26</v>
      </c>
    </row>
    <row r="33" spans="1:13" x14ac:dyDescent="0.25">
      <c r="A33" t="s">
        <v>209</v>
      </c>
      <c r="B33" t="s">
        <v>124</v>
      </c>
      <c r="C33" t="s">
        <v>6</v>
      </c>
      <c r="D33" t="s">
        <v>14</v>
      </c>
      <c r="E33">
        <v>13.66</v>
      </c>
      <c r="F33" t="s">
        <v>9</v>
      </c>
      <c r="G33" t="s">
        <v>9</v>
      </c>
      <c r="H33">
        <v>1</v>
      </c>
      <c r="I33">
        <f>IF(FULL_ASM!$G$3,1,0)</f>
        <v>1</v>
      </c>
      <c r="J33">
        <f t="shared" si="0"/>
        <v>1</v>
      </c>
      <c r="K33">
        <f t="shared" si="1"/>
        <v>13.66</v>
      </c>
      <c r="L33" t="s">
        <v>377</v>
      </c>
      <c r="M33" t="s">
        <v>26</v>
      </c>
    </row>
    <row r="34" spans="1:13" x14ac:dyDescent="0.25">
      <c r="A34" t="s">
        <v>210</v>
      </c>
      <c r="B34" t="s">
        <v>125</v>
      </c>
      <c r="C34" t="s">
        <v>6</v>
      </c>
      <c r="D34" t="s">
        <v>15</v>
      </c>
      <c r="E34">
        <v>123.93</v>
      </c>
      <c r="F34" t="s">
        <v>9</v>
      </c>
      <c r="G34" t="s">
        <v>9</v>
      </c>
      <c r="H34">
        <v>1</v>
      </c>
      <c r="I34">
        <f>IF(FULL_ASM!$H$3,1,0)</f>
        <v>0</v>
      </c>
      <c r="J34">
        <f t="shared" si="0"/>
        <v>0</v>
      </c>
      <c r="K34">
        <f t="shared" si="1"/>
        <v>0</v>
      </c>
      <c r="L34" t="s">
        <v>378</v>
      </c>
      <c r="M34" t="s">
        <v>26</v>
      </c>
    </row>
    <row r="35" spans="1:13" x14ac:dyDescent="0.25">
      <c r="A35" t="s">
        <v>211</v>
      </c>
      <c r="B35" t="s">
        <v>125</v>
      </c>
      <c r="C35" t="s">
        <v>6</v>
      </c>
      <c r="D35" t="s">
        <v>14</v>
      </c>
      <c r="E35">
        <v>17.39</v>
      </c>
      <c r="F35" t="s">
        <v>9</v>
      </c>
      <c r="G35" t="s">
        <v>9</v>
      </c>
      <c r="H35">
        <v>1</v>
      </c>
      <c r="I35">
        <f>IF(FULL_ASM!$G$3,1,0)</f>
        <v>1</v>
      </c>
      <c r="J35">
        <f t="shared" si="0"/>
        <v>1</v>
      </c>
      <c r="K35">
        <f t="shared" si="1"/>
        <v>17.39</v>
      </c>
      <c r="L35" t="s">
        <v>378</v>
      </c>
      <c r="M35" t="s">
        <v>26</v>
      </c>
    </row>
    <row r="36" spans="1:13" x14ac:dyDescent="0.25">
      <c r="A36" t="s">
        <v>212</v>
      </c>
      <c r="B36" t="s">
        <v>132</v>
      </c>
      <c r="C36" t="s">
        <v>6</v>
      </c>
      <c r="D36" t="s">
        <v>14</v>
      </c>
      <c r="E36">
        <v>3.37</v>
      </c>
      <c r="F36" t="s">
        <v>9</v>
      </c>
      <c r="G36" t="s">
        <v>9</v>
      </c>
      <c r="H36">
        <v>1</v>
      </c>
      <c r="I36">
        <f>4*IF(FULL_ASM!$G$3,1,0)</f>
        <v>4</v>
      </c>
      <c r="J36">
        <f t="shared" si="0"/>
        <v>4</v>
      </c>
      <c r="K36">
        <f t="shared" si="1"/>
        <v>13.48</v>
      </c>
      <c r="L36" t="s">
        <v>379</v>
      </c>
      <c r="M36" t="s">
        <v>26</v>
      </c>
    </row>
    <row r="37" spans="1:13" x14ac:dyDescent="0.25">
      <c r="A37" t="s">
        <v>213</v>
      </c>
      <c r="B37" t="s">
        <v>132</v>
      </c>
      <c r="C37" t="s">
        <v>6</v>
      </c>
      <c r="D37" t="s">
        <v>133</v>
      </c>
      <c r="E37">
        <v>11.16</v>
      </c>
      <c r="F37" t="s">
        <v>9</v>
      </c>
      <c r="G37" t="s">
        <v>9</v>
      </c>
      <c r="H37">
        <v>1</v>
      </c>
      <c r="I37">
        <f>4*IF(FULL_ASM!$H$3,1,0)</f>
        <v>0</v>
      </c>
      <c r="J37">
        <f t="shared" si="0"/>
        <v>0</v>
      </c>
      <c r="K37">
        <f t="shared" si="1"/>
        <v>0</v>
      </c>
      <c r="L37" t="s">
        <v>379</v>
      </c>
      <c r="M37" t="s">
        <v>26</v>
      </c>
    </row>
    <row r="38" spans="1:13" x14ac:dyDescent="0.25">
      <c r="A38" t="s">
        <v>214</v>
      </c>
      <c r="B38" t="s">
        <v>189</v>
      </c>
      <c r="C38" t="s">
        <v>6</v>
      </c>
      <c r="D38" t="s">
        <v>14</v>
      </c>
      <c r="E38">
        <v>5.86</v>
      </c>
      <c r="F38" t="s">
        <v>9</v>
      </c>
      <c r="G38" t="s">
        <v>9</v>
      </c>
      <c r="H38">
        <v>1</v>
      </c>
      <c r="I38">
        <f>2*IF(FULL_ASM!$G$3,1,0)</f>
        <v>2</v>
      </c>
      <c r="J38">
        <f t="shared" si="0"/>
        <v>2</v>
      </c>
      <c r="K38">
        <f t="shared" si="1"/>
        <v>11.72</v>
      </c>
      <c r="L38" t="s">
        <v>380</v>
      </c>
      <c r="M38" t="s">
        <v>26</v>
      </c>
    </row>
    <row r="39" spans="1:13" x14ac:dyDescent="0.25">
      <c r="A39" t="s">
        <v>215</v>
      </c>
      <c r="B39" t="s">
        <v>189</v>
      </c>
      <c r="C39" t="s">
        <v>6</v>
      </c>
      <c r="D39" t="s">
        <v>133</v>
      </c>
      <c r="E39">
        <v>25.9</v>
      </c>
      <c r="F39" t="s">
        <v>9</v>
      </c>
      <c r="G39" t="s">
        <v>9</v>
      </c>
      <c r="H39">
        <v>1</v>
      </c>
      <c r="I39">
        <v>0</v>
      </c>
      <c r="J39">
        <f t="shared" si="0"/>
        <v>0</v>
      </c>
      <c r="K39">
        <f t="shared" si="1"/>
        <v>0</v>
      </c>
      <c r="L39" t="s">
        <v>380</v>
      </c>
      <c r="M39" t="s">
        <v>26</v>
      </c>
    </row>
    <row r="40" spans="1:13" x14ac:dyDescent="0.25">
      <c r="A40" t="s">
        <v>107</v>
      </c>
      <c r="B40" t="s">
        <v>113</v>
      </c>
      <c r="C40" t="s">
        <v>111</v>
      </c>
      <c r="D40" t="s">
        <v>106</v>
      </c>
      <c r="E40">
        <v>200</v>
      </c>
      <c r="F40" t="s">
        <v>116</v>
      </c>
      <c r="H40">
        <v>1</v>
      </c>
      <c r="I40">
        <v>1</v>
      </c>
      <c r="J40">
        <f t="shared" si="0"/>
        <v>1</v>
      </c>
      <c r="K40">
        <f t="shared" si="1"/>
        <v>200</v>
      </c>
      <c r="L40" t="s">
        <v>117</v>
      </c>
      <c r="M40" t="s">
        <v>119</v>
      </c>
    </row>
    <row r="41" spans="1:13" x14ac:dyDescent="0.25">
      <c r="A41" t="s">
        <v>105</v>
      </c>
      <c r="B41" t="s">
        <v>112</v>
      </c>
      <c r="C41" t="s">
        <v>111</v>
      </c>
      <c r="D41" t="s">
        <v>110</v>
      </c>
      <c r="E41">
        <v>300</v>
      </c>
      <c r="F41" t="s">
        <v>116</v>
      </c>
      <c r="H41">
        <v>1</v>
      </c>
      <c r="I41">
        <v>6</v>
      </c>
      <c r="J41">
        <f t="shared" si="0"/>
        <v>6</v>
      </c>
      <c r="K41">
        <f t="shared" si="1"/>
        <v>1800</v>
      </c>
      <c r="L41" t="s">
        <v>117</v>
      </c>
      <c r="M41" t="s">
        <v>118</v>
      </c>
    </row>
    <row r="42" spans="1:13" x14ac:dyDescent="0.25">
      <c r="A42" t="s">
        <v>109</v>
      </c>
      <c r="B42" t="s">
        <v>114</v>
      </c>
      <c r="C42" t="s">
        <v>111</v>
      </c>
      <c r="D42" t="s">
        <v>108</v>
      </c>
      <c r="E42">
        <v>75</v>
      </c>
      <c r="F42" t="s">
        <v>115</v>
      </c>
      <c r="H42">
        <v>1</v>
      </c>
      <c r="I42">
        <v>1</v>
      </c>
      <c r="J42">
        <f t="shared" si="0"/>
        <v>1</v>
      </c>
      <c r="K42">
        <f t="shared" si="1"/>
        <v>75</v>
      </c>
      <c r="L42" t="s">
        <v>117</v>
      </c>
      <c r="M42" t="s">
        <v>120</v>
      </c>
    </row>
    <row r="43" spans="1:13" x14ac:dyDescent="0.25">
      <c r="A43" t="s">
        <v>20</v>
      </c>
      <c r="B43" t="s">
        <v>18</v>
      </c>
      <c r="C43" t="s">
        <v>19</v>
      </c>
      <c r="D43" t="s">
        <v>387</v>
      </c>
      <c r="E43">
        <v>58.1</v>
      </c>
      <c r="F43">
        <v>40.1</v>
      </c>
      <c r="G43">
        <v>35.71</v>
      </c>
      <c r="H43">
        <v>1</v>
      </c>
      <c r="I43">
        <v>3</v>
      </c>
      <c r="J43">
        <f t="shared" si="0"/>
        <v>3</v>
      </c>
      <c r="K43">
        <f t="shared" si="1"/>
        <v>174.3</v>
      </c>
      <c r="L43" t="s">
        <v>24</v>
      </c>
      <c r="M43" t="s">
        <v>25</v>
      </c>
    </row>
    <row r="44" spans="1:13" x14ac:dyDescent="0.25">
      <c r="A44" t="s">
        <v>31</v>
      </c>
      <c r="B44" t="s">
        <v>29</v>
      </c>
      <c r="C44" t="s">
        <v>19</v>
      </c>
      <c r="D44" t="s">
        <v>387</v>
      </c>
      <c r="E44">
        <v>13.63</v>
      </c>
      <c r="F44">
        <v>9.42</v>
      </c>
      <c r="G44">
        <v>8.11</v>
      </c>
      <c r="H44">
        <v>1</v>
      </c>
      <c r="I44">
        <v>2</v>
      </c>
      <c r="J44">
        <f t="shared" si="0"/>
        <v>2</v>
      </c>
      <c r="K44">
        <f t="shared" si="1"/>
        <v>27.26</v>
      </c>
      <c r="L44" t="s">
        <v>30</v>
      </c>
      <c r="M44" t="s">
        <v>33</v>
      </c>
    </row>
    <row r="45" spans="1:13" x14ac:dyDescent="0.25">
      <c r="A45" t="s">
        <v>386</v>
      </c>
      <c r="B45" t="s">
        <v>391</v>
      </c>
      <c r="C45" t="s">
        <v>19</v>
      </c>
      <c r="D45" t="s">
        <v>387</v>
      </c>
      <c r="E45">
        <v>20.53</v>
      </c>
      <c r="F45">
        <v>14.16</v>
      </c>
      <c r="G45">
        <v>10.81</v>
      </c>
      <c r="H45">
        <v>1</v>
      </c>
      <c r="I45">
        <v>1</v>
      </c>
      <c r="J45">
        <f t="shared" si="0"/>
        <v>1</v>
      </c>
      <c r="K45">
        <f t="shared" si="1"/>
        <v>20.53</v>
      </c>
      <c r="L45" t="s">
        <v>388</v>
      </c>
      <c r="M45" t="s">
        <v>389</v>
      </c>
    </row>
    <row r="47" spans="1:13" ht="26.25" x14ac:dyDescent="0.4">
      <c r="A47" s="4" t="s">
        <v>190</v>
      </c>
      <c r="K47" s="4">
        <f>SUM(K2:K45)</f>
        <v>6626.130000000001</v>
      </c>
    </row>
  </sheetData>
  <sortState ref="A2:M46">
    <sortCondition ref="C2:C46"/>
  </sortState>
  <hyperlinks>
    <hyperlink ref="M43" r:id="rId1"/>
    <hyperlink ref="M2" r:id="rId2" display="http://www.maxonmotorusa.com/maxon/view/configurator/?ConfigID=B75AECFD27A3"/>
    <hyperlink ref="M5" r:id="rId3" location="99040a210/=10p1zgw"/>
    <hyperlink ref="M13" r:id="rId4" location="93657a005/=10qlcg0"/>
  </hyperlinks>
  <pageMargins left="0.7" right="0.7" top="0.75" bottom="0.75" header="0.3" footer="0.3"/>
  <pageSetup orientation="portrait" horizontalDpi="4294967293" verticalDpi="4294967293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43"/>
  <sheetViews>
    <sheetView zoomScale="70" zoomScaleNormal="70" zoomScalePageLayoutView="70" workbookViewId="0">
      <selection activeCell="C48" sqref="C48"/>
    </sheetView>
  </sheetViews>
  <sheetFormatPr defaultColWidth="8.85546875" defaultRowHeight="15" x14ac:dyDescent="0.25"/>
  <cols>
    <col min="1" max="1" width="27.7109375" customWidth="1"/>
    <col min="2" max="2" width="25.140625" customWidth="1"/>
    <col min="3" max="3" width="19.85546875" customWidth="1"/>
    <col min="4" max="4" width="24" customWidth="1"/>
    <col min="5" max="5" width="22" customWidth="1"/>
    <col min="6" max="6" width="21.85546875" customWidth="1"/>
    <col min="7" max="7" width="23.7109375" customWidth="1"/>
    <col min="8" max="8" width="19.42578125" customWidth="1"/>
    <col min="9" max="9" width="15.28515625" customWidth="1"/>
    <col min="10" max="10" width="15.140625" customWidth="1"/>
    <col min="11" max="11" width="12.28515625" customWidth="1"/>
    <col min="12" max="12" width="29.7109375" customWidth="1"/>
    <col min="13" max="13" width="123.28515625" customWidth="1"/>
  </cols>
  <sheetData>
    <row r="1" spans="1:13" ht="21" x14ac:dyDescent="0.35">
      <c r="A1" s="1" t="s">
        <v>1</v>
      </c>
      <c r="B1" s="1" t="s">
        <v>3</v>
      </c>
      <c r="C1" s="1" t="s">
        <v>0</v>
      </c>
      <c r="D1" s="1" t="s">
        <v>7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72</v>
      </c>
      <c r="K1" s="1" t="s">
        <v>73</v>
      </c>
      <c r="L1" s="1" t="s">
        <v>8</v>
      </c>
      <c r="M1" s="1" t="s">
        <v>2</v>
      </c>
    </row>
    <row r="2" spans="1:13" x14ac:dyDescent="0.25">
      <c r="A2" t="s">
        <v>80</v>
      </c>
      <c r="B2" t="s">
        <v>78</v>
      </c>
      <c r="C2" t="s">
        <v>79</v>
      </c>
      <c r="D2" t="s">
        <v>4</v>
      </c>
      <c r="E2">
        <v>318</v>
      </c>
      <c r="F2" t="s">
        <v>9</v>
      </c>
      <c r="G2" t="s">
        <v>9</v>
      </c>
      <c r="H2">
        <v>1</v>
      </c>
      <c r="I2">
        <v>2</v>
      </c>
      <c r="J2">
        <f t="shared" ref="J2:J36" si="0">_xlfn.CEILING.MATH(I2/H2)</f>
        <v>2</v>
      </c>
      <c r="K2">
        <f t="shared" ref="K2:K36" si="1">J2*E2</f>
        <v>636</v>
      </c>
      <c r="L2" t="s">
        <v>82</v>
      </c>
      <c r="M2" t="s">
        <v>84</v>
      </c>
    </row>
    <row r="3" spans="1:13" x14ac:dyDescent="0.25">
      <c r="A3" t="s">
        <v>56</v>
      </c>
      <c r="B3" t="s">
        <v>55</v>
      </c>
      <c r="C3" t="s">
        <v>35</v>
      </c>
      <c r="D3" t="s">
        <v>54</v>
      </c>
      <c r="E3">
        <v>10.5</v>
      </c>
      <c r="F3" t="s">
        <v>9</v>
      </c>
      <c r="G3" t="s">
        <v>9</v>
      </c>
      <c r="H3">
        <v>25</v>
      </c>
      <c r="I3">
        <v>10</v>
      </c>
      <c r="J3">
        <f t="shared" si="0"/>
        <v>1</v>
      </c>
      <c r="K3">
        <f t="shared" si="1"/>
        <v>10.5</v>
      </c>
      <c r="L3" t="s">
        <v>53</v>
      </c>
      <c r="M3" t="s">
        <v>57</v>
      </c>
    </row>
    <row r="4" spans="1:13" x14ac:dyDescent="0.25">
      <c r="A4" t="s">
        <v>396</v>
      </c>
      <c r="B4" t="s">
        <v>394</v>
      </c>
      <c r="C4" t="s">
        <v>35</v>
      </c>
      <c r="D4" t="s">
        <v>37</v>
      </c>
      <c r="E4">
        <v>10.47</v>
      </c>
      <c r="F4" t="s">
        <v>9</v>
      </c>
      <c r="G4" t="s">
        <v>9</v>
      </c>
      <c r="H4">
        <v>1</v>
      </c>
      <c r="I4">
        <v>3</v>
      </c>
      <c r="J4">
        <f t="shared" si="0"/>
        <v>3</v>
      </c>
      <c r="K4">
        <f t="shared" si="1"/>
        <v>31.410000000000004</v>
      </c>
      <c r="L4" t="s">
        <v>397</v>
      </c>
      <c r="M4" t="s">
        <v>395</v>
      </c>
    </row>
    <row r="5" spans="1:13" x14ac:dyDescent="0.25">
      <c r="A5" t="s">
        <v>92</v>
      </c>
      <c r="B5" t="s">
        <v>93</v>
      </c>
      <c r="C5" t="s">
        <v>35</v>
      </c>
      <c r="D5" t="s">
        <v>94</v>
      </c>
      <c r="E5">
        <v>10.47</v>
      </c>
      <c r="F5">
        <v>8.8800000000000008</v>
      </c>
      <c r="G5" t="s">
        <v>9</v>
      </c>
      <c r="H5">
        <v>1</v>
      </c>
      <c r="I5">
        <v>2</v>
      </c>
      <c r="J5">
        <f t="shared" si="0"/>
        <v>2</v>
      </c>
      <c r="K5">
        <f t="shared" si="1"/>
        <v>20.94</v>
      </c>
      <c r="L5" t="s">
        <v>91</v>
      </c>
      <c r="M5" t="s">
        <v>95</v>
      </c>
    </row>
    <row r="6" spans="1:13" s="7" customFormat="1" x14ac:dyDescent="0.25">
      <c r="A6" t="s">
        <v>138</v>
      </c>
      <c r="B6" t="s">
        <v>139</v>
      </c>
      <c r="C6" t="s">
        <v>35</v>
      </c>
      <c r="D6" t="s">
        <v>99</v>
      </c>
      <c r="E6">
        <v>7.71</v>
      </c>
      <c r="F6" t="s">
        <v>9</v>
      </c>
      <c r="G6" t="s">
        <v>9</v>
      </c>
      <c r="H6">
        <v>1</v>
      </c>
      <c r="I6">
        <v>1</v>
      </c>
      <c r="J6">
        <f t="shared" si="0"/>
        <v>1</v>
      </c>
      <c r="K6">
        <f t="shared" si="1"/>
        <v>7.71</v>
      </c>
      <c r="L6" t="s">
        <v>137</v>
      </c>
      <c r="M6" t="s">
        <v>140</v>
      </c>
    </row>
    <row r="7" spans="1:13" x14ac:dyDescent="0.25">
      <c r="A7" t="s">
        <v>142</v>
      </c>
      <c r="B7" t="s">
        <v>143</v>
      </c>
      <c r="C7" t="s">
        <v>35</v>
      </c>
      <c r="D7" t="s">
        <v>54</v>
      </c>
      <c r="E7">
        <v>12.23</v>
      </c>
      <c r="F7" t="s">
        <v>9</v>
      </c>
      <c r="G7" t="s">
        <v>9</v>
      </c>
      <c r="H7">
        <v>10</v>
      </c>
      <c r="I7">
        <v>2</v>
      </c>
      <c r="J7">
        <f t="shared" si="0"/>
        <v>1</v>
      </c>
      <c r="K7">
        <f t="shared" si="1"/>
        <v>12.23</v>
      </c>
      <c r="L7" t="s">
        <v>141</v>
      </c>
      <c r="M7" t="s">
        <v>144</v>
      </c>
    </row>
    <row r="8" spans="1:13" x14ac:dyDescent="0.25">
      <c r="A8" t="s">
        <v>146</v>
      </c>
      <c r="B8" t="s">
        <v>147</v>
      </c>
      <c r="C8" t="s">
        <v>35</v>
      </c>
      <c r="D8" t="s">
        <v>54</v>
      </c>
      <c r="E8">
        <v>6.24</v>
      </c>
      <c r="F8" t="s">
        <v>9</v>
      </c>
      <c r="G8" t="s">
        <v>9</v>
      </c>
      <c r="H8">
        <v>25</v>
      </c>
      <c r="I8">
        <v>12</v>
      </c>
      <c r="J8">
        <f t="shared" si="0"/>
        <v>1</v>
      </c>
      <c r="K8">
        <f t="shared" si="1"/>
        <v>6.24</v>
      </c>
      <c r="L8" t="s">
        <v>145</v>
      </c>
      <c r="M8" t="s">
        <v>148</v>
      </c>
    </row>
    <row r="9" spans="1:13" x14ac:dyDescent="0.25">
      <c r="A9" t="s">
        <v>151</v>
      </c>
      <c r="B9" t="s">
        <v>150</v>
      </c>
      <c r="C9" t="s">
        <v>35</v>
      </c>
      <c r="D9" t="s">
        <v>153</v>
      </c>
      <c r="E9">
        <v>30.09</v>
      </c>
      <c r="F9" t="s">
        <v>9</v>
      </c>
      <c r="G9" t="s">
        <v>9</v>
      </c>
      <c r="H9">
        <v>1</v>
      </c>
      <c r="I9">
        <v>2</v>
      </c>
      <c r="J9">
        <f t="shared" si="0"/>
        <v>2</v>
      </c>
      <c r="K9">
        <f t="shared" si="1"/>
        <v>60.18</v>
      </c>
      <c r="L9" t="s">
        <v>149</v>
      </c>
      <c r="M9" t="s">
        <v>152</v>
      </c>
    </row>
    <row r="10" spans="1:13" x14ac:dyDescent="0.25">
      <c r="A10" t="s">
        <v>155</v>
      </c>
      <c r="B10" t="s">
        <v>156</v>
      </c>
      <c r="C10" t="s">
        <v>35</v>
      </c>
      <c r="D10" t="s">
        <v>157</v>
      </c>
      <c r="E10">
        <v>6.36</v>
      </c>
      <c r="F10" t="s">
        <v>9</v>
      </c>
      <c r="G10" t="s">
        <v>9</v>
      </c>
      <c r="H10">
        <v>10</v>
      </c>
      <c r="I10">
        <v>1</v>
      </c>
      <c r="J10">
        <f t="shared" si="0"/>
        <v>1</v>
      </c>
      <c r="K10">
        <f t="shared" si="1"/>
        <v>6.36</v>
      </c>
      <c r="L10" t="s">
        <v>154</v>
      </c>
      <c r="M10" t="s">
        <v>158</v>
      </c>
    </row>
    <row r="11" spans="1:13" x14ac:dyDescent="0.25">
      <c r="A11" t="s">
        <v>160</v>
      </c>
      <c r="B11" t="s">
        <v>161</v>
      </c>
      <c r="C11" t="s">
        <v>35</v>
      </c>
      <c r="D11" t="s">
        <v>41</v>
      </c>
      <c r="E11">
        <v>7.62</v>
      </c>
      <c r="F11" t="s">
        <v>9</v>
      </c>
      <c r="G11" t="s">
        <v>9</v>
      </c>
      <c r="H11">
        <v>25</v>
      </c>
      <c r="I11">
        <v>1</v>
      </c>
      <c r="J11">
        <f t="shared" si="0"/>
        <v>1</v>
      </c>
      <c r="K11">
        <f t="shared" si="1"/>
        <v>7.62</v>
      </c>
      <c r="L11" t="s">
        <v>159</v>
      </c>
      <c r="M11" t="s">
        <v>162</v>
      </c>
    </row>
    <row r="12" spans="1:13" x14ac:dyDescent="0.25">
      <c r="A12" t="s">
        <v>164</v>
      </c>
      <c r="B12" t="s">
        <v>167</v>
      </c>
      <c r="C12" t="s">
        <v>35</v>
      </c>
      <c r="D12" t="s">
        <v>94</v>
      </c>
      <c r="E12">
        <v>8.15</v>
      </c>
      <c r="F12" t="s">
        <v>9</v>
      </c>
      <c r="G12" t="s">
        <v>9</v>
      </c>
      <c r="H12">
        <v>10</v>
      </c>
      <c r="I12">
        <v>4</v>
      </c>
      <c r="J12">
        <f t="shared" si="0"/>
        <v>1</v>
      </c>
      <c r="K12">
        <f t="shared" si="1"/>
        <v>8.15</v>
      </c>
      <c r="L12" t="s">
        <v>163</v>
      </c>
      <c r="M12" t="s">
        <v>168</v>
      </c>
    </row>
    <row r="13" spans="1:13" x14ac:dyDescent="0.25">
      <c r="A13" t="s">
        <v>166</v>
      </c>
      <c r="B13" t="s">
        <v>169</v>
      </c>
      <c r="C13" t="s">
        <v>35</v>
      </c>
      <c r="D13" t="s">
        <v>170</v>
      </c>
      <c r="E13">
        <v>1.06</v>
      </c>
      <c r="F13" t="s">
        <v>9</v>
      </c>
      <c r="G13">
        <v>0.89</v>
      </c>
      <c r="H13">
        <v>1</v>
      </c>
      <c r="I13">
        <v>4</v>
      </c>
      <c r="J13">
        <f t="shared" si="0"/>
        <v>4</v>
      </c>
      <c r="K13">
        <f t="shared" si="1"/>
        <v>4.24</v>
      </c>
      <c r="L13" t="s">
        <v>165</v>
      </c>
      <c r="M13" t="s">
        <v>171</v>
      </c>
    </row>
    <row r="14" spans="1:13" x14ac:dyDescent="0.25">
      <c r="A14" t="s">
        <v>424</v>
      </c>
      <c r="B14" t="s">
        <v>423</v>
      </c>
      <c r="C14" t="s">
        <v>35</v>
      </c>
      <c r="D14" t="s">
        <v>54</v>
      </c>
      <c r="E14">
        <v>9.4700000000000006</v>
      </c>
      <c r="F14" t="s">
        <v>9</v>
      </c>
      <c r="G14" t="s">
        <v>9</v>
      </c>
      <c r="H14">
        <v>100</v>
      </c>
      <c r="I14">
        <v>11</v>
      </c>
      <c r="J14">
        <f t="shared" si="0"/>
        <v>1</v>
      </c>
      <c r="K14">
        <f t="shared" si="1"/>
        <v>9.4700000000000006</v>
      </c>
      <c r="L14" t="s">
        <v>425</v>
      </c>
      <c r="M14" t="s">
        <v>430</v>
      </c>
    </row>
    <row r="15" spans="1:13" x14ac:dyDescent="0.25">
      <c r="A15" t="s">
        <v>427</v>
      </c>
      <c r="B15" t="s">
        <v>429</v>
      </c>
      <c r="C15" t="s">
        <v>35</v>
      </c>
      <c r="D15" t="s">
        <v>54</v>
      </c>
      <c r="F15" t="s">
        <v>9</v>
      </c>
      <c r="G15" t="s">
        <v>9</v>
      </c>
      <c r="I15">
        <v>4</v>
      </c>
      <c r="J15" t="e">
        <f t="shared" si="0"/>
        <v>#DIV/0!</v>
      </c>
      <c r="K15" t="e">
        <f t="shared" si="1"/>
        <v>#DIV/0!</v>
      </c>
      <c r="L15" t="s">
        <v>428</v>
      </c>
    </row>
    <row r="16" spans="1:13" x14ac:dyDescent="0.25">
      <c r="A16" t="s">
        <v>222</v>
      </c>
      <c r="B16" t="s">
        <v>172</v>
      </c>
      <c r="C16" t="s">
        <v>126</v>
      </c>
      <c r="D16" t="s">
        <v>34</v>
      </c>
      <c r="E16">
        <v>212.21</v>
      </c>
      <c r="F16" t="s">
        <v>9</v>
      </c>
      <c r="G16" t="s">
        <v>9</v>
      </c>
      <c r="H16">
        <v>1</v>
      </c>
      <c r="I16">
        <f>IF(FULL_ASM!$I$3,1,0)</f>
        <v>0</v>
      </c>
      <c r="J16">
        <f t="shared" si="0"/>
        <v>0</v>
      </c>
      <c r="K16">
        <f t="shared" si="1"/>
        <v>0</v>
      </c>
      <c r="L16" t="s">
        <v>367</v>
      </c>
      <c r="M16" t="s">
        <v>27</v>
      </c>
    </row>
    <row r="17" spans="1:13" x14ac:dyDescent="0.25">
      <c r="A17" t="s">
        <v>223</v>
      </c>
      <c r="B17" t="s">
        <v>173</v>
      </c>
      <c r="C17" t="s">
        <v>126</v>
      </c>
      <c r="D17" t="s">
        <v>34</v>
      </c>
      <c r="E17">
        <v>270.14999999999998</v>
      </c>
      <c r="F17" t="s">
        <v>9</v>
      </c>
      <c r="G17" t="s">
        <v>9</v>
      </c>
      <c r="H17">
        <v>1</v>
      </c>
      <c r="I17">
        <f>IF(FULL_ASM!$I$3,1,0)</f>
        <v>0</v>
      </c>
      <c r="J17">
        <f t="shared" si="0"/>
        <v>0</v>
      </c>
      <c r="K17">
        <f t="shared" si="1"/>
        <v>0</v>
      </c>
      <c r="L17" t="s">
        <v>368</v>
      </c>
      <c r="M17" t="s">
        <v>27</v>
      </c>
    </row>
    <row r="18" spans="1:13" x14ac:dyDescent="0.25">
      <c r="A18" t="s">
        <v>224</v>
      </c>
      <c r="B18" t="s">
        <v>174</v>
      </c>
      <c r="C18" t="s">
        <v>126</v>
      </c>
      <c r="D18" t="s">
        <v>34</v>
      </c>
      <c r="E18">
        <v>88.96</v>
      </c>
      <c r="F18" t="s">
        <v>9</v>
      </c>
      <c r="G18" t="s">
        <v>9</v>
      </c>
      <c r="H18">
        <v>1</v>
      </c>
      <c r="I18">
        <f>IF(FULL_ASM!$I$3,1,0)</f>
        <v>0</v>
      </c>
      <c r="J18">
        <f t="shared" si="0"/>
        <v>0</v>
      </c>
      <c r="K18">
        <f t="shared" si="1"/>
        <v>0</v>
      </c>
      <c r="L18" t="s">
        <v>369</v>
      </c>
      <c r="M18" t="s">
        <v>27</v>
      </c>
    </row>
    <row r="19" spans="1:13" x14ac:dyDescent="0.25">
      <c r="A19" t="s">
        <v>225</v>
      </c>
      <c r="B19" t="s">
        <v>175</v>
      </c>
      <c r="C19" t="s">
        <v>126</v>
      </c>
      <c r="D19" t="s">
        <v>34</v>
      </c>
      <c r="E19">
        <v>692.82</v>
      </c>
      <c r="F19" t="s">
        <v>9</v>
      </c>
      <c r="G19" t="s">
        <v>9</v>
      </c>
      <c r="H19">
        <v>1</v>
      </c>
      <c r="I19">
        <f>IF(FULL_ASM!$I$3,1,0)</f>
        <v>0</v>
      </c>
      <c r="J19">
        <f t="shared" si="0"/>
        <v>0</v>
      </c>
      <c r="K19">
        <f t="shared" si="1"/>
        <v>0</v>
      </c>
      <c r="L19" t="s">
        <v>370</v>
      </c>
      <c r="M19" t="s">
        <v>27</v>
      </c>
    </row>
    <row r="20" spans="1:13" x14ac:dyDescent="0.25">
      <c r="A20" t="s">
        <v>226</v>
      </c>
      <c r="B20" t="s">
        <v>176</v>
      </c>
      <c r="C20" t="s">
        <v>126</v>
      </c>
      <c r="D20" t="s">
        <v>177</v>
      </c>
      <c r="E20">
        <v>105.46</v>
      </c>
      <c r="F20" t="s">
        <v>9</v>
      </c>
      <c r="G20" t="s">
        <v>9</v>
      </c>
      <c r="H20">
        <v>1</v>
      </c>
      <c r="I20">
        <f>IF(FULL_ASM!$I$3,1,0)</f>
        <v>0</v>
      </c>
      <c r="J20">
        <f t="shared" si="0"/>
        <v>0</v>
      </c>
      <c r="K20">
        <f t="shared" si="1"/>
        <v>0</v>
      </c>
      <c r="L20" t="s">
        <v>371</v>
      </c>
      <c r="M20" t="s">
        <v>27</v>
      </c>
    </row>
    <row r="21" spans="1:13" x14ac:dyDescent="0.25">
      <c r="A21" t="s">
        <v>227</v>
      </c>
      <c r="C21" t="s">
        <v>6</v>
      </c>
      <c r="D21" t="s">
        <v>15</v>
      </c>
      <c r="E21">
        <v>181.52</v>
      </c>
      <c r="F21" t="s">
        <v>9</v>
      </c>
      <c r="G21" t="s">
        <v>9</v>
      </c>
      <c r="H21">
        <v>1</v>
      </c>
      <c r="I21">
        <f>IF(FULL_ASM!$H$3,1,0)</f>
        <v>0</v>
      </c>
      <c r="J21">
        <f t="shared" si="0"/>
        <v>0</v>
      </c>
      <c r="K21">
        <f t="shared" si="1"/>
        <v>0</v>
      </c>
      <c r="L21" t="s">
        <v>381</v>
      </c>
      <c r="M21" t="s">
        <v>26</v>
      </c>
    </row>
    <row r="22" spans="1:13" x14ac:dyDescent="0.25">
      <c r="A22" t="s">
        <v>232</v>
      </c>
      <c r="C22" t="s">
        <v>6</v>
      </c>
      <c r="D22" t="s">
        <v>14</v>
      </c>
      <c r="E22">
        <v>25.8</v>
      </c>
      <c r="F22" t="s">
        <v>9</v>
      </c>
      <c r="G22" t="s">
        <v>9</v>
      </c>
      <c r="H22">
        <v>1</v>
      </c>
      <c r="I22">
        <f>IF(FULL_ASM!$G$3,1,0)</f>
        <v>1</v>
      </c>
      <c r="J22">
        <f t="shared" si="0"/>
        <v>1</v>
      </c>
      <c r="K22">
        <f t="shared" si="1"/>
        <v>25.8</v>
      </c>
      <c r="L22" t="s">
        <v>381</v>
      </c>
      <c r="M22" t="s">
        <v>26</v>
      </c>
    </row>
    <row r="23" spans="1:13" x14ac:dyDescent="0.25">
      <c r="A23" t="s">
        <v>228</v>
      </c>
      <c r="C23" t="s">
        <v>6</v>
      </c>
      <c r="D23" t="s">
        <v>15</v>
      </c>
      <c r="E23">
        <v>72.989999999999995</v>
      </c>
      <c r="F23" t="s">
        <v>9</v>
      </c>
      <c r="G23" t="s">
        <v>9</v>
      </c>
      <c r="H23">
        <v>1</v>
      </c>
      <c r="I23">
        <f>IF(FULL_ASM!$H$3,1,0)</f>
        <v>0</v>
      </c>
      <c r="J23">
        <f t="shared" si="0"/>
        <v>0</v>
      </c>
      <c r="K23">
        <f t="shared" si="1"/>
        <v>0</v>
      </c>
      <c r="L23" t="s">
        <v>382</v>
      </c>
      <c r="M23" t="s">
        <v>26</v>
      </c>
    </row>
    <row r="24" spans="1:13" x14ac:dyDescent="0.25">
      <c r="A24" t="s">
        <v>233</v>
      </c>
      <c r="C24" t="s">
        <v>6</v>
      </c>
      <c r="D24" t="s">
        <v>14</v>
      </c>
      <c r="E24">
        <v>13.54</v>
      </c>
      <c r="F24" t="s">
        <v>9</v>
      </c>
      <c r="G24" t="s">
        <v>9</v>
      </c>
      <c r="H24">
        <v>1</v>
      </c>
      <c r="I24">
        <f>IF(FULL_ASM!$G$3,1,0)</f>
        <v>1</v>
      </c>
      <c r="J24">
        <f t="shared" si="0"/>
        <v>1</v>
      </c>
      <c r="K24">
        <f t="shared" si="1"/>
        <v>13.54</v>
      </c>
      <c r="L24" t="s">
        <v>382</v>
      </c>
      <c r="M24" t="s">
        <v>26</v>
      </c>
    </row>
    <row r="25" spans="1:13" x14ac:dyDescent="0.25">
      <c r="A25" t="s">
        <v>229</v>
      </c>
      <c r="C25" t="s">
        <v>6</v>
      </c>
      <c r="D25" t="s">
        <v>15</v>
      </c>
      <c r="E25">
        <v>12.88</v>
      </c>
      <c r="F25" t="s">
        <v>9</v>
      </c>
      <c r="G25" t="s">
        <v>9</v>
      </c>
      <c r="H25">
        <v>1</v>
      </c>
      <c r="I25">
        <f>IF(FULL_ASM!$H$3,1,0)</f>
        <v>0</v>
      </c>
      <c r="J25">
        <f t="shared" si="0"/>
        <v>0</v>
      </c>
      <c r="K25">
        <f t="shared" si="1"/>
        <v>0</v>
      </c>
      <c r="L25" t="s">
        <v>383</v>
      </c>
      <c r="M25" t="s">
        <v>26</v>
      </c>
    </row>
    <row r="26" spans="1:13" x14ac:dyDescent="0.25">
      <c r="A26" t="s">
        <v>234</v>
      </c>
      <c r="C26" t="s">
        <v>6</v>
      </c>
      <c r="D26" t="s">
        <v>14</v>
      </c>
      <c r="E26">
        <v>3.41</v>
      </c>
      <c r="F26" t="s">
        <v>9</v>
      </c>
      <c r="G26" t="s">
        <v>9</v>
      </c>
      <c r="H26">
        <v>1</v>
      </c>
      <c r="I26">
        <f>IF(FULL_ASM!$G$3,1,0)</f>
        <v>1</v>
      </c>
      <c r="J26">
        <f t="shared" si="0"/>
        <v>1</v>
      </c>
      <c r="K26">
        <f t="shared" si="1"/>
        <v>3.41</v>
      </c>
      <c r="L26" t="s">
        <v>383</v>
      </c>
      <c r="M26" t="s">
        <v>26</v>
      </c>
    </row>
    <row r="27" spans="1:13" x14ac:dyDescent="0.25">
      <c r="A27" t="s">
        <v>230</v>
      </c>
      <c r="C27" t="s">
        <v>6</v>
      </c>
      <c r="D27" t="s">
        <v>15</v>
      </c>
      <c r="E27">
        <v>210.86</v>
      </c>
      <c r="F27" t="s">
        <v>9</v>
      </c>
      <c r="G27" t="s">
        <v>9</v>
      </c>
      <c r="H27">
        <v>1</v>
      </c>
      <c r="I27">
        <f>IF(FULL_ASM!$H$3,1,0)</f>
        <v>0</v>
      </c>
      <c r="J27">
        <f t="shared" si="0"/>
        <v>0</v>
      </c>
      <c r="K27">
        <f t="shared" si="1"/>
        <v>0</v>
      </c>
      <c r="L27" t="s">
        <v>384</v>
      </c>
      <c r="M27" t="s">
        <v>26</v>
      </c>
    </row>
    <row r="28" spans="1:13" x14ac:dyDescent="0.25">
      <c r="A28" t="s">
        <v>235</v>
      </c>
      <c r="C28" t="s">
        <v>6</v>
      </c>
      <c r="D28" t="s">
        <v>14</v>
      </c>
      <c r="E28">
        <v>26.37</v>
      </c>
      <c r="F28" t="s">
        <v>9</v>
      </c>
      <c r="G28" t="s">
        <v>9</v>
      </c>
      <c r="H28">
        <v>1</v>
      </c>
      <c r="I28">
        <f>IF(FULL_ASM!$G$3,1,0)</f>
        <v>1</v>
      </c>
      <c r="J28">
        <f t="shared" si="0"/>
        <v>1</v>
      </c>
      <c r="K28">
        <f t="shared" si="1"/>
        <v>26.37</v>
      </c>
      <c r="L28" t="s">
        <v>384</v>
      </c>
      <c r="M28" t="s">
        <v>26</v>
      </c>
    </row>
    <row r="29" spans="1:13" x14ac:dyDescent="0.25">
      <c r="A29" t="s">
        <v>231</v>
      </c>
      <c r="C29" t="s">
        <v>6</v>
      </c>
      <c r="D29" t="s">
        <v>15</v>
      </c>
      <c r="E29">
        <v>31.72</v>
      </c>
      <c r="F29" t="s">
        <v>9</v>
      </c>
      <c r="G29" t="s">
        <v>9</v>
      </c>
      <c r="H29">
        <v>1</v>
      </c>
      <c r="I29">
        <f>IF(FULL_ASM!$H$3,1,0)</f>
        <v>0</v>
      </c>
      <c r="J29">
        <f t="shared" si="0"/>
        <v>0</v>
      </c>
      <c r="K29">
        <f t="shared" si="1"/>
        <v>0</v>
      </c>
      <c r="L29" t="s">
        <v>385</v>
      </c>
      <c r="M29" t="s">
        <v>26</v>
      </c>
    </row>
    <row r="30" spans="1:13" x14ac:dyDescent="0.25">
      <c r="A30" t="s">
        <v>236</v>
      </c>
      <c r="C30" t="s">
        <v>6</v>
      </c>
      <c r="D30" t="s">
        <v>14</v>
      </c>
      <c r="E30">
        <v>5.85</v>
      </c>
      <c r="F30" t="s">
        <v>9</v>
      </c>
      <c r="G30" t="s">
        <v>9</v>
      </c>
      <c r="H30">
        <v>1</v>
      </c>
      <c r="I30">
        <f>IF(FULL_ASM!$G$3,1,0)</f>
        <v>1</v>
      </c>
      <c r="J30">
        <f t="shared" si="0"/>
        <v>1</v>
      </c>
      <c r="K30">
        <f t="shared" si="1"/>
        <v>5.85</v>
      </c>
      <c r="L30" t="s">
        <v>385</v>
      </c>
      <c r="M30" t="s">
        <v>26</v>
      </c>
    </row>
    <row r="31" spans="1:13" x14ac:dyDescent="0.25">
      <c r="A31" t="s">
        <v>107</v>
      </c>
      <c r="B31" t="s">
        <v>113</v>
      </c>
      <c r="C31" t="s">
        <v>111</v>
      </c>
      <c r="D31" t="s">
        <v>178</v>
      </c>
      <c r="E31">
        <v>200</v>
      </c>
      <c r="F31" t="s">
        <v>116</v>
      </c>
      <c r="H31">
        <v>1</v>
      </c>
      <c r="I31">
        <v>1</v>
      </c>
      <c r="J31">
        <f t="shared" si="0"/>
        <v>1</v>
      </c>
      <c r="K31">
        <f t="shared" si="1"/>
        <v>200</v>
      </c>
      <c r="L31" t="s">
        <v>117</v>
      </c>
      <c r="M31" t="s">
        <v>119</v>
      </c>
    </row>
    <row r="32" spans="1:13" x14ac:dyDescent="0.25">
      <c r="A32" t="s">
        <v>105</v>
      </c>
      <c r="B32" t="s">
        <v>112</v>
      </c>
      <c r="C32" t="s">
        <v>111</v>
      </c>
      <c r="D32" t="s">
        <v>110</v>
      </c>
      <c r="E32">
        <v>300</v>
      </c>
      <c r="F32" t="s">
        <v>116</v>
      </c>
      <c r="H32">
        <v>1</v>
      </c>
      <c r="I32">
        <v>3</v>
      </c>
      <c r="J32">
        <f t="shared" si="0"/>
        <v>3</v>
      </c>
      <c r="K32">
        <f t="shared" si="1"/>
        <v>900</v>
      </c>
      <c r="L32" t="s">
        <v>117</v>
      </c>
      <c r="M32" t="s">
        <v>118</v>
      </c>
    </row>
    <row r="33" spans="1:13" x14ac:dyDescent="0.25">
      <c r="A33" t="s">
        <v>109</v>
      </c>
      <c r="B33" t="s">
        <v>114</v>
      </c>
      <c r="C33" t="s">
        <v>111</v>
      </c>
      <c r="D33" t="s">
        <v>108</v>
      </c>
      <c r="E33">
        <v>75</v>
      </c>
      <c r="F33" t="s">
        <v>115</v>
      </c>
      <c r="H33">
        <v>1</v>
      </c>
      <c r="I33">
        <v>1</v>
      </c>
      <c r="J33">
        <f t="shared" si="0"/>
        <v>1</v>
      </c>
      <c r="K33">
        <f t="shared" si="1"/>
        <v>75</v>
      </c>
      <c r="L33" t="s">
        <v>117</v>
      </c>
      <c r="M33" t="s">
        <v>120</v>
      </c>
    </row>
    <row r="34" spans="1:13" x14ac:dyDescent="0.25">
      <c r="A34" t="s">
        <v>20</v>
      </c>
      <c r="B34" t="s">
        <v>18</v>
      </c>
      <c r="C34" t="s">
        <v>19</v>
      </c>
      <c r="D34" t="s">
        <v>387</v>
      </c>
      <c r="E34">
        <v>58.1</v>
      </c>
      <c r="F34">
        <v>40.1</v>
      </c>
      <c r="G34">
        <v>35.71</v>
      </c>
      <c r="H34">
        <v>1</v>
      </c>
      <c r="I34">
        <v>3</v>
      </c>
      <c r="J34">
        <f t="shared" si="0"/>
        <v>3</v>
      </c>
      <c r="K34">
        <f t="shared" si="1"/>
        <v>174.3</v>
      </c>
      <c r="L34" t="s">
        <v>24</v>
      </c>
      <c r="M34" t="s">
        <v>25</v>
      </c>
    </row>
    <row r="35" spans="1:13" x14ac:dyDescent="0.25">
      <c r="A35" t="s">
        <v>386</v>
      </c>
      <c r="B35" t="s">
        <v>391</v>
      </c>
      <c r="C35" t="s">
        <v>19</v>
      </c>
      <c r="D35" t="s">
        <v>387</v>
      </c>
      <c r="E35">
        <v>20.53</v>
      </c>
      <c r="F35">
        <v>14.16</v>
      </c>
      <c r="G35">
        <v>10.81</v>
      </c>
      <c r="H35">
        <v>1</v>
      </c>
      <c r="I35">
        <v>2</v>
      </c>
      <c r="J35">
        <f t="shared" si="0"/>
        <v>2</v>
      </c>
      <c r="K35">
        <f t="shared" si="1"/>
        <v>41.06</v>
      </c>
      <c r="L35" t="s">
        <v>388</v>
      </c>
      <c r="M35" t="s">
        <v>389</v>
      </c>
    </row>
    <row r="36" spans="1:13" x14ac:dyDescent="0.25">
      <c r="A36" t="s">
        <v>390</v>
      </c>
      <c r="B36" t="s">
        <v>392</v>
      </c>
      <c r="C36" t="s">
        <v>19</v>
      </c>
      <c r="D36" t="s">
        <v>387</v>
      </c>
      <c r="E36">
        <v>20.53</v>
      </c>
      <c r="F36">
        <v>14.16</v>
      </c>
      <c r="G36">
        <v>10.81</v>
      </c>
      <c r="H36">
        <v>1</v>
      </c>
      <c r="I36">
        <v>1</v>
      </c>
      <c r="J36">
        <f t="shared" si="0"/>
        <v>1</v>
      </c>
      <c r="K36">
        <f t="shared" si="1"/>
        <v>20.53</v>
      </c>
      <c r="L36" t="s">
        <v>393</v>
      </c>
      <c r="M36" t="s">
        <v>33</v>
      </c>
    </row>
    <row r="38" spans="1:13" ht="26.25" x14ac:dyDescent="0.4">
      <c r="A38" s="4" t="s">
        <v>190</v>
      </c>
      <c r="K38" s="4" t="e">
        <f>SUM(K2:K36)</f>
        <v>#DIV/0!</v>
      </c>
    </row>
    <row r="41" spans="1:13" x14ac:dyDescent="0.25">
      <c r="A41" t="s">
        <v>346</v>
      </c>
    </row>
    <row r="42" spans="1:13" x14ac:dyDescent="0.25">
      <c r="A42" t="s">
        <v>347</v>
      </c>
    </row>
    <row r="43" spans="1:13" x14ac:dyDescent="0.25">
      <c r="A43" t="s">
        <v>348</v>
      </c>
    </row>
  </sheetData>
  <sortState ref="A2:M37">
    <sortCondition ref="C2:C37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zoomScalePageLayoutView="85" workbookViewId="0">
      <selection activeCell="D28" sqref="D28"/>
    </sheetView>
  </sheetViews>
  <sheetFormatPr defaultColWidth="8.85546875" defaultRowHeight="15" x14ac:dyDescent="0.25"/>
  <cols>
    <col min="1" max="1" width="21.42578125" customWidth="1"/>
    <col min="2" max="2" width="51.7109375" customWidth="1"/>
    <col min="3" max="3" width="26" customWidth="1"/>
    <col min="4" max="4" width="20" customWidth="1"/>
    <col min="5" max="5" width="24.85546875" customWidth="1"/>
    <col min="6" max="6" width="24.7109375" customWidth="1"/>
    <col min="7" max="7" width="23.42578125" customWidth="1"/>
    <col min="8" max="8" width="20.28515625" customWidth="1"/>
    <col min="9" max="9" width="16.85546875" customWidth="1"/>
    <col min="10" max="10" width="16" customWidth="1"/>
    <col min="11" max="11" width="17" customWidth="1"/>
    <col min="12" max="12" width="20" customWidth="1"/>
    <col min="13" max="13" width="104" customWidth="1"/>
  </cols>
  <sheetData>
    <row r="1" spans="1:13" ht="21" x14ac:dyDescent="0.35">
      <c r="A1" s="1" t="s">
        <v>1</v>
      </c>
      <c r="B1" s="1" t="s">
        <v>3</v>
      </c>
      <c r="C1" s="1" t="s">
        <v>0</v>
      </c>
      <c r="D1" s="1" t="s">
        <v>7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72</v>
      </c>
      <c r="K1" s="1" t="s">
        <v>73</v>
      </c>
      <c r="L1" s="1" t="s">
        <v>8</v>
      </c>
      <c r="M1" s="1" t="s">
        <v>2</v>
      </c>
    </row>
    <row r="2" spans="1:13" x14ac:dyDescent="0.25">
      <c r="A2" t="s">
        <v>313</v>
      </c>
      <c r="B2" t="s">
        <v>310</v>
      </c>
      <c r="C2" t="s">
        <v>311</v>
      </c>
      <c r="D2" t="s">
        <v>312</v>
      </c>
      <c r="E2">
        <v>0.8</v>
      </c>
      <c r="F2" t="s">
        <v>9</v>
      </c>
      <c r="G2" t="s">
        <v>9</v>
      </c>
      <c r="H2">
        <v>10</v>
      </c>
      <c r="I2">
        <v>16</v>
      </c>
      <c r="J2">
        <f t="shared" ref="J2:J12" si="0">_xlfn.CEILING.MATH(I2/H2)</f>
        <v>2</v>
      </c>
      <c r="K2">
        <f t="shared" ref="K2:K12" si="1">J2*E2</f>
        <v>1.6</v>
      </c>
      <c r="L2" t="s">
        <v>9</v>
      </c>
      <c r="M2" t="s">
        <v>314</v>
      </c>
    </row>
    <row r="3" spans="1:13" x14ac:dyDescent="0.25">
      <c r="A3" t="s">
        <v>316</v>
      </c>
      <c r="B3" t="s">
        <v>315</v>
      </c>
      <c r="C3" t="s">
        <v>311</v>
      </c>
      <c r="D3" t="s">
        <v>312</v>
      </c>
      <c r="E3">
        <v>3.82</v>
      </c>
      <c r="F3" t="s">
        <v>9</v>
      </c>
      <c r="G3" t="s">
        <v>9</v>
      </c>
      <c r="H3">
        <v>10</v>
      </c>
      <c r="I3">
        <v>8</v>
      </c>
      <c r="J3">
        <f t="shared" si="0"/>
        <v>1</v>
      </c>
      <c r="K3">
        <f t="shared" si="1"/>
        <v>3.82</v>
      </c>
      <c r="L3" t="s">
        <v>9</v>
      </c>
      <c r="M3" t="s">
        <v>324</v>
      </c>
    </row>
    <row r="4" spans="1:13" x14ac:dyDescent="0.25">
      <c r="A4" t="s">
        <v>317</v>
      </c>
      <c r="B4" t="s">
        <v>319</v>
      </c>
      <c r="C4" t="s">
        <v>311</v>
      </c>
      <c r="D4" t="s">
        <v>318</v>
      </c>
      <c r="E4">
        <v>6.9</v>
      </c>
      <c r="F4" t="s">
        <v>9</v>
      </c>
      <c r="G4" t="s">
        <v>9</v>
      </c>
      <c r="H4">
        <v>1</v>
      </c>
      <c r="I4">
        <v>1</v>
      </c>
      <c r="J4">
        <f t="shared" si="0"/>
        <v>1</v>
      </c>
      <c r="K4">
        <f t="shared" si="1"/>
        <v>6.9</v>
      </c>
      <c r="L4" t="s">
        <v>9</v>
      </c>
      <c r="M4" t="s">
        <v>323</v>
      </c>
    </row>
    <row r="5" spans="1:13" x14ac:dyDescent="0.25">
      <c r="A5" t="s">
        <v>321</v>
      </c>
      <c r="B5" t="s">
        <v>320</v>
      </c>
      <c r="C5" t="s">
        <v>311</v>
      </c>
      <c r="D5" t="s">
        <v>133</v>
      </c>
      <c r="E5">
        <v>3.36</v>
      </c>
      <c r="F5" t="s">
        <v>9</v>
      </c>
      <c r="G5" t="s">
        <v>9</v>
      </c>
      <c r="H5">
        <v>10</v>
      </c>
      <c r="I5">
        <v>4</v>
      </c>
      <c r="J5">
        <f t="shared" si="0"/>
        <v>1</v>
      </c>
      <c r="K5">
        <f t="shared" si="1"/>
        <v>3.36</v>
      </c>
      <c r="L5" t="s">
        <v>9</v>
      </c>
      <c r="M5" t="s">
        <v>322</v>
      </c>
    </row>
    <row r="6" spans="1:13" x14ac:dyDescent="0.25">
      <c r="A6" t="s">
        <v>326</v>
      </c>
      <c r="B6" t="s">
        <v>325</v>
      </c>
      <c r="C6" t="s">
        <v>311</v>
      </c>
      <c r="D6" t="s">
        <v>133</v>
      </c>
      <c r="E6">
        <v>3.99</v>
      </c>
      <c r="F6" t="s">
        <v>9</v>
      </c>
      <c r="G6" t="s">
        <v>9</v>
      </c>
      <c r="H6">
        <v>10</v>
      </c>
      <c r="I6">
        <v>4</v>
      </c>
      <c r="J6">
        <f t="shared" si="0"/>
        <v>1</v>
      </c>
      <c r="K6">
        <f t="shared" si="1"/>
        <v>3.99</v>
      </c>
      <c r="L6" t="s">
        <v>9</v>
      </c>
      <c r="M6" t="s">
        <v>327</v>
      </c>
    </row>
    <row r="7" spans="1:13" x14ac:dyDescent="0.25">
      <c r="A7" t="s">
        <v>328</v>
      </c>
      <c r="B7" t="s">
        <v>329</v>
      </c>
      <c r="C7" t="s">
        <v>311</v>
      </c>
      <c r="D7" t="s">
        <v>83</v>
      </c>
      <c r="E7">
        <v>3.49</v>
      </c>
      <c r="F7" t="s">
        <v>9</v>
      </c>
      <c r="G7" t="s">
        <v>9</v>
      </c>
      <c r="H7">
        <v>10</v>
      </c>
      <c r="I7">
        <v>8</v>
      </c>
      <c r="J7">
        <f t="shared" si="0"/>
        <v>1</v>
      </c>
      <c r="K7">
        <f t="shared" si="1"/>
        <v>3.49</v>
      </c>
      <c r="L7" t="s">
        <v>9</v>
      </c>
      <c r="M7" t="s">
        <v>330</v>
      </c>
    </row>
    <row r="8" spans="1:13" x14ac:dyDescent="0.25">
      <c r="A8" s="6">
        <v>388000043</v>
      </c>
      <c r="B8" t="s">
        <v>331</v>
      </c>
      <c r="C8" t="s">
        <v>311</v>
      </c>
      <c r="D8" t="s">
        <v>32</v>
      </c>
      <c r="E8">
        <v>1.93</v>
      </c>
      <c r="F8" t="s">
        <v>9</v>
      </c>
      <c r="G8" t="s">
        <v>9</v>
      </c>
      <c r="H8">
        <v>10</v>
      </c>
      <c r="I8">
        <v>4</v>
      </c>
      <c r="J8">
        <f t="shared" si="0"/>
        <v>1</v>
      </c>
      <c r="K8">
        <f t="shared" si="1"/>
        <v>1.93</v>
      </c>
      <c r="L8" t="s">
        <v>9</v>
      </c>
      <c r="M8" t="s">
        <v>332</v>
      </c>
    </row>
    <row r="9" spans="1:13" x14ac:dyDescent="0.25">
      <c r="A9" t="s">
        <v>333</v>
      </c>
      <c r="B9" t="s">
        <v>334</v>
      </c>
      <c r="C9" t="s">
        <v>311</v>
      </c>
      <c r="D9" t="s">
        <v>32</v>
      </c>
      <c r="E9">
        <v>2.3199999999999998</v>
      </c>
      <c r="F9" t="s">
        <v>9</v>
      </c>
      <c r="G9" t="s">
        <v>9</v>
      </c>
      <c r="H9">
        <v>10</v>
      </c>
      <c r="I9">
        <v>4</v>
      </c>
      <c r="J9">
        <f t="shared" si="0"/>
        <v>1</v>
      </c>
      <c r="K9">
        <f t="shared" si="1"/>
        <v>2.3199999999999998</v>
      </c>
      <c r="L9" t="s">
        <v>9</v>
      </c>
      <c r="M9" t="s">
        <v>335</v>
      </c>
    </row>
    <row r="10" spans="1:13" x14ac:dyDescent="0.25">
      <c r="A10" t="s">
        <v>337</v>
      </c>
      <c r="B10" t="s">
        <v>338</v>
      </c>
      <c r="C10" t="s">
        <v>311</v>
      </c>
      <c r="D10" t="s">
        <v>83</v>
      </c>
      <c r="E10">
        <v>2.91</v>
      </c>
      <c r="F10" t="s">
        <v>9</v>
      </c>
      <c r="G10" t="s">
        <v>9</v>
      </c>
      <c r="H10">
        <v>10</v>
      </c>
      <c r="I10">
        <v>4</v>
      </c>
      <c r="J10">
        <f t="shared" si="0"/>
        <v>1</v>
      </c>
      <c r="K10">
        <f t="shared" si="1"/>
        <v>2.91</v>
      </c>
      <c r="L10" t="s">
        <v>9</v>
      </c>
      <c r="M10" t="s">
        <v>336</v>
      </c>
    </row>
    <row r="11" spans="1:13" x14ac:dyDescent="0.25">
      <c r="A11" t="s">
        <v>340</v>
      </c>
      <c r="B11" t="s">
        <v>339</v>
      </c>
      <c r="C11" t="s">
        <v>311</v>
      </c>
      <c r="D11" t="s">
        <v>83</v>
      </c>
      <c r="E11">
        <v>1.49</v>
      </c>
      <c r="F11" t="s">
        <v>9</v>
      </c>
      <c r="G11" t="s">
        <v>9</v>
      </c>
      <c r="H11">
        <v>4</v>
      </c>
      <c r="I11">
        <v>4</v>
      </c>
      <c r="J11">
        <f t="shared" si="0"/>
        <v>1</v>
      </c>
      <c r="K11">
        <f t="shared" si="1"/>
        <v>1.49</v>
      </c>
      <c r="L11" t="s">
        <v>9</v>
      </c>
      <c r="M11" t="s">
        <v>341</v>
      </c>
    </row>
    <row r="12" spans="1:13" x14ac:dyDescent="0.25">
      <c r="A12" t="s">
        <v>354</v>
      </c>
      <c r="B12" t="s">
        <v>353</v>
      </c>
      <c r="C12" t="s">
        <v>311</v>
      </c>
      <c r="D12" t="s">
        <v>83</v>
      </c>
      <c r="E12">
        <v>2.09</v>
      </c>
      <c r="F12" t="s">
        <v>9</v>
      </c>
      <c r="G12" t="s">
        <v>9</v>
      </c>
      <c r="H12">
        <v>10</v>
      </c>
      <c r="I12">
        <v>4</v>
      </c>
      <c r="J12">
        <f t="shared" si="0"/>
        <v>1</v>
      </c>
      <c r="K12">
        <f t="shared" si="1"/>
        <v>2.09</v>
      </c>
      <c r="L12" t="s">
        <v>9</v>
      </c>
      <c r="M12" t="s">
        <v>355</v>
      </c>
    </row>
    <row r="14" spans="1:13" ht="26.25" x14ac:dyDescent="0.4">
      <c r="A14" s="4" t="s">
        <v>190</v>
      </c>
      <c r="K14" s="4">
        <f>SUM(K2:K12)</f>
        <v>33.900000000000006</v>
      </c>
    </row>
    <row r="19" spans="1:1" x14ac:dyDescent="0.25">
      <c r="A19" t="s">
        <v>352</v>
      </c>
    </row>
    <row r="22" spans="1:1" x14ac:dyDescent="0.25">
      <c r="A22" t="s">
        <v>345</v>
      </c>
    </row>
    <row r="24" spans="1:1" x14ac:dyDescent="0.25">
      <c r="A24" t="s">
        <v>344</v>
      </c>
    </row>
    <row r="25" spans="1:1" x14ac:dyDescent="0.25">
      <c r="A25" t="s">
        <v>179</v>
      </c>
    </row>
    <row r="26" spans="1:1" x14ac:dyDescent="0.25">
      <c r="A26" t="s">
        <v>343</v>
      </c>
    </row>
    <row r="27" spans="1:1" x14ac:dyDescent="0.25">
      <c r="A27" t="s">
        <v>342</v>
      </c>
    </row>
    <row r="28" spans="1:1" x14ac:dyDescent="0.25">
      <c r="A28" t="s">
        <v>343</v>
      </c>
    </row>
  </sheetData>
  <sortState ref="A2:M12">
    <sortCondition ref="C2:C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27"/>
  <sheetViews>
    <sheetView zoomScale="70" zoomScaleNormal="70" zoomScalePageLayoutView="70" workbookViewId="0">
      <selection activeCell="I22" sqref="I22"/>
    </sheetView>
  </sheetViews>
  <sheetFormatPr defaultColWidth="8.85546875" defaultRowHeight="15" x14ac:dyDescent="0.25"/>
  <cols>
    <col min="1" max="1" width="32.7109375" customWidth="1"/>
    <col min="2" max="2" width="52.28515625" customWidth="1"/>
    <col min="3" max="3" width="17.140625" customWidth="1"/>
    <col min="4" max="4" width="18.42578125" customWidth="1"/>
    <col min="5" max="5" width="21.85546875" customWidth="1"/>
    <col min="6" max="6" width="22.42578125" customWidth="1"/>
    <col min="7" max="7" width="23.42578125" customWidth="1"/>
    <col min="8" max="8" width="20.42578125" customWidth="1"/>
    <col min="9" max="9" width="16.28515625" customWidth="1"/>
    <col min="10" max="10" width="15.42578125" customWidth="1"/>
    <col min="11" max="11" width="17.42578125" customWidth="1"/>
    <col min="12" max="12" width="20" customWidth="1"/>
  </cols>
  <sheetData>
    <row r="1" spans="1:13" ht="21" x14ac:dyDescent="0.35">
      <c r="A1" s="1" t="s">
        <v>1</v>
      </c>
      <c r="B1" s="1" t="s">
        <v>3</v>
      </c>
      <c r="C1" s="1" t="s">
        <v>0</v>
      </c>
      <c r="D1" s="1" t="s">
        <v>7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72</v>
      </c>
      <c r="K1" s="1" t="s">
        <v>73</v>
      </c>
      <c r="L1" s="1" t="s">
        <v>8</v>
      </c>
      <c r="M1" s="1" t="s">
        <v>2</v>
      </c>
    </row>
    <row r="2" spans="1:13" x14ac:dyDescent="0.25">
      <c r="A2" t="s">
        <v>292</v>
      </c>
      <c r="B2" t="s">
        <v>291</v>
      </c>
      <c r="C2" t="s">
        <v>35</v>
      </c>
      <c r="D2" t="s">
        <v>83</v>
      </c>
      <c r="E2">
        <v>12.63</v>
      </c>
      <c r="F2" t="s">
        <v>9</v>
      </c>
      <c r="G2" t="s">
        <v>9</v>
      </c>
      <c r="H2">
        <v>25</v>
      </c>
      <c r="I2">
        <v>25</v>
      </c>
      <c r="J2">
        <f t="shared" ref="J2:J21" si="0">_xlfn.CEILING.MATH(I2/H2)</f>
        <v>1</v>
      </c>
      <c r="K2">
        <f t="shared" ref="K2:K21" si="1">J2*E2</f>
        <v>12.63</v>
      </c>
      <c r="L2" t="s">
        <v>9</v>
      </c>
      <c r="M2" t="s">
        <v>293</v>
      </c>
    </row>
    <row r="3" spans="1:13" x14ac:dyDescent="0.25">
      <c r="A3" t="s">
        <v>399</v>
      </c>
      <c r="B3" t="s">
        <v>398</v>
      </c>
      <c r="C3" t="s">
        <v>35</v>
      </c>
      <c r="D3" t="s">
        <v>400</v>
      </c>
      <c r="E3">
        <v>13.65</v>
      </c>
      <c r="F3" t="s">
        <v>9</v>
      </c>
      <c r="G3" t="s">
        <v>9</v>
      </c>
      <c r="H3">
        <v>1</v>
      </c>
      <c r="I3">
        <v>1</v>
      </c>
      <c r="J3">
        <f t="shared" si="0"/>
        <v>1</v>
      </c>
      <c r="K3">
        <f t="shared" si="1"/>
        <v>13.65</v>
      </c>
      <c r="L3" t="s">
        <v>9</v>
      </c>
      <c r="M3" t="s">
        <v>401</v>
      </c>
    </row>
    <row r="4" spans="1:13" x14ac:dyDescent="0.25">
      <c r="A4" t="s">
        <v>256</v>
      </c>
      <c r="B4" t="s">
        <v>254</v>
      </c>
      <c r="C4" t="s">
        <v>255</v>
      </c>
      <c r="D4" t="s">
        <v>4</v>
      </c>
      <c r="E4">
        <v>44.44</v>
      </c>
      <c r="F4" t="s">
        <v>9</v>
      </c>
      <c r="G4">
        <v>42.43</v>
      </c>
      <c r="H4">
        <v>1</v>
      </c>
      <c r="I4">
        <v>1</v>
      </c>
      <c r="J4">
        <f t="shared" si="0"/>
        <v>1</v>
      </c>
      <c r="K4">
        <f t="shared" si="1"/>
        <v>44.44</v>
      </c>
      <c r="L4" t="s">
        <v>9</v>
      </c>
      <c r="M4" t="s">
        <v>278</v>
      </c>
    </row>
    <row r="5" spans="1:13" ht="13.5" customHeight="1" x14ac:dyDescent="0.25">
      <c r="A5" t="s">
        <v>259</v>
      </c>
      <c r="B5" t="s">
        <v>257</v>
      </c>
      <c r="C5" t="s">
        <v>255</v>
      </c>
      <c r="D5" t="s">
        <v>258</v>
      </c>
      <c r="E5">
        <v>25.99</v>
      </c>
      <c r="F5" t="s">
        <v>9</v>
      </c>
      <c r="G5">
        <v>24.93</v>
      </c>
      <c r="H5">
        <v>50</v>
      </c>
      <c r="I5">
        <v>10</v>
      </c>
      <c r="J5">
        <f t="shared" si="0"/>
        <v>1</v>
      </c>
      <c r="K5">
        <f t="shared" si="1"/>
        <v>25.99</v>
      </c>
      <c r="L5" t="s">
        <v>9</v>
      </c>
      <c r="M5" t="s">
        <v>279</v>
      </c>
    </row>
    <row r="6" spans="1:13" x14ac:dyDescent="0.25">
      <c r="A6" t="s">
        <v>277</v>
      </c>
      <c r="B6" t="s">
        <v>276</v>
      </c>
      <c r="C6" t="s">
        <v>255</v>
      </c>
      <c r="D6" t="s">
        <v>4</v>
      </c>
      <c r="E6">
        <v>1.63</v>
      </c>
      <c r="F6" t="s">
        <v>9</v>
      </c>
      <c r="G6" t="s">
        <v>9</v>
      </c>
      <c r="H6">
        <v>1</v>
      </c>
      <c r="I6">
        <v>10</v>
      </c>
      <c r="J6">
        <f t="shared" si="0"/>
        <v>10</v>
      </c>
      <c r="K6">
        <f t="shared" si="1"/>
        <v>16.299999999999997</v>
      </c>
      <c r="L6" t="s">
        <v>9</v>
      </c>
      <c r="M6" t="s">
        <v>280</v>
      </c>
    </row>
    <row r="7" spans="1:13" x14ac:dyDescent="0.25">
      <c r="A7" t="s">
        <v>260</v>
      </c>
      <c r="B7" t="s">
        <v>261</v>
      </c>
      <c r="C7" t="s">
        <v>255</v>
      </c>
      <c r="D7" t="s">
        <v>4</v>
      </c>
      <c r="E7">
        <v>56.95</v>
      </c>
      <c r="F7">
        <v>55.22</v>
      </c>
      <c r="G7" s="5">
        <v>53.5</v>
      </c>
      <c r="H7">
        <v>1</v>
      </c>
      <c r="I7">
        <v>1</v>
      </c>
      <c r="J7">
        <f t="shared" si="0"/>
        <v>1</v>
      </c>
      <c r="K7">
        <f t="shared" si="1"/>
        <v>56.95</v>
      </c>
      <c r="L7" t="s">
        <v>9</v>
      </c>
      <c r="M7" t="s">
        <v>281</v>
      </c>
    </row>
    <row r="8" spans="1:13" x14ac:dyDescent="0.25">
      <c r="A8" t="s">
        <v>263</v>
      </c>
      <c r="B8" t="s">
        <v>262</v>
      </c>
      <c r="C8" t="s">
        <v>255</v>
      </c>
      <c r="D8" t="s">
        <v>270</v>
      </c>
      <c r="E8">
        <v>6.9</v>
      </c>
      <c r="F8" t="s">
        <v>9</v>
      </c>
      <c r="G8" t="s">
        <v>9</v>
      </c>
      <c r="H8">
        <v>100</v>
      </c>
      <c r="I8">
        <v>58</v>
      </c>
      <c r="J8">
        <f t="shared" si="0"/>
        <v>1</v>
      </c>
      <c r="K8">
        <f t="shared" si="1"/>
        <v>6.9</v>
      </c>
      <c r="L8" t="s">
        <v>9</v>
      </c>
      <c r="M8" t="s">
        <v>282</v>
      </c>
    </row>
    <row r="9" spans="1:13" x14ac:dyDescent="0.25">
      <c r="A9" t="s">
        <v>264</v>
      </c>
      <c r="B9" t="s">
        <v>265</v>
      </c>
      <c r="C9" t="s">
        <v>255</v>
      </c>
      <c r="D9" t="s">
        <v>270</v>
      </c>
      <c r="E9">
        <v>8.3000000000000007</v>
      </c>
      <c r="F9" t="s">
        <v>9</v>
      </c>
      <c r="G9" t="s">
        <v>9</v>
      </c>
      <c r="H9">
        <v>100</v>
      </c>
      <c r="I9">
        <v>32</v>
      </c>
      <c r="J9">
        <f t="shared" si="0"/>
        <v>1</v>
      </c>
      <c r="K9">
        <f t="shared" si="1"/>
        <v>8.3000000000000007</v>
      </c>
      <c r="L9" t="s">
        <v>9</v>
      </c>
      <c r="M9" t="s">
        <v>283</v>
      </c>
    </row>
    <row r="10" spans="1:13" x14ac:dyDescent="0.25">
      <c r="A10" t="s">
        <v>266</v>
      </c>
      <c r="B10" t="s">
        <v>267</v>
      </c>
      <c r="C10" t="s">
        <v>255</v>
      </c>
      <c r="D10" t="s">
        <v>275</v>
      </c>
      <c r="E10">
        <v>0.39</v>
      </c>
      <c r="F10" t="s">
        <v>9</v>
      </c>
      <c r="G10">
        <v>0.38</v>
      </c>
      <c r="H10">
        <v>1</v>
      </c>
      <c r="I10">
        <v>6</v>
      </c>
      <c r="J10">
        <f t="shared" si="0"/>
        <v>6</v>
      </c>
      <c r="K10">
        <f t="shared" si="1"/>
        <v>2.34</v>
      </c>
      <c r="L10" t="s">
        <v>9</v>
      </c>
      <c r="M10" t="s">
        <v>284</v>
      </c>
    </row>
    <row r="11" spans="1:13" x14ac:dyDescent="0.25">
      <c r="A11" t="s">
        <v>268</v>
      </c>
      <c r="B11" t="s">
        <v>269</v>
      </c>
      <c r="C11" t="s">
        <v>255</v>
      </c>
      <c r="D11" t="s">
        <v>275</v>
      </c>
      <c r="E11">
        <v>0.91</v>
      </c>
      <c r="F11" t="s">
        <v>9</v>
      </c>
      <c r="G11">
        <v>0.72099999999999997</v>
      </c>
      <c r="H11">
        <v>1</v>
      </c>
      <c r="I11">
        <v>10</v>
      </c>
      <c r="J11">
        <f t="shared" si="0"/>
        <v>10</v>
      </c>
      <c r="K11">
        <f t="shared" si="1"/>
        <v>9.1</v>
      </c>
      <c r="L11" t="s">
        <v>9</v>
      </c>
      <c r="M11" t="s">
        <v>285</v>
      </c>
    </row>
    <row r="12" spans="1:13" x14ac:dyDescent="0.25">
      <c r="A12" t="s">
        <v>271</v>
      </c>
      <c r="B12" t="s">
        <v>272</v>
      </c>
      <c r="C12" t="s">
        <v>255</v>
      </c>
      <c r="D12" t="s">
        <v>275</v>
      </c>
      <c r="E12" s="5">
        <v>0.62</v>
      </c>
      <c r="F12" t="s">
        <v>9</v>
      </c>
      <c r="G12">
        <v>0.57499999999999996</v>
      </c>
      <c r="H12">
        <v>1</v>
      </c>
      <c r="I12">
        <v>12</v>
      </c>
      <c r="J12">
        <f t="shared" si="0"/>
        <v>12</v>
      </c>
      <c r="K12">
        <f t="shared" si="1"/>
        <v>7.4399999999999995</v>
      </c>
      <c r="L12" t="s">
        <v>9</v>
      </c>
      <c r="M12" t="s">
        <v>286</v>
      </c>
    </row>
    <row r="13" spans="1:13" x14ac:dyDescent="0.25">
      <c r="A13" t="s">
        <v>273</v>
      </c>
      <c r="B13" t="s">
        <v>274</v>
      </c>
      <c r="C13" t="s">
        <v>255</v>
      </c>
      <c r="D13" t="s">
        <v>275</v>
      </c>
      <c r="E13">
        <v>0.27</v>
      </c>
      <c r="F13" t="s">
        <v>9</v>
      </c>
      <c r="G13">
        <v>0.26400000000000001</v>
      </c>
      <c r="H13">
        <v>1</v>
      </c>
      <c r="I13">
        <v>10</v>
      </c>
      <c r="J13">
        <f t="shared" si="0"/>
        <v>10</v>
      </c>
      <c r="K13">
        <f t="shared" si="1"/>
        <v>2.7</v>
      </c>
      <c r="L13" t="s">
        <v>9</v>
      </c>
      <c r="M13" t="s">
        <v>287</v>
      </c>
    </row>
    <row r="14" spans="1:13" x14ac:dyDescent="0.25">
      <c r="A14" t="s">
        <v>295</v>
      </c>
      <c r="B14" t="s">
        <v>294</v>
      </c>
      <c r="C14" t="s">
        <v>255</v>
      </c>
      <c r="D14" t="s">
        <v>275</v>
      </c>
      <c r="E14">
        <v>0.1</v>
      </c>
      <c r="F14" t="s">
        <v>9</v>
      </c>
      <c r="G14">
        <v>8.7999999999999995E-2</v>
      </c>
      <c r="H14">
        <v>1</v>
      </c>
      <c r="I14">
        <v>10</v>
      </c>
      <c r="J14">
        <f t="shared" si="0"/>
        <v>10</v>
      </c>
      <c r="K14">
        <f t="shared" si="1"/>
        <v>1</v>
      </c>
      <c r="L14" t="s">
        <v>9</v>
      </c>
      <c r="M14" t="s">
        <v>296</v>
      </c>
    </row>
    <row r="15" spans="1:13" x14ac:dyDescent="0.25">
      <c r="A15" t="s">
        <v>299</v>
      </c>
      <c r="B15" t="s">
        <v>298</v>
      </c>
      <c r="C15" t="s">
        <v>255</v>
      </c>
      <c r="D15" t="s">
        <v>300</v>
      </c>
      <c r="E15">
        <v>30.86</v>
      </c>
      <c r="F15" t="s">
        <v>9</v>
      </c>
      <c r="G15">
        <v>28.22</v>
      </c>
      <c r="H15">
        <v>100</v>
      </c>
      <c r="I15">
        <v>35</v>
      </c>
      <c r="J15">
        <f t="shared" si="0"/>
        <v>1</v>
      </c>
      <c r="K15">
        <f t="shared" si="1"/>
        <v>30.86</v>
      </c>
      <c r="L15" t="s">
        <v>9</v>
      </c>
      <c r="M15" t="s">
        <v>301</v>
      </c>
    </row>
    <row r="16" spans="1:13" x14ac:dyDescent="0.25">
      <c r="A16" t="s">
        <v>403</v>
      </c>
      <c r="B16" t="s">
        <v>406</v>
      </c>
      <c r="C16" t="s">
        <v>255</v>
      </c>
      <c r="D16" t="s">
        <v>410</v>
      </c>
      <c r="E16">
        <v>1.22</v>
      </c>
      <c r="F16" t="s">
        <v>9</v>
      </c>
      <c r="G16">
        <v>1.1599999999999999</v>
      </c>
      <c r="H16">
        <v>1</v>
      </c>
      <c r="I16">
        <v>1</v>
      </c>
      <c r="J16">
        <f t="shared" si="0"/>
        <v>1</v>
      </c>
      <c r="K16">
        <f t="shared" si="1"/>
        <v>1.22</v>
      </c>
      <c r="L16" t="s">
        <v>9</v>
      </c>
      <c r="M16" t="s">
        <v>411</v>
      </c>
    </row>
    <row r="17" spans="1:13" x14ac:dyDescent="0.25">
      <c r="A17" t="s">
        <v>404</v>
      </c>
      <c r="B17" t="s">
        <v>407</v>
      </c>
      <c r="C17" t="s">
        <v>255</v>
      </c>
      <c r="D17" t="s">
        <v>410</v>
      </c>
      <c r="E17">
        <v>5.28</v>
      </c>
      <c r="F17">
        <v>4.6900000000000004</v>
      </c>
      <c r="G17">
        <v>4.09</v>
      </c>
      <c r="H17">
        <v>1</v>
      </c>
      <c r="I17">
        <v>1</v>
      </c>
      <c r="J17">
        <f t="shared" si="0"/>
        <v>1</v>
      </c>
      <c r="K17">
        <f t="shared" si="1"/>
        <v>5.28</v>
      </c>
      <c r="L17" t="s">
        <v>9</v>
      </c>
      <c r="M17" t="s">
        <v>412</v>
      </c>
    </row>
    <row r="18" spans="1:13" x14ac:dyDescent="0.25">
      <c r="A18" t="s">
        <v>405</v>
      </c>
      <c r="B18" t="s">
        <v>408</v>
      </c>
      <c r="C18" t="s">
        <v>255</v>
      </c>
      <c r="D18" t="s">
        <v>410</v>
      </c>
      <c r="E18">
        <v>2.04</v>
      </c>
      <c r="F18" t="s">
        <v>9</v>
      </c>
      <c r="G18" t="s">
        <v>9</v>
      </c>
      <c r="H18">
        <v>1</v>
      </c>
      <c r="I18">
        <v>1</v>
      </c>
      <c r="J18">
        <f t="shared" si="0"/>
        <v>1</v>
      </c>
      <c r="K18">
        <f t="shared" si="1"/>
        <v>2.04</v>
      </c>
      <c r="L18" t="s">
        <v>9</v>
      </c>
      <c r="M18" t="s">
        <v>413</v>
      </c>
    </row>
    <row r="19" spans="1:13" x14ac:dyDescent="0.25">
      <c r="A19" t="s">
        <v>402</v>
      </c>
      <c r="B19" t="s">
        <v>409</v>
      </c>
      <c r="C19" t="s">
        <v>255</v>
      </c>
      <c r="D19" t="s">
        <v>410</v>
      </c>
      <c r="E19">
        <v>1.2</v>
      </c>
      <c r="F19" t="s">
        <v>9</v>
      </c>
      <c r="G19">
        <v>1.1399999999999999</v>
      </c>
      <c r="H19">
        <v>1</v>
      </c>
      <c r="I19">
        <v>1</v>
      </c>
      <c r="J19">
        <f t="shared" si="0"/>
        <v>1</v>
      </c>
      <c r="K19">
        <f t="shared" si="1"/>
        <v>1.2</v>
      </c>
      <c r="L19" t="s">
        <v>9</v>
      </c>
      <c r="M19" t="s">
        <v>414</v>
      </c>
    </row>
    <row r="20" spans="1:13" x14ac:dyDescent="0.25">
      <c r="A20" t="s">
        <v>302</v>
      </c>
      <c r="B20" t="s">
        <v>306</v>
      </c>
      <c r="C20" t="s">
        <v>308</v>
      </c>
      <c r="E20">
        <v>27</v>
      </c>
      <c r="F20" t="s">
        <v>9</v>
      </c>
      <c r="G20">
        <v>26</v>
      </c>
      <c r="H20">
        <v>1</v>
      </c>
      <c r="I20">
        <v>2</v>
      </c>
      <c r="J20">
        <f t="shared" si="0"/>
        <v>2</v>
      </c>
      <c r="K20">
        <f t="shared" si="1"/>
        <v>54</v>
      </c>
      <c r="L20" t="s">
        <v>9</v>
      </c>
      <c r="M20" t="s">
        <v>305</v>
      </c>
    </row>
    <row r="21" spans="1:13" x14ac:dyDescent="0.25">
      <c r="A21" t="s">
        <v>303</v>
      </c>
      <c r="B21" t="s">
        <v>307</v>
      </c>
      <c r="C21" t="s">
        <v>308</v>
      </c>
      <c r="E21">
        <v>27</v>
      </c>
      <c r="F21" t="s">
        <v>9</v>
      </c>
      <c r="G21">
        <v>26</v>
      </c>
      <c r="H21">
        <v>1</v>
      </c>
      <c r="I21">
        <v>2</v>
      </c>
      <c r="J21">
        <f t="shared" si="0"/>
        <v>2</v>
      </c>
      <c r="K21">
        <f t="shared" si="1"/>
        <v>54</v>
      </c>
      <c r="L21" t="s">
        <v>9</v>
      </c>
      <c r="M21" t="s">
        <v>304</v>
      </c>
    </row>
    <row r="23" spans="1:13" ht="26.25" x14ac:dyDescent="0.4">
      <c r="A23" s="4" t="s">
        <v>190</v>
      </c>
      <c r="K23" s="4">
        <f>SUM(K2:K21)</f>
        <v>356.33999999999992</v>
      </c>
    </row>
    <row r="27" spans="1:13" x14ac:dyDescent="0.25">
      <c r="E27" s="2"/>
    </row>
  </sheetData>
  <sortState ref="A2:M21">
    <sortCondition ref="C2:C21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tabSelected="1" topLeftCell="A12" zoomScale="70" zoomScaleNormal="70" zoomScalePageLayoutView="55" workbookViewId="0">
      <selection activeCell="A36" sqref="A36"/>
    </sheetView>
  </sheetViews>
  <sheetFormatPr defaultColWidth="8.85546875" defaultRowHeight="15" x14ac:dyDescent="0.25"/>
  <cols>
    <col min="1" max="1" width="36.7109375" customWidth="1"/>
    <col min="2" max="2" width="28" customWidth="1"/>
    <col min="3" max="3" width="21.85546875" customWidth="1"/>
    <col min="4" max="4" width="23.28515625" customWidth="1"/>
    <col min="5" max="5" width="25" customWidth="1"/>
    <col min="6" max="6" width="23" customWidth="1"/>
    <col min="7" max="7" width="24.140625" customWidth="1"/>
    <col min="8" max="8" width="20.42578125" customWidth="1"/>
    <col min="9" max="9" width="15.42578125" customWidth="1"/>
    <col min="10" max="10" width="15.28515625" customWidth="1"/>
    <col min="11" max="13" width="15.28515625" hidden="1" customWidth="1"/>
    <col min="14" max="14" width="13.42578125" customWidth="1"/>
    <col min="15" max="15" width="36.85546875" customWidth="1"/>
    <col min="16" max="16" width="159.5703125" customWidth="1"/>
  </cols>
  <sheetData>
    <row r="1" spans="1:16" x14ac:dyDescent="0.25">
      <c r="A1" s="3" t="s">
        <v>244</v>
      </c>
      <c r="B1" s="3"/>
      <c r="C1" s="3"/>
      <c r="D1" s="3"/>
      <c r="E1" s="3"/>
      <c r="G1" t="s">
        <v>309</v>
      </c>
    </row>
    <row r="2" spans="1:16" x14ac:dyDescent="0.25">
      <c r="A2" s="3" t="s">
        <v>245</v>
      </c>
      <c r="B2" s="3" t="s">
        <v>246</v>
      </c>
      <c r="C2" s="3" t="s">
        <v>247</v>
      </c>
      <c r="D2" s="3" t="s">
        <v>248</v>
      </c>
      <c r="E2" s="3" t="s">
        <v>252</v>
      </c>
      <c r="G2" s="3" t="s">
        <v>288</v>
      </c>
      <c r="H2" s="3" t="s">
        <v>289</v>
      </c>
      <c r="I2" s="3" t="s">
        <v>290</v>
      </c>
    </row>
    <row r="3" spans="1:16" x14ac:dyDescent="0.25">
      <c r="A3">
        <v>2</v>
      </c>
      <c r="B3">
        <v>1</v>
      </c>
      <c r="C3">
        <v>1</v>
      </c>
      <c r="D3">
        <v>1</v>
      </c>
      <c r="E3">
        <v>1</v>
      </c>
      <c r="G3">
        <v>1</v>
      </c>
      <c r="H3">
        <v>0</v>
      </c>
      <c r="I3">
        <v>0</v>
      </c>
    </row>
    <row r="6" spans="1:16" ht="21" x14ac:dyDescent="0.35">
      <c r="A6" s="1" t="s">
        <v>1</v>
      </c>
      <c r="B6" s="1" t="s">
        <v>3</v>
      </c>
      <c r="C6" s="1" t="s">
        <v>0</v>
      </c>
      <c r="D6" s="1" t="s">
        <v>7</v>
      </c>
      <c r="E6" s="1" t="s">
        <v>21</v>
      </c>
      <c r="F6" s="1" t="s">
        <v>22</v>
      </c>
      <c r="G6" s="1" t="s">
        <v>23</v>
      </c>
      <c r="H6" s="1" t="s">
        <v>49</v>
      </c>
      <c r="I6" s="1" t="s">
        <v>50</v>
      </c>
      <c r="J6" s="1" t="s">
        <v>72</v>
      </c>
      <c r="K6" s="1" t="s">
        <v>250</v>
      </c>
      <c r="L6" s="1" t="s">
        <v>249</v>
      </c>
      <c r="M6" s="1" t="s">
        <v>251</v>
      </c>
      <c r="N6" s="1" t="s">
        <v>73</v>
      </c>
      <c r="O6" s="1" t="s">
        <v>8</v>
      </c>
      <c r="P6" s="1" t="s">
        <v>2</v>
      </c>
    </row>
    <row r="7" spans="1:16" x14ac:dyDescent="0.25">
      <c r="A7" t="s">
        <v>28</v>
      </c>
      <c r="B7" t="s">
        <v>17</v>
      </c>
      <c r="C7" t="s">
        <v>81</v>
      </c>
      <c r="D7" t="s">
        <v>4</v>
      </c>
      <c r="E7">
        <v>0</v>
      </c>
      <c r="F7" t="s">
        <v>9</v>
      </c>
      <c r="G7" t="s">
        <v>9</v>
      </c>
      <c r="H7">
        <v>1</v>
      </c>
      <c r="I7">
        <f t="shared" ref="I7:I67" si="0">$A$3*IFERROR(VLOOKUP($A7,Eye_Sub_ASM,9,FALSE),0)+$B$3*IFERROR(VLOOKUP($A7,Frame_Sub_ASM,9,FALSE),0)+$C$3*IFERROR(VLOOKUP($A7,Neck_Sub_ASM,9,FALSE),0)+$D$3*IFERROR(VLOOKUP($A7,Dogbone_ASM,9,FALSE),0)+$E$3*IFERROR(VLOOKUP($A7,Cables_Connectors,9,FALSE),0)</f>
        <v>2</v>
      </c>
      <c r="J7">
        <f t="shared" ref="J7" si="1">_xlfn.CEILING.MATH(I7/H7)</f>
        <v>2</v>
      </c>
      <c r="K7">
        <f xml:space="preserve"> IF(AND(ISNUMBER(G7),J7&gt;=10),J7,0)</f>
        <v>0</v>
      </c>
      <c r="L7">
        <f>IF(AND(ISNUMBER(F7),J7-K7&gt;=5),J7,0)</f>
        <v>0</v>
      </c>
      <c r="M7">
        <f xml:space="preserve"> IF(AND(ISNUMBER(E7),J7-K7-L7&gt;0),J7,0)</f>
        <v>2</v>
      </c>
      <c r="N7">
        <f t="shared" ref="N7" si="2">IFERROR(M7*E7,0) + IFERROR(L7*F7,0) + IFERROR(K7*G7,0)</f>
        <v>0</v>
      </c>
      <c r="O7" t="s">
        <v>9</v>
      </c>
      <c r="P7" t="s">
        <v>9</v>
      </c>
    </row>
    <row r="8" spans="1:16" x14ac:dyDescent="0.25">
      <c r="A8" t="s">
        <v>313</v>
      </c>
      <c r="B8" t="s">
        <v>310</v>
      </c>
      <c r="C8" t="s">
        <v>311</v>
      </c>
      <c r="D8" t="s">
        <v>312</v>
      </c>
      <c r="E8">
        <v>0.8</v>
      </c>
      <c r="F8" t="s">
        <v>9</v>
      </c>
      <c r="G8" t="s">
        <v>9</v>
      </c>
      <c r="H8">
        <v>10</v>
      </c>
      <c r="I8">
        <f t="shared" si="0"/>
        <v>16</v>
      </c>
      <c r="J8">
        <f t="shared" ref="J8:J68" si="3">_xlfn.CEILING.MATH(I8/H8)</f>
        <v>2</v>
      </c>
      <c r="K8">
        <f t="shared" ref="K8:K69" si="4" xml:space="preserve"> IF(AND(ISNUMBER(G8),J8&gt;=10),J8,0)</f>
        <v>0</v>
      </c>
      <c r="L8">
        <f t="shared" ref="L8:L69" si="5">IF(AND(ISNUMBER(F8),J8-K8&gt;=5),J8,0)</f>
        <v>0</v>
      </c>
      <c r="M8">
        <f t="shared" ref="M8:M69" si="6" xml:space="preserve"> IF(AND(ISNUMBER(E8),J8-K8-L8&gt;0),J8,0)</f>
        <v>2</v>
      </c>
      <c r="N8">
        <f t="shared" ref="N8:N68" si="7">IFERROR(M8*E8,0) + IFERROR(L8*F8,0) + IFERROR(K8*G8,0)</f>
        <v>1.6</v>
      </c>
      <c r="O8" t="s">
        <v>9</v>
      </c>
      <c r="P8" t="s">
        <v>314</v>
      </c>
    </row>
    <row r="9" spans="1:16" x14ac:dyDescent="0.25">
      <c r="A9" t="s">
        <v>316</v>
      </c>
      <c r="B9" t="s">
        <v>315</v>
      </c>
      <c r="C9" t="s">
        <v>311</v>
      </c>
      <c r="D9" t="s">
        <v>312</v>
      </c>
      <c r="E9">
        <v>3.82</v>
      </c>
      <c r="F9" t="s">
        <v>9</v>
      </c>
      <c r="G9" t="s">
        <v>9</v>
      </c>
      <c r="H9">
        <v>10</v>
      </c>
      <c r="I9">
        <f t="shared" si="0"/>
        <v>8</v>
      </c>
      <c r="J9">
        <f t="shared" si="3"/>
        <v>1</v>
      </c>
      <c r="K9">
        <f t="shared" si="4"/>
        <v>0</v>
      </c>
      <c r="L9">
        <f t="shared" si="5"/>
        <v>0</v>
      </c>
      <c r="M9">
        <f t="shared" si="6"/>
        <v>1</v>
      </c>
      <c r="N9">
        <f t="shared" si="7"/>
        <v>3.82</v>
      </c>
      <c r="O9" t="s">
        <v>9</v>
      </c>
      <c r="P9" t="s">
        <v>324</v>
      </c>
    </row>
    <row r="10" spans="1:16" x14ac:dyDescent="0.25">
      <c r="A10" t="s">
        <v>317</v>
      </c>
      <c r="B10" t="s">
        <v>319</v>
      </c>
      <c r="C10" t="s">
        <v>311</v>
      </c>
      <c r="D10" t="s">
        <v>318</v>
      </c>
      <c r="E10">
        <v>6.9</v>
      </c>
      <c r="F10" t="s">
        <v>9</v>
      </c>
      <c r="G10" t="s">
        <v>9</v>
      </c>
      <c r="H10">
        <v>1</v>
      </c>
      <c r="I10">
        <f t="shared" si="0"/>
        <v>1</v>
      </c>
      <c r="J10">
        <f t="shared" si="3"/>
        <v>1</v>
      </c>
      <c r="K10">
        <f t="shared" si="4"/>
        <v>0</v>
      </c>
      <c r="L10">
        <f t="shared" si="5"/>
        <v>0</v>
      </c>
      <c r="M10">
        <f t="shared" si="6"/>
        <v>1</v>
      </c>
      <c r="N10">
        <f t="shared" si="7"/>
        <v>6.9</v>
      </c>
      <c r="O10" t="s">
        <v>9</v>
      </c>
      <c r="P10" t="s">
        <v>323</v>
      </c>
    </row>
    <row r="11" spans="1:16" x14ac:dyDescent="0.25">
      <c r="A11" t="s">
        <v>321</v>
      </c>
      <c r="B11" t="s">
        <v>320</v>
      </c>
      <c r="C11" t="s">
        <v>311</v>
      </c>
      <c r="D11" t="s">
        <v>133</v>
      </c>
      <c r="E11">
        <v>3.36</v>
      </c>
      <c r="F11" t="s">
        <v>9</v>
      </c>
      <c r="G11" t="s">
        <v>9</v>
      </c>
      <c r="H11">
        <v>10</v>
      </c>
      <c r="I11">
        <f t="shared" si="0"/>
        <v>4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1</v>
      </c>
      <c r="N11">
        <f t="shared" si="7"/>
        <v>3.36</v>
      </c>
      <c r="O11" t="s">
        <v>9</v>
      </c>
      <c r="P11" t="s">
        <v>322</v>
      </c>
    </row>
    <row r="12" spans="1:16" x14ac:dyDescent="0.25">
      <c r="A12" t="s">
        <v>326</v>
      </c>
      <c r="B12" t="s">
        <v>325</v>
      </c>
      <c r="C12" t="s">
        <v>311</v>
      </c>
      <c r="D12" t="s">
        <v>133</v>
      </c>
      <c r="E12">
        <v>3.99</v>
      </c>
      <c r="F12" t="s">
        <v>9</v>
      </c>
      <c r="G12" t="s">
        <v>9</v>
      </c>
      <c r="H12">
        <v>10</v>
      </c>
      <c r="I12">
        <f t="shared" si="0"/>
        <v>4</v>
      </c>
      <c r="J12">
        <f t="shared" si="3"/>
        <v>1</v>
      </c>
      <c r="K12">
        <f t="shared" si="4"/>
        <v>0</v>
      </c>
      <c r="L12">
        <f t="shared" si="5"/>
        <v>0</v>
      </c>
      <c r="M12">
        <f t="shared" si="6"/>
        <v>1</v>
      </c>
      <c r="N12">
        <f t="shared" si="7"/>
        <v>3.99</v>
      </c>
      <c r="O12" t="s">
        <v>9</v>
      </c>
      <c r="P12" t="s">
        <v>327</v>
      </c>
    </row>
    <row r="13" spans="1:16" x14ac:dyDescent="0.25">
      <c r="A13" t="s">
        <v>328</v>
      </c>
      <c r="B13" t="s">
        <v>329</v>
      </c>
      <c r="C13" t="s">
        <v>311</v>
      </c>
      <c r="D13" t="s">
        <v>83</v>
      </c>
      <c r="E13">
        <v>3.49</v>
      </c>
      <c r="F13" t="s">
        <v>9</v>
      </c>
      <c r="G13" t="s">
        <v>9</v>
      </c>
      <c r="H13">
        <v>10</v>
      </c>
      <c r="I13">
        <f t="shared" si="0"/>
        <v>8</v>
      </c>
      <c r="J13">
        <f t="shared" si="3"/>
        <v>1</v>
      </c>
      <c r="K13">
        <f t="shared" si="4"/>
        <v>0</v>
      </c>
      <c r="L13">
        <f t="shared" si="5"/>
        <v>0</v>
      </c>
      <c r="M13">
        <f t="shared" si="6"/>
        <v>1</v>
      </c>
      <c r="N13">
        <f t="shared" si="7"/>
        <v>3.49</v>
      </c>
      <c r="O13" t="s">
        <v>9</v>
      </c>
      <c r="P13" t="s">
        <v>330</v>
      </c>
    </row>
    <row r="14" spans="1:16" x14ac:dyDescent="0.25">
      <c r="A14" s="6">
        <v>388000043</v>
      </c>
      <c r="B14" t="s">
        <v>331</v>
      </c>
      <c r="C14" t="s">
        <v>311</v>
      </c>
      <c r="D14" t="s">
        <v>32</v>
      </c>
      <c r="E14">
        <v>1.93</v>
      </c>
      <c r="F14" t="s">
        <v>9</v>
      </c>
      <c r="G14" t="s">
        <v>9</v>
      </c>
      <c r="H14">
        <v>10</v>
      </c>
      <c r="I14">
        <f t="shared" si="0"/>
        <v>4</v>
      </c>
      <c r="J14">
        <f t="shared" si="3"/>
        <v>1</v>
      </c>
      <c r="K14">
        <f t="shared" si="4"/>
        <v>0</v>
      </c>
      <c r="L14">
        <f t="shared" si="5"/>
        <v>0</v>
      </c>
      <c r="M14">
        <f t="shared" si="6"/>
        <v>1</v>
      </c>
      <c r="N14">
        <f t="shared" si="7"/>
        <v>1.93</v>
      </c>
      <c r="O14" t="s">
        <v>9</v>
      </c>
      <c r="P14" t="s">
        <v>332</v>
      </c>
    </row>
    <row r="15" spans="1:16" x14ac:dyDescent="0.25">
      <c r="A15" t="s">
        <v>333</v>
      </c>
      <c r="B15" t="s">
        <v>334</v>
      </c>
      <c r="C15" t="s">
        <v>311</v>
      </c>
      <c r="D15" t="s">
        <v>32</v>
      </c>
      <c r="E15">
        <v>2.3199999999999998</v>
      </c>
      <c r="F15" t="s">
        <v>9</v>
      </c>
      <c r="G15" t="s">
        <v>9</v>
      </c>
      <c r="H15">
        <v>10</v>
      </c>
      <c r="I15">
        <f t="shared" si="0"/>
        <v>4</v>
      </c>
      <c r="J15">
        <f t="shared" si="3"/>
        <v>1</v>
      </c>
      <c r="K15">
        <f t="shared" si="4"/>
        <v>0</v>
      </c>
      <c r="L15">
        <f t="shared" si="5"/>
        <v>0</v>
      </c>
      <c r="M15">
        <f t="shared" si="6"/>
        <v>1</v>
      </c>
      <c r="N15">
        <f t="shared" si="7"/>
        <v>2.3199999999999998</v>
      </c>
      <c r="O15" t="s">
        <v>9</v>
      </c>
      <c r="P15" t="s">
        <v>335</v>
      </c>
    </row>
    <row r="16" spans="1:16" x14ac:dyDescent="0.25">
      <c r="A16" t="s">
        <v>337</v>
      </c>
      <c r="B16" t="s">
        <v>338</v>
      </c>
      <c r="C16" t="s">
        <v>311</v>
      </c>
      <c r="D16" t="s">
        <v>83</v>
      </c>
      <c r="E16">
        <v>2.91</v>
      </c>
      <c r="F16" t="s">
        <v>9</v>
      </c>
      <c r="G16" t="s">
        <v>9</v>
      </c>
      <c r="H16">
        <v>10</v>
      </c>
      <c r="I16">
        <f t="shared" si="0"/>
        <v>4</v>
      </c>
      <c r="J16">
        <f t="shared" si="3"/>
        <v>1</v>
      </c>
      <c r="K16">
        <f t="shared" si="4"/>
        <v>0</v>
      </c>
      <c r="L16">
        <f t="shared" si="5"/>
        <v>0</v>
      </c>
      <c r="M16">
        <f t="shared" si="6"/>
        <v>1</v>
      </c>
      <c r="N16">
        <f t="shared" si="7"/>
        <v>2.91</v>
      </c>
      <c r="O16" t="s">
        <v>9</v>
      </c>
      <c r="P16" t="s">
        <v>336</v>
      </c>
    </row>
    <row r="17" spans="1:16" x14ac:dyDescent="0.25">
      <c r="A17" t="s">
        <v>340</v>
      </c>
      <c r="B17" t="s">
        <v>339</v>
      </c>
      <c r="C17" t="s">
        <v>311</v>
      </c>
      <c r="D17" t="s">
        <v>83</v>
      </c>
      <c r="E17">
        <v>1.49</v>
      </c>
      <c r="F17" t="s">
        <v>9</v>
      </c>
      <c r="G17" t="s">
        <v>9</v>
      </c>
      <c r="H17">
        <v>4</v>
      </c>
      <c r="I17">
        <f t="shared" si="0"/>
        <v>4</v>
      </c>
      <c r="J17">
        <f t="shared" si="3"/>
        <v>1</v>
      </c>
      <c r="K17">
        <f t="shared" si="4"/>
        <v>0</v>
      </c>
      <c r="L17">
        <f t="shared" si="5"/>
        <v>0</v>
      </c>
      <c r="M17">
        <f t="shared" si="6"/>
        <v>1</v>
      </c>
      <c r="N17">
        <f t="shared" si="7"/>
        <v>1.49</v>
      </c>
      <c r="O17" t="s">
        <v>9</v>
      </c>
      <c r="P17" t="s">
        <v>341</v>
      </c>
    </row>
    <row r="18" spans="1:16" x14ac:dyDescent="0.25">
      <c r="A18" t="s">
        <v>354</v>
      </c>
      <c r="B18" t="s">
        <v>353</v>
      </c>
      <c r="C18" t="s">
        <v>311</v>
      </c>
      <c r="D18" t="s">
        <v>83</v>
      </c>
      <c r="E18">
        <v>2.09</v>
      </c>
      <c r="F18" t="s">
        <v>9</v>
      </c>
      <c r="G18" t="s">
        <v>9</v>
      </c>
      <c r="H18">
        <v>10</v>
      </c>
      <c r="I18">
        <f t="shared" si="0"/>
        <v>4</v>
      </c>
      <c r="J18">
        <f t="shared" si="3"/>
        <v>1</v>
      </c>
      <c r="K18">
        <f t="shared" si="4"/>
        <v>0</v>
      </c>
      <c r="L18">
        <f t="shared" si="5"/>
        <v>0</v>
      </c>
      <c r="M18">
        <f t="shared" si="6"/>
        <v>1</v>
      </c>
      <c r="N18">
        <f t="shared" si="7"/>
        <v>2.09</v>
      </c>
      <c r="O18" t="s">
        <v>9</v>
      </c>
      <c r="P18" t="s">
        <v>355</v>
      </c>
    </row>
    <row r="19" spans="1:16" x14ac:dyDescent="0.25">
      <c r="A19" t="s">
        <v>80</v>
      </c>
      <c r="B19" t="s">
        <v>78</v>
      </c>
      <c r="C19" t="s">
        <v>79</v>
      </c>
      <c r="D19" t="s">
        <v>4</v>
      </c>
      <c r="E19">
        <v>318</v>
      </c>
      <c r="F19" t="s">
        <v>9</v>
      </c>
      <c r="G19" t="s">
        <v>9</v>
      </c>
      <c r="H19">
        <v>1</v>
      </c>
      <c r="I19">
        <f t="shared" si="0"/>
        <v>3</v>
      </c>
      <c r="J19">
        <f t="shared" si="3"/>
        <v>3</v>
      </c>
      <c r="K19">
        <f t="shared" si="4"/>
        <v>0</v>
      </c>
      <c r="L19">
        <f t="shared" si="5"/>
        <v>0</v>
      </c>
      <c r="M19">
        <f t="shared" si="6"/>
        <v>3</v>
      </c>
      <c r="N19">
        <f t="shared" si="7"/>
        <v>954</v>
      </c>
      <c r="O19" t="s">
        <v>82</v>
      </c>
      <c r="P19" t="s">
        <v>84</v>
      </c>
    </row>
    <row r="20" spans="1:16" x14ac:dyDescent="0.25">
      <c r="A20" t="s">
        <v>38</v>
      </c>
      <c r="B20" t="s">
        <v>45</v>
      </c>
      <c r="C20" t="s">
        <v>35</v>
      </c>
      <c r="D20" t="s">
        <v>37</v>
      </c>
      <c r="E20">
        <v>12.76</v>
      </c>
      <c r="F20" t="s">
        <v>9</v>
      </c>
      <c r="G20" t="s">
        <v>9</v>
      </c>
      <c r="H20">
        <v>1</v>
      </c>
      <c r="I20">
        <f t="shared" si="0"/>
        <v>10</v>
      </c>
      <c r="J20">
        <f t="shared" si="3"/>
        <v>10</v>
      </c>
      <c r="K20">
        <f t="shared" si="4"/>
        <v>0</v>
      </c>
      <c r="L20">
        <f t="shared" si="5"/>
        <v>0</v>
      </c>
      <c r="M20">
        <f t="shared" si="6"/>
        <v>10</v>
      </c>
      <c r="N20">
        <f t="shared" si="7"/>
        <v>127.6</v>
      </c>
      <c r="O20" t="s">
        <v>36</v>
      </c>
      <c r="P20" t="s">
        <v>39</v>
      </c>
    </row>
    <row r="21" spans="1:16" x14ac:dyDescent="0.25">
      <c r="A21" t="s">
        <v>42</v>
      </c>
      <c r="B21" t="s">
        <v>44</v>
      </c>
      <c r="C21" t="s">
        <v>35</v>
      </c>
      <c r="D21" t="s">
        <v>41</v>
      </c>
      <c r="E21">
        <v>4.26</v>
      </c>
      <c r="F21">
        <v>3.63</v>
      </c>
      <c r="G21" t="s">
        <v>9</v>
      </c>
      <c r="H21">
        <v>1</v>
      </c>
      <c r="I21">
        <f t="shared" si="0"/>
        <v>6</v>
      </c>
      <c r="J21">
        <f t="shared" si="3"/>
        <v>6</v>
      </c>
      <c r="K21">
        <f t="shared" si="4"/>
        <v>0</v>
      </c>
      <c r="L21">
        <f t="shared" si="5"/>
        <v>6</v>
      </c>
      <c r="M21">
        <f t="shared" si="6"/>
        <v>0</v>
      </c>
      <c r="N21">
        <f t="shared" si="7"/>
        <v>21.78</v>
      </c>
      <c r="O21" t="s">
        <v>40</v>
      </c>
      <c r="P21" t="s">
        <v>43</v>
      </c>
    </row>
    <row r="22" spans="1:16" x14ac:dyDescent="0.25">
      <c r="A22" t="s">
        <v>48</v>
      </c>
      <c r="B22" t="s">
        <v>46</v>
      </c>
      <c r="C22" t="s">
        <v>35</v>
      </c>
      <c r="D22" t="s">
        <v>47</v>
      </c>
      <c r="E22">
        <v>6.42</v>
      </c>
      <c r="F22" t="s">
        <v>9</v>
      </c>
      <c r="G22" t="s">
        <v>9</v>
      </c>
      <c r="H22">
        <v>25</v>
      </c>
      <c r="I22">
        <f t="shared" si="0"/>
        <v>8</v>
      </c>
      <c r="J22">
        <f t="shared" si="3"/>
        <v>1</v>
      </c>
      <c r="K22">
        <f t="shared" si="4"/>
        <v>0</v>
      </c>
      <c r="L22">
        <f t="shared" si="5"/>
        <v>0</v>
      </c>
      <c r="M22">
        <f t="shared" si="6"/>
        <v>1</v>
      </c>
      <c r="N22">
        <f t="shared" si="7"/>
        <v>6.42</v>
      </c>
      <c r="O22" t="s">
        <v>51</v>
      </c>
      <c r="P22" t="s">
        <v>52</v>
      </c>
    </row>
    <row r="23" spans="1:16" x14ac:dyDescent="0.25">
      <c r="A23" t="s">
        <v>56</v>
      </c>
      <c r="B23" t="s">
        <v>55</v>
      </c>
      <c r="C23" t="s">
        <v>35</v>
      </c>
      <c r="D23" t="s">
        <v>54</v>
      </c>
      <c r="E23">
        <v>10.5</v>
      </c>
      <c r="F23" t="s">
        <v>9</v>
      </c>
      <c r="G23" t="s">
        <v>9</v>
      </c>
      <c r="H23">
        <v>25</v>
      </c>
      <c r="I23">
        <f t="shared" si="0"/>
        <v>20</v>
      </c>
      <c r="J23">
        <f t="shared" si="3"/>
        <v>1</v>
      </c>
      <c r="K23">
        <f t="shared" si="4"/>
        <v>0</v>
      </c>
      <c r="L23">
        <f t="shared" si="5"/>
        <v>0</v>
      </c>
      <c r="M23">
        <f t="shared" si="6"/>
        <v>1</v>
      </c>
      <c r="N23">
        <f t="shared" si="7"/>
        <v>10.5</v>
      </c>
      <c r="O23" t="s">
        <v>53</v>
      </c>
      <c r="P23" t="s">
        <v>57</v>
      </c>
    </row>
    <row r="24" spans="1:16" x14ac:dyDescent="0.25">
      <c r="A24" t="s">
        <v>60</v>
      </c>
      <c r="B24" t="s">
        <v>59</v>
      </c>
      <c r="C24" t="s">
        <v>35</v>
      </c>
      <c r="D24" t="s">
        <v>54</v>
      </c>
      <c r="E24">
        <v>7.25</v>
      </c>
      <c r="F24" t="s">
        <v>9</v>
      </c>
      <c r="G24" t="s">
        <v>9</v>
      </c>
      <c r="H24">
        <v>25</v>
      </c>
      <c r="I24">
        <f t="shared" si="0"/>
        <v>2</v>
      </c>
      <c r="J24">
        <f t="shared" si="3"/>
        <v>1</v>
      </c>
      <c r="K24">
        <f t="shared" si="4"/>
        <v>0</v>
      </c>
      <c r="L24">
        <f t="shared" si="5"/>
        <v>0</v>
      </c>
      <c r="M24">
        <f t="shared" si="6"/>
        <v>1</v>
      </c>
      <c r="N24">
        <f t="shared" si="7"/>
        <v>7.25</v>
      </c>
      <c r="O24" t="s">
        <v>58</v>
      </c>
      <c r="P24" t="s">
        <v>61</v>
      </c>
    </row>
    <row r="25" spans="1:16" x14ac:dyDescent="0.25">
      <c r="A25" t="s">
        <v>64</v>
      </c>
      <c r="B25" t="s">
        <v>62</v>
      </c>
      <c r="C25" t="s">
        <v>35</v>
      </c>
      <c r="D25" t="s">
        <v>63</v>
      </c>
      <c r="E25">
        <v>12.03</v>
      </c>
      <c r="F25" t="s">
        <v>9</v>
      </c>
      <c r="G25" t="s">
        <v>9</v>
      </c>
      <c r="H25">
        <v>12</v>
      </c>
      <c r="I25">
        <f t="shared" si="0"/>
        <v>2</v>
      </c>
      <c r="J25">
        <f t="shared" si="3"/>
        <v>1</v>
      </c>
      <c r="K25">
        <f t="shared" si="4"/>
        <v>0</v>
      </c>
      <c r="L25">
        <f t="shared" si="5"/>
        <v>0</v>
      </c>
      <c r="M25">
        <f t="shared" si="6"/>
        <v>1</v>
      </c>
      <c r="N25">
        <f t="shared" si="7"/>
        <v>12.03</v>
      </c>
      <c r="O25" t="s">
        <v>65</v>
      </c>
      <c r="P25" t="s">
        <v>66</v>
      </c>
    </row>
    <row r="26" spans="1:16" x14ac:dyDescent="0.25">
      <c r="A26" t="s">
        <v>67</v>
      </c>
      <c r="B26" t="s">
        <v>71</v>
      </c>
      <c r="C26" t="s">
        <v>35</v>
      </c>
      <c r="D26" t="s">
        <v>70</v>
      </c>
      <c r="E26">
        <v>11.29</v>
      </c>
      <c r="F26" t="s">
        <v>9</v>
      </c>
      <c r="G26" t="s">
        <v>9</v>
      </c>
      <c r="H26">
        <v>25</v>
      </c>
      <c r="I26">
        <f t="shared" si="0"/>
        <v>14</v>
      </c>
      <c r="J26">
        <f t="shared" si="3"/>
        <v>1</v>
      </c>
      <c r="K26">
        <f t="shared" si="4"/>
        <v>0</v>
      </c>
      <c r="L26">
        <f t="shared" si="5"/>
        <v>0</v>
      </c>
      <c r="M26">
        <f t="shared" si="6"/>
        <v>1</v>
      </c>
      <c r="N26">
        <f t="shared" si="7"/>
        <v>11.29</v>
      </c>
      <c r="O26" t="s">
        <v>68</v>
      </c>
      <c r="P26" t="s">
        <v>69</v>
      </c>
    </row>
    <row r="27" spans="1:16" x14ac:dyDescent="0.25">
      <c r="A27" t="s">
        <v>75</v>
      </c>
      <c r="B27" t="s">
        <v>76</v>
      </c>
      <c r="C27" t="s">
        <v>35</v>
      </c>
      <c r="D27" t="s">
        <v>41</v>
      </c>
      <c r="E27">
        <v>4.29</v>
      </c>
      <c r="F27">
        <v>3.66</v>
      </c>
      <c r="G27" t="s">
        <v>9</v>
      </c>
      <c r="H27">
        <v>1</v>
      </c>
      <c r="I27">
        <f t="shared" si="0"/>
        <v>6</v>
      </c>
      <c r="J27">
        <f t="shared" si="3"/>
        <v>6</v>
      </c>
      <c r="K27">
        <f t="shared" si="4"/>
        <v>0</v>
      </c>
      <c r="L27">
        <f t="shared" si="5"/>
        <v>6</v>
      </c>
      <c r="M27">
        <f t="shared" si="6"/>
        <v>0</v>
      </c>
      <c r="N27">
        <f t="shared" si="7"/>
        <v>21.96</v>
      </c>
      <c r="O27" t="s">
        <v>74</v>
      </c>
      <c r="P27" t="s">
        <v>77</v>
      </c>
    </row>
    <row r="28" spans="1:16" x14ac:dyDescent="0.25">
      <c r="A28" t="s">
        <v>89</v>
      </c>
      <c r="B28" t="s">
        <v>88</v>
      </c>
      <c r="C28" t="s">
        <v>35</v>
      </c>
      <c r="D28" t="s">
        <v>83</v>
      </c>
      <c r="E28">
        <v>5.22</v>
      </c>
      <c r="F28" t="s">
        <v>9</v>
      </c>
      <c r="G28" t="s">
        <v>9</v>
      </c>
      <c r="H28">
        <v>10</v>
      </c>
      <c r="I28">
        <f t="shared" si="0"/>
        <v>4</v>
      </c>
      <c r="J28">
        <f t="shared" si="3"/>
        <v>1</v>
      </c>
      <c r="K28">
        <f t="shared" si="4"/>
        <v>0</v>
      </c>
      <c r="L28">
        <f t="shared" si="5"/>
        <v>0</v>
      </c>
      <c r="M28">
        <f t="shared" si="6"/>
        <v>1</v>
      </c>
      <c r="N28">
        <f t="shared" si="7"/>
        <v>5.22</v>
      </c>
      <c r="O28" t="s">
        <v>9</v>
      </c>
      <c r="P28" t="s">
        <v>90</v>
      </c>
    </row>
    <row r="29" spans="1:16" x14ac:dyDescent="0.25">
      <c r="A29" t="s">
        <v>86</v>
      </c>
      <c r="B29" t="s">
        <v>85</v>
      </c>
      <c r="C29" t="s">
        <v>35</v>
      </c>
      <c r="D29" t="s">
        <v>83</v>
      </c>
      <c r="E29">
        <v>3.66</v>
      </c>
      <c r="F29" t="s">
        <v>9</v>
      </c>
      <c r="G29" t="s">
        <v>9</v>
      </c>
      <c r="H29">
        <v>10</v>
      </c>
      <c r="I29">
        <f t="shared" si="0"/>
        <v>1</v>
      </c>
      <c r="J29">
        <f t="shared" si="3"/>
        <v>1</v>
      </c>
      <c r="K29">
        <f t="shared" si="4"/>
        <v>0</v>
      </c>
      <c r="L29">
        <f t="shared" si="5"/>
        <v>0</v>
      </c>
      <c r="M29">
        <f t="shared" si="6"/>
        <v>1</v>
      </c>
      <c r="N29">
        <f t="shared" si="7"/>
        <v>3.66</v>
      </c>
      <c r="O29" t="s">
        <v>9</v>
      </c>
      <c r="P29" t="s">
        <v>87</v>
      </c>
    </row>
    <row r="30" spans="1:16" x14ac:dyDescent="0.25">
      <c r="A30" t="s">
        <v>396</v>
      </c>
      <c r="B30" t="s">
        <v>394</v>
      </c>
      <c r="C30" t="s">
        <v>35</v>
      </c>
      <c r="D30" t="s">
        <v>37</v>
      </c>
      <c r="E30">
        <v>10.47</v>
      </c>
      <c r="F30" t="s">
        <v>9</v>
      </c>
      <c r="G30" t="s">
        <v>9</v>
      </c>
      <c r="H30">
        <v>1</v>
      </c>
      <c r="I30">
        <f t="shared" si="0"/>
        <v>6</v>
      </c>
      <c r="J30">
        <f t="shared" si="3"/>
        <v>6</v>
      </c>
      <c r="K30">
        <f t="shared" si="4"/>
        <v>0</v>
      </c>
      <c r="L30">
        <f t="shared" si="5"/>
        <v>0</v>
      </c>
      <c r="M30">
        <f t="shared" si="6"/>
        <v>6</v>
      </c>
      <c r="N30">
        <f t="shared" si="7"/>
        <v>62.820000000000007</v>
      </c>
      <c r="O30" t="s">
        <v>397</v>
      </c>
      <c r="P30" t="s">
        <v>395</v>
      </c>
    </row>
    <row r="31" spans="1:16" x14ac:dyDescent="0.25">
      <c r="A31" t="s">
        <v>92</v>
      </c>
      <c r="B31" t="s">
        <v>93</v>
      </c>
      <c r="C31" t="s">
        <v>35</v>
      </c>
      <c r="D31" t="s">
        <v>94</v>
      </c>
      <c r="E31">
        <v>10.47</v>
      </c>
      <c r="F31">
        <v>8.8800000000000008</v>
      </c>
      <c r="G31" t="s">
        <v>9</v>
      </c>
      <c r="H31">
        <v>1</v>
      </c>
      <c r="I31">
        <f t="shared" si="0"/>
        <v>5</v>
      </c>
      <c r="J31">
        <f t="shared" si="3"/>
        <v>5</v>
      </c>
      <c r="K31">
        <f t="shared" si="4"/>
        <v>0</v>
      </c>
      <c r="L31">
        <f t="shared" si="5"/>
        <v>5</v>
      </c>
      <c r="M31">
        <f t="shared" si="6"/>
        <v>0</v>
      </c>
      <c r="N31">
        <f t="shared" si="7"/>
        <v>44.400000000000006</v>
      </c>
      <c r="O31" t="s">
        <v>91</v>
      </c>
      <c r="P31" t="s">
        <v>95</v>
      </c>
    </row>
    <row r="32" spans="1:16" x14ac:dyDescent="0.25">
      <c r="A32" t="s">
        <v>97</v>
      </c>
      <c r="B32" t="s">
        <v>98</v>
      </c>
      <c r="C32" t="s">
        <v>35</v>
      </c>
      <c r="D32" t="s">
        <v>54</v>
      </c>
      <c r="E32">
        <v>6.45</v>
      </c>
      <c r="F32" t="s">
        <v>9</v>
      </c>
      <c r="G32" t="s">
        <v>9</v>
      </c>
      <c r="H32">
        <v>25</v>
      </c>
      <c r="I32">
        <f t="shared" si="0"/>
        <v>30</v>
      </c>
      <c r="J32">
        <f t="shared" si="3"/>
        <v>2</v>
      </c>
      <c r="K32">
        <f t="shared" si="4"/>
        <v>0</v>
      </c>
      <c r="L32">
        <f t="shared" si="5"/>
        <v>0</v>
      </c>
      <c r="M32">
        <f t="shared" si="6"/>
        <v>2</v>
      </c>
      <c r="N32">
        <f t="shared" si="7"/>
        <v>12.9</v>
      </c>
      <c r="O32" t="s">
        <v>96</v>
      </c>
      <c r="P32" t="s">
        <v>104</v>
      </c>
    </row>
    <row r="33" spans="1:16" x14ac:dyDescent="0.25">
      <c r="A33" t="s">
        <v>101</v>
      </c>
      <c r="B33" t="s">
        <v>100</v>
      </c>
      <c r="C33" t="s">
        <v>35</v>
      </c>
      <c r="D33" t="s">
        <v>54</v>
      </c>
      <c r="E33">
        <v>6.65</v>
      </c>
      <c r="F33" t="s">
        <v>9</v>
      </c>
      <c r="G33" t="s">
        <v>9</v>
      </c>
      <c r="H33">
        <v>25</v>
      </c>
      <c r="I33">
        <f t="shared" si="0"/>
        <v>3</v>
      </c>
      <c r="J33">
        <f t="shared" si="3"/>
        <v>1</v>
      </c>
      <c r="K33">
        <f t="shared" si="4"/>
        <v>0</v>
      </c>
      <c r="L33">
        <f t="shared" si="5"/>
        <v>0</v>
      </c>
      <c r="M33">
        <f t="shared" si="6"/>
        <v>1</v>
      </c>
      <c r="N33">
        <f t="shared" si="7"/>
        <v>6.65</v>
      </c>
      <c r="O33" t="s">
        <v>102</v>
      </c>
      <c r="P33" t="s">
        <v>103</v>
      </c>
    </row>
    <row r="34" spans="1:16" x14ac:dyDescent="0.25">
      <c r="A34" t="s">
        <v>135</v>
      </c>
      <c r="B34" t="s">
        <v>136</v>
      </c>
      <c r="C34" t="s">
        <v>35</v>
      </c>
      <c r="D34" t="s">
        <v>54</v>
      </c>
      <c r="E34">
        <v>5.38</v>
      </c>
      <c r="F34" t="s">
        <v>9</v>
      </c>
      <c r="G34" t="s">
        <v>9</v>
      </c>
      <c r="H34">
        <v>100</v>
      </c>
      <c r="I34">
        <f t="shared" si="0"/>
        <v>4</v>
      </c>
      <c r="J34">
        <f t="shared" si="3"/>
        <v>1</v>
      </c>
      <c r="K34">
        <f t="shared" si="4"/>
        <v>0</v>
      </c>
      <c r="L34">
        <f t="shared" si="5"/>
        <v>0</v>
      </c>
      <c r="M34">
        <f t="shared" si="6"/>
        <v>1</v>
      </c>
      <c r="N34">
        <f t="shared" si="7"/>
        <v>5.38</v>
      </c>
      <c r="O34" t="s">
        <v>134</v>
      </c>
      <c r="P34" t="s">
        <v>432</v>
      </c>
    </row>
    <row r="35" spans="1:16" x14ac:dyDescent="0.25">
      <c r="A35" t="s">
        <v>185</v>
      </c>
      <c r="B35" t="s">
        <v>187</v>
      </c>
      <c r="C35" t="s">
        <v>35</v>
      </c>
      <c r="D35" t="s">
        <v>94</v>
      </c>
      <c r="E35">
        <v>9.7799999999999994</v>
      </c>
      <c r="F35" t="s">
        <v>9</v>
      </c>
      <c r="G35" t="s">
        <v>9</v>
      </c>
      <c r="H35">
        <v>50</v>
      </c>
      <c r="I35">
        <f t="shared" si="0"/>
        <v>16</v>
      </c>
      <c r="J35">
        <f t="shared" si="3"/>
        <v>1</v>
      </c>
      <c r="K35">
        <f t="shared" si="4"/>
        <v>0</v>
      </c>
      <c r="L35">
        <f t="shared" si="5"/>
        <v>0</v>
      </c>
      <c r="M35">
        <f t="shared" si="6"/>
        <v>1</v>
      </c>
      <c r="N35">
        <f t="shared" si="7"/>
        <v>9.7799999999999994</v>
      </c>
      <c r="O35" t="s">
        <v>186</v>
      </c>
      <c r="P35" t="s">
        <v>188</v>
      </c>
    </row>
    <row r="36" spans="1:16" x14ac:dyDescent="0.25">
      <c r="A36" t="s">
        <v>180</v>
      </c>
      <c r="B36" t="s">
        <v>183</v>
      </c>
      <c r="C36" t="s">
        <v>35</v>
      </c>
      <c r="D36" t="s">
        <v>94</v>
      </c>
      <c r="E36">
        <v>12.24</v>
      </c>
      <c r="F36" t="s">
        <v>9</v>
      </c>
      <c r="G36" t="s">
        <v>9</v>
      </c>
      <c r="H36">
        <v>50</v>
      </c>
      <c r="I36">
        <f t="shared" si="0"/>
        <v>30</v>
      </c>
      <c r="J36">
        <f t="shared" si="3"/>
        <v>1</v>
      </c>
      <c r="K36">
        <f t="shared" si="4"/>
        <v>0</v>
      </c>
      <c r="L36">
        <f t="shared" si="5"/>
        <v>0</v>
      </c>
      <c r="M36">
        <f t="shared" si="6"/>
        <v>1</v>
      </c>
      <c r="N36">
        <f t="shared" si="7"/>
        <v>12.24</v>
      </c>
      <c r="O36" t="s">
        <v>181</v>
      </c>
      <c r="P36" t="s">
        <v>184</v>
      </c>
    </row>
    <row r="37" spans="1:16" x14ac:dyDescent="0.25">
      <c r="A37" t="s">
        <v>138</v>
      </c>
      <c r="B37" t="s">
        <v>139</v>
      </c>
      <c r="C37" t="s">
        <v>35</v>
      </c>
      <c r="D37" t="s">
        <v>99</v>
      </c>
      <c r="E37">
        <v>7.71</v>
      </c>
      <c r="F37" t="s">
        <v>9</v>
      </c>
      <c r="G37" t="s">
        <v>9</v>
      </c>
      <c r="H37">
        <v>1</v>
      </c>
      <c r="I37">
        <f t="shared" si="0"/>
        <v>1</v>
      </c>
      <c r="J37">
        <f t="shared" si="3"/>
        <v>1</v>
      </c>
      <c r="K37">
        <f t="shared" si="4"/>
        <v>0</v>
      </c>
      <c r="L37">
        <f t="shared" si="5"/>
        <v>0</v>
      </c>
      <c r="M37">
        <f t="shared" si="6"/>
        <v>1</v>
      </c>
      <c r="N37">
        <f t="shared" si="7"/>
        <v>7.71</v>
      </c>
      <c r="O37" t="s">
        <v>137</v>
      </c>
      <c r="P37" t="s">
        <v>140</v>
      </c>
    </row>
    <row r="38" spans="1:16" x14ac:dyDescent="0.25">
      <c r="A38" t="s">
        <v>142</v>
      </c>
      <c r="B38" t="s">
        <v>143</v>
      </c>
      <c r="C38" t="s">
        <v>35</v>
      </c>
      <c r="D38" t="s">
        <v>54</v>
      </c>
      <c r="E38">
        <v>12.23</v>
      </c>
      <c r="F38" t="s">
        <v>9</v>
      </c>
      <c r="G38" t="s">
        <v>9</v>
      </c>
      <c r="H38">
        <v>10</v>
      </c>
      <c r="I38">
        <f t="shared" si="0"/>
        <v>2</v>
      </c>
      <c r="J38">
        <f t="shared" si="3"/>
        <v>1</v>
      </c>
      <c r="K38">
        <f t="shared" si="4"/>
        <v>0</v>
      </c>
      <c r="L38">
        <f t="shared" si="5"/>
        <v>0</v>
      </c>
      <c r="M38">
        <f t="shared" si="6"/>
        <v>1</v>
      </c>
      <c r="N38">
        <f t="shared" si="7"/>
        <v>12.23</v>
      </c>
      <c r="O38" t="s">
        <v>141</v>
      </c>
      <c r="P38" t="s">
        <v>144</v>
      </c>
    </row>
    <row r="39" spans="1:16" x14ac:dyDescent="0.25">
      <c r="A39" t="s">
        <v>146</v>
      </c>
      <c r="B39" t="s">
        <v>147</v>
      </c>
      <c r="C39" t="s">
        <v>35</v>
      </c>
      <c r="D39" t="s">
        <v>54</v>
      </c>
      <c r="E39">
        <v>6.24</v>
      </c>
      <c r="F39" t="s">
        <v>9</v>
      </c>
      <c r="G39" t="s">
        <v>9</v>
      </c>
      <c r="H39">
        <v>25</v>
      </c>
      <c r="I39">
        <f t="shared" si="0"/>
        <v>12</v>
      </c>
      <c r="J39">
        <f t="shared" si="3"/>
        <v>1</v>
      </c>
      <c r="K39">
        <f t="shared" si="4"/>
        <v>0</v>
      </c>
      <c r="L39">
        <f t="shared" si="5"/>
        <v>0</v>
      </c>
      <c r="M39">
        <f t="shared" si="6"/>
        <v>1</v>
      </c>
      <c r="N39">
        <f t="shared" si="7"/>
        <v>6.24</v>
      </c>
      <c r="O39" t="s">
        <v>145</v>
      </c>
      <c r="P39" t="s">
        <v>148</v>
      </c>
    </row>
    <row r="40" spans="1:16" x14ac:dyDescent="0.25">
      <c r="A40" t="s">
        <v>151</v>
      </c>
      <c r="B40" t="s">
        <v>150</v>
      </c>
      <c r="C40" t="s">
        <v>35</v>
      </c>
      <c r="D40" t="s">
        <v>153</v>
      </c>
      <c r="E40">
        <v>30.09</v>
      </c>
      <c r="F40" t="s">
        <v>9</v>
      </c>
      <c r="G40" t="s">
        <v>9</v>
      </c>
      <c r="H40">
        <v>1</v>
      </c>
      <c r="I40">
        <f t="shared" si="0"/>
        <v>2</v>
      </c>
      <c r="J40">
        <f t="shared" si="3"/>
        <v>2</v>
      </c>
      <c r="K40">
        <f t="shared" si="4"/>
        <v>0</v>
      </c>
      <c r="L40">
        <f t="shared" si="5"/>
        <v>0</v>
      </c>
      <c r="M40">
        <f t="shared" si="6"/>
        <v>2</v>
      </c>
      <c r="N40">
        <f t="shared" si="7"/>
        <v>60.18</v>
      </c>
      <c r="O40" t="s">
        <v>149</v>
      </c>
      <c r="P40" t="s">
        <v>152</v>
      </c>
    </row>
    <row r="41" spans="1:16" x14ac:dyDescent="0.25">
      <c r="A41" t="s">
        <v>155</v>
      </c>
      <c r="B41" t="s">
        <v>156</v>
      </c>
      <c r="C41" t="s">
        <v>35</v>
      </c>
      <c r="D41" t="s">
        <v>157</v>
      </c>
      <c r="E41">
        <v>6.36</v>
      </c>
      <c r="F41" t="s">
        <v>9</v>
      </c>
      <c r="G41" t="s">
        <v>9</v>
      </c>
      <c r="H41">
        <v>10</v>
      </c>
      <c r="I41">
        <f t="shared" si="0"/>
        <v>1</v>
      </c>
      <c r="J41">
        <f t="shared" si="3"/>
        <v>1</v>
      </c>
      <c r="K41">
        <f t="shared" si="4"/>
        <v>0</v>
      </c>
      <c r="L41">
        <f t="shared" si="5"/>
        <v>0</v>
      </c>
      <c r="M41">
        <f t="shared" si="6"/>
        <v>1</v>
      </c>
      <c r="N41">
        <f t="shared" si="7"/>
        <v>6.36</v>
      </c>
      <c r="O41" t="s">
        <v>154</v>
      </c>
      <c r="P41" t="s">
        <v>158</v>
      </c>
    </row>
    <row r="42" spans="1:16" x14ac:dyDescent="0.25">
      <c r="A42" t="s">
        <v>160</v>
      </c>
      <c r="B42" t="s">
        <v>161</v>
      </c>
      <c r="C42" t="s">
        <v>35</v>
      </c>
      <c r="D42" t="s">
        <v>41</v>
      </c>
      <c r="E42">
        <v>7.62</v>
      </c>
      <c r="F42" t="s">
        <v>9</v>
      </c>
      <c r="G42" t="s">
        <v>9</v>
      </c>
      <c r="H42">
        <v>25</v>
      </c>
      <c r="I42">
        <f t="shared" si="0"/>
        <v>1</v>
      </c>
      <c r="J42">
        <f t="shared" si="3"/>
        <v>1</v>
      </c>
      <c r="K42">
        <f t="shared" si="4"/>
        <v>0</v>
      </c>
      <c r="L42">
        <f t="shared" si="5"/>
        <v>0</v>
      </c>
      <c r="M42">
        <f t="shared" si="6"/>
        <v>1</v>
      </c>
      <c r="N42">
        <f t="shared" si="7"/>
        <v>7.62</v>
      </c>
      <c r="O42" t="s">
        <v>159</v>
      </c>
      <c r="P42" t="s">
        <v>162</v>
      </c>
    </row>
    <row r="43" spans="1:16" x14ac:dyDescent="0.25">
      <c r="A43" t="s">
        <v>164</v>
      </c>
      <c r="B43" t="s">
        <v>167</v>
      </c>
      <c r="C43" t="s">
        <v>35</v>
      </c>
      <c r="D43" t="s">
        <v>94</v>
      </c>
      <c r="E43">
        <v>8.15</v>
      </c>
      <c r="F43" t="s">
        <v>9</v>
      </c>
      <c r="G43" t="s">
        <v>9</v>
      </c>
      <c r="H43">
        <v>10</v>
      </c>
      <c r="I43">
        <f t="shared" si="0"/>
        <v>4</v>
      </c>
      <c r="J43">
        <f t="shared" si="3"/>
        <v>1</v>
      </c>
      <c r="K43">
        <f t="shared" si="4"/>
        <v>0</v>
      </c>
      <c r="L43">
        <f t="shared" si="5"/>
        <v>0</v>
      </c>
      <c r="M43">
        <f t="shared" si="6"/>
        <v>1</v>
      </c>
      <c r="N43">
        <f t="shared" si="7"/>
        <v>8.15</v>
      </c>
      <c r="O43" t="s">
        <v>163</v>
      </c>
      <c r="P43" t="s">
        <v>168</v>
      </c>
    </row>
    <row r="44" spans="1:16" x14ac:dyDescent="0.25">
      <c r="A44" t="s">
        <v>166</v>
      </c>
      <c r="B44" t="s">
        <v>169</v>
      </c>
      <c r="C44" t="s">
        <v>35</v>
      </c>
      <c r="D44" t="s">
        <v>170</v>
      </c>
      <c r="E44">
        <v>1.06</v>
      </c>
      <c r="F44" t="s">
        <v>9</v>
      </c>
      <c r="G44">
        <v>0.89</v>
      </c>
      <c r="H44">
        <v>1</v>
      </c>
      <c r="I44">
        <f t="shared" si="0"/>
        <v>12</v>
      </c>
      <c r="J44">
        <f t="shared" si="3"/>
        <v>12</v>
      </c>
      <c r="K44">
        <f t="shared" si="4"/>
        <v>12</v>
      </c>
      <c r="L44">
        <f t="shared" si="5"/>
        <v>0</v>
      </c>
      <c r="M44">
        <f t="shared" si="6"/>
        <v>0</v>
      </c>
      <c r="N44">
        <f t="shared" si="7"/>
        <v>10.68</v>
      </c>
      <c r="O44" t="s">
        <v>165</v>
      </c>
      <c r="P44" t="s">
        <v>171</v>
      </c>
    </row>
    <row r="45" spans="1:16" x14ac:dyDescent="0.25">
      <c r="A45" t="s">
        <v>424</v>
      </c>
      <c r="B45" t="s">
        <v>423</v>
      </c>
      <c r="C45" t="s">
        <v>35</v>
      </c>
      <c r="D45" t="s">
        <v>54</v>
      </c>
      <c r="E45">
        <v>9.4700000000000006</v>
      </c>
      <c r="F45" t="s">
        <v>9</v>
      </c>
      <c r="G45" t="s">
        <v>9</v>
      </c>
      <c r="H45">
        <v>100</v>
      </c>
      <c r="I45">
        <f t="shared" si="0"/>
        <v>11</v>
      </c>
      <c r="J45">
        <f t="shared" si="3"/>
        <v>1</v>
      </c>
      <c r="K45">
        <f t="shared" si="4"/>
        <v>0</v>
      </c>
      <c r="L45">
        <f t="shared" si="5"/>
        <v>0</v>
      </c>
      <c r="M45">
        <f t="shared" si="6"/>
        <v>1</v>
      </c>
      <c r="N45">
        <f t="shared" si="7"/>
        <v>9.4700000000000006</v>
      </c>
      <c r="O45" t="s">
        <v>425</v>
      </c>
      <c r="P45" t="s">
        <v>426</v>
      </c>
    </row>
    <row r="46" spans="1:16" x14ac:dyDescent="0.25">
      <c r="A46" t="s">
        <v>427</v>
      </c>
      <c r="B46" t="s">
        <v>429</v>
      </c>
      <c r="C46" t="s">
        <v>35</v>
      </c>
      <c r="D46" t="s">
        <v>54</v>
      </c>
      <c r="E46">
        <v>4.2699999999999996</v>
      </c>
      <c r="F46" t="s">
        <v>9</v>
      </c>
      <c r="G46" t="s">
        <v>9</v>
      </c>
      <c r="H46">
        <v>100</v>
      </c>
      <c r="I46">
        <f t="shared" si="0"/>
        <v>4</v>
      </c>
      <c r="J46">
        <f t="shared" si="3"/>
        <v>1</v>
      </c>
      <c r="K46">
        <f t="shared" si="4"/>
        <v>0</v>
      </c>
      <c r="L46">
        <f t="shared" si="5"/>
        <v>0</v>
      </c>
      <c r="M46">
        <f t="shared" si="6"/>
        <v>1</v>
      </c>
      <c r="N46">
        <f t="shared" si="7"/>
        <v>4.2699999999999996</v>
      </c>
      <c r="O46" t="s">
        <v>428</v>
      </c>
      <c r="P46" t="s">
        <v>431</v>
      </c>
    </row>
    <row r="47" spans="1:16" x14ac:dyDescent="0.25">
      <c r="A47" t="s">
        <v>292</v>
      </c>
      <c r="B47" t="s">
        <v>291</v>
      </c>
      <c r="C47" t="s">
        <v>35</v>
      </c>
      <c r="D47" t="s">
        <v>83</v>
      </c>
      <c r="E47">
        <v>12.63</v>
      </c>
      <c r="F47" t="s">
        <v>9</v>
      </c>
      <c r="G47" t="s">
        <v>9</v>
      </c>
      <c r="H47">
        <v>25</v>
      </c>
      <c r="I47">
        <f t="shared" si="0"/>
        <v>25</v>
      </c>
      <c r="J47">
        <f t="shared" si="3"/>
        <v>1</v>
      </c>
      <c r="K47">
        <f t="shared" si="4"/>
        <v>0</v>
      </c>
      <c r="L47">
        <f t="shared" si="5"/>
        <v>0</v>
      </c>
      <c r="M47">
        <f t="shared" si="6"/>
        <v>1</v>
      </c>
      <c r="N47">
        <f t="shared" si="7"/>
        <v>12.63</v>
      </c>
      <c r="O47" t="s">
        <v>9</v>
      </c>
      <c r="P47" t="s">
        <v>293</v>
      </c>
    </row>
    <row r="48" spans="1:16" x14ac:dyDescent="0.25">
      <c r="A48" t="s">
        <v>399</v>
      </c>
      <c r="B48" t="s">
        <v>398</v>
      </c>
      <c r="C48" t="s">
        <v>35</v>
      </c>
      <c r="D48" t="s">
        <v>400</v>
      </c>
      <c r="E48">
        <v>13.65</v>
      </c>
      <c r="F48" t="s">
        <v>9</v>
      </c>
      <c r="G48" t="s">
        <v>9</v>
      </c>
      <c r="H48">
        <v>1</v>
      </c>
      <c r="I48">
        <f t="shared" si="0"/>
        <v>1</v>
      </c>
      <c r="J48">
        <f t="shared" si="3"/>
        <v>1</v>
      </c>
      <c r="K48">
        <f t="shared" si="4"/>
        <v>0</v>
      </c>
      <c r="L48">
        <f t="shared" si="5"/>
        <v>0</v>
      </c>
      <c r="M48">
        <f t="shared" si="6"/>
        <v>1</v>
      </c>
      <c r="N48">
        <f t="shared" si="7"/>
        <v>13.65</v>
      </c>
      <c r="O48" t="s">
        <v>9</v>
      </c>
      <c r="P48" t="s">
        <v>401</v>
      </c>
    </row>
    <row r="49" spans="1:16" x14ac:dyDescent="0.25">
      <c r="A49" t="s">
        <v>131</v>
      </c>
      <c r="B49" t="s">
        <v>127</v>
      </c>
      <c r="C49" t="s">
        <v>128</v>
      </c>
      <c r="D49" t="s">
        <v>4</v>
      </c>
      <c r="E49" s="2">
        <v>539.29999999999995</v>
      </c>
      <c r="F49" t="s">
        <v>9</v>
      </c>
      <c r="G49" t="s">
        <v>9</v>
      </c>
      <c r="H49">
        <v>1</v>
      </c>
      <c r="I49">
        <f t="shared" si="0"/>
        <v>6</v>
      </c>
      <c r="J49">
        <f t="shared" si="3"/>
        <v>6</v>
      </c>
      <c r="K49">
        <f t="shared" si="4"/>
        <v>0</v>
      </c>
      <c r="L49">
        <f t="shared" si="5"/>
        <v>0</v>
      </c>
      <c r="M49">
        <f t="shared" si="6"/>
        <v>6</v>
      </c>
      <c r="N49">
        <f t="shared" si="7"/>
        <v>3235.7999999999997</v>
      </c>
      <c r="O49" t="s">
        <v>129</v>
      </c>
      <c r="P49" t="s">
        <v>130</v>
      </c>
    </row>
    <row r="50" spans="1:16" x14ac:dyDescent="0.25">
      <c r="A50" t="s">
        <v>256</v>
      </c>
      <c r="B50" t="s">
        <v>254</v>
      </c>
      <c r="C50" t="s">
        <v>255</v>
      </c>
      <c r="D50" t="s">
        <v>4</v>
      </c>
      <c r="E50">
        <v>44.44</v>
      </c>
      <c r="F50" t="s">
        <v>9</v>
      </c>
      <c r="G50">
        <v>42.43</v>
      </c>
      <c r="H50">
        <v>1</v>
      </c>
      <c r="I50">
        <f t="shared" si="0"/>
        <v>1</v>
      </c>
      <c r="J50">
        <f t="shared" si="3"/>
        <v>1</v>
      </c>
      <c r="K50">
        <f t="shared" si="4"/>
        <v>0</v>
      </c>
      <c r="L50">
        <f t="shared" si="5"/>
        <v>0</v>
      </c>
      <c r="M50">
        <f t="shared" si="6"/>
        <v>1</v>
      </c>
      <c r="N50">
        <f t="shared" si="7"/>
        <v>44.44</v>
      </c>
      <c r="O50" t="s">
        <v>9</v>
      </c>
      <c r="P50" t="s">
        <v>278</v>
      </c>
    </row>
    <row r="51" spans="1:16" x14ac:dyDescent="0.25">
      <c r="A51" t="s">
        <v>259</v>
      </c>
      <c r="B51" t="s">
        <v>257</v>
      </c>
      <c r="C51" t="s">
        <v>255</v>
      </c>
      <c r="D51" t="s">
        <v>258</v>
      </c>
      <c r="E51">
        <v>25.99</v>
      </c>
      <c r="F51" t="s">
        <v>9</v>
      </c>
      <c r="G51">
        <v>24.93</v>
      </c>
      <c r="H51">
        <v>50</v>
      </c>
      <c r="I51">
        <f t="shared" si="0"/>
        <v>10</v>
      </c>
      <c r="J51">
        <f t="shared" si="3"/>
        <v>1</v>
      </c>
      <c r="K51">
        <f t="shared" si="4"/>
        <v>0</v>
      </c>
      <c r="L51">
        <f t="shared" si="5"/>
        <v>0</v>
      </c>
      <c r="M51">
        <f t="shared" si="6"/>
        <v>1</v>
      </c>
      <c r="N51">
        <f t="shared" si="7"/>
        <v>25.99</v>
      </c>
      <c r="O51" t="s">
        <v>9</v>
      </c>
      <c r="P51" t="s">
        <v>279</v>
      </c>
    </row>
    <row r="52" spans="1:16" x14ac:dyDescent="0.25">
      <c r="A52" t="s">
        <v>277</v>
      </c>
      <c r="B52" t="s">
        <v>276</v>
      </c>
      <c r="C52" t="s">
        <v>255</v>
      </c>
      <c r="D52" t="s">
        <v>4</v>
      </c>
      <c r="E52">
        <v>1.63</v>
      </c>
      <c r="F52" t="s">
        <v>9</v>
      </c>
      <c r="G52" t="s">
        <v>9</v>
      </c>
      <c r="H52">
        <v>1</v>
      </c>
      <c r="I52">
        <f t="shared" si="0"/>
        <v>10</v>
      </c>
      <c r="J52">
        <f t="shared" si="3"/>
        <v>10</v>
      </c>
      <c r="K52">
        <f t="shared" si="4"/>
        <v>0</v>
      </c>
      <c r="L52">
        <f t="shared" si="5"/>
        <v>0</v>
      </c>
      <c r="M52">
        <f t="shared" si="6"/>
        <v>10</v>
      </c>
      <c r="N52">
        <f t="shared" si="7"/>
        <v>16.299999999999997</v>
      </c>
      <c r="O52" t="s">
        <v>9</v>
      </c>
      <c r="P52" t="s">
        <v>280</v>
      </c>
    </row>
    <row r="53" spans="1:16" x14ac:dyDescent="0.25">
      <c r="A53" t="s">
        <v>260</v>
      </c>
      <c r="B53" t="s">
        <v>261</v>
      </c>
      <c r="C53" t="s">
        <v>255</v>
      </c>
      <c r="D53" t="s">
        <v>4</v>
      </c>
      <c r="E53">
        <v>56.95</v>
      </c>
      <c r="F53">
        <v>55.22</v>
      </c>
      <c r="G53" s="5">
        <v>53.5</v>
      </c>
      <c r="H53">
        <v>1</v>
      </c>
      <c r="I53">
        <f t="shared" si="0"/>
        <v>1</v>
      </c>
      <c r="J53">
        <f t="shared" si="3"/>
        <v>1</v>
      </c>
      <c r="K53">
        <f t="shared" si="4"/>
        <v>0</v>
      </c>
      <c r="L53">
        <f t="shared" si="5"/>
        <v>0</v>
      </c>
      <c r="M53">
        <f t="shared" si="6"/>
        <v>1</v>
      </c>
      <c r="N53">
        <f t="shared" si="7"/>
        <v>56.95</v>
      </c>
      <c r="O53" t="s">
        <v>9</v>
      </c>
      <c r="P53" t="s">
        <v>281</v>
      </c>
    </row>
    <row r="54" spans="1:16" x14ac:dyDescent="0.25">
      <c r="A54" t="s">
        <v>263</v>
      </c>
      <c r="B54" t="s">
        <v>262</v>
      </c>
      <c r="C54" t="s">
        <v>255</v>
      </c>
      <c r="D54" t="s">
        <v>270</v>
      </c>
      <c r="E54">
        <v>6.9</v>
      </c>
      <c r="F54" t="s">
        <v>9</v>
      </c>
      <c r="G54" t="s">
        <v>9</v>
      </c>
      <c r="H54">
        <v>100</v>
      </c>
      <c r="I54">
        <f t="shared" si="0"/>
        <v>58</v>
      </c>
      <c r="J54">
        <f t="shared" si="3"/>
        <v>1</v>
      </c>
      <c r="K54">
        <f t="shared" si="4"/>
        <v>0</v>
      </c>
      <c r="L54">
        <f t="shared" si="5"/>
        <v>0</v>
      </c>
      <c r="M54">
        <f t="shared" si="6"/>
        <v>1</v>
      </c>
      <c r="N54">
        <f t="shared" si="7"/>
        <v>6.9</v>
      </c>
      <c r="O54" t="s">
        <v>9</v>
      </c>
      <c r="P54" t="s">
        <v>282</v>
      </c>
    </row>
    <row r="55" spans="1:16" x14ac:dyDescent="0.25">
      <c r="A55" t="s">
        <v>264</v>
      </c>
      <c r="B55" t="s">
        <v>265</v>
      </c>
      <c r="C55" t="s">
        <v>255</v>
      </c>
      <c r="D55" t="s">
        <v>270</v>
      </c>
      <c r="E55">
        <v>8.3000000000000007</v>
      </c>
      <c r="F55" t="s">
        <v>9</v>
      </c>
      <c r="G55" t="s">
        <v>9</v>
      </c>
      <c r="H55">
        <v>100</v>
      </c>
      <c r="I55">
        <f t="shared" si="0"/>
        <v>32</v>
      </c>
      <c r="J55">
        <f t="shared" si="3"/>
        <v>1</v>
      </c>
      <c r="K55">
        <f t="shared" si="4"/>
        <v>0</v>
      </c>
      <c r="L55">
        <f t="shared" si="5"/>
        <v>0</v>
      </c>
      <c r="M55">
        <f t="shared" si="6"/>
        <v>1</v>
      </c>
      <c r="N55">
        <f t="shared" si="7"/>
        <v>8.3000000000000007</v>
      </c>
      <c r="O55" t="s">
        <v>9</v>
      </c>
      <c r="P55" t="s">
        <v>283</v>
      </c>
    </row>
    <row r="56" spans="1:16" x14ac:dyDescent="0.25">
      <c r="A56" t="s">
        <v>266</v>
      </c>
      <c r="B56" t="s">
        <v>267</v>
      </c>
      <c r="C56" t="s">
        <v>255</v>
      </c>
      <c r="D56" t="s">
        <v>275</v>
      </c>
      <c r="E56">
        <v>0.39</v>
      </c>
      <c r="F56" t="s">
        <v>9</v>
      </c>
      <c r="G56">
        <v>0.38</v>
      </c>
      <c r="H56">
        <v>1</v>
      </c>
      <c r="I56">
        <f t="shared" si="0"/>
        <v>6</v>
      </c>
      <c r="J56">
        <f t="shared" si="3"/>
        <v>6</v>
      </c>
      <c r="K56">
        <f t="shared" si="4"/>
        <v>0</v>
      </c>
      <c r="L56">
        <f t="shared" si="5"/>
        <v>0</v>
      </c>
      <c r="M56">
        <f t="shared" si="6"/>
        <v>6</v>
      </c>
      <c r="N56">
        <f t="shared" si="7"/>
        <v>2.34</v>
      </c>
      <c r="O56" t="s">
        <v>9</v>
      </c>
      <c r="P56" t="s">
        <v>284</v>
      </c>
    </row>
    <row r="57" spans="1:16" x14ac:dyDescent="0.25">
      <c r="A57" t="s">
        <v>268</v>
      </c>
      <c r="B57" t="s">
        <v>269</v>
      </c>
      <c r="C57" t="s">
        <v>255</v>
      </c>
      <c r="D57" t="s">
        <v>275</v>
      </c>
      <c r="E57">
        <v>0.91</v>
      </c>
      <c r="F57" t="s">
        <v>9</v>
      </c>
      <c r="G57">
        <v>0.72099999999999997</v>
      </c>
      <c r="H57">
        <v>1</v>
      </c>
      <c r="I57">
        <f t="shared" si="0"/>
        <v>10</v>
      </c>
      <c r="J57">
        <f t="shared" si="3"/>
        <v>10</v>
      </c>
      <c r="K57">
        <f t="shared" si="4"/>
        <v>10</v>
      </c>
      <c r="L57">
        <f t="shared" si="5"/>
        <v>0</v>
      </c>
      <c r="M57">
        <f t="shared" si="6"/>
        <v>0</v>
      </c>
      <c r="N57">
        <f t="shared" si="7"/>
        <v>7.21</v>
      </c>
      <c r="O57" t="s">
        <v>9</v>
      </c>
      <c r="P57" t="s">
        <v>285</v>
      </c>
    </row>
    <row r="58" spans="1:16" x14ac:dyDescent="0.25">
      <c r="A58" t="s">
        <v>271</v>
      </c>
      <c r="B58" t="s">
        <v>272</v>
      </c>
      <c r="C58" t="s">
        <v>255</v>
      </c>
      <c r="D58" t="s">
        <v>275</v>
      </c>
      <c r="E58" s="5">
        <v>0.62</v>
      </c>
      <c r="F58" t="s">
        <v>9</v>
      </c>
      <c r="G58">
        <v>0.57499999999999996</v>
      </c>
      <c r="H58">
        <v>1</v>
      </c>
      <c r="I58">
        <f t="shared" si="0"/>
        <v>12</v>
      </c>
      <c r="J58">
        <f t="shared" si="3"/>
        <v>12</v>
      </c>
      <c r="K58">
        <f t="shared" si="4"/>
        <v>12</v>
      </c>
      <c r="L58">
        <f t="shared" si="5"/>
        <v>0</v>
      </c>
      <c r="M58">
        <f t="shared" si="6"/>
        <v>0</v>
      </c>
      <c r="N58">
        <f t="shared" si="7"/>
        <v>6.8999999999999995</v>
      </c>
      <c r="O58" t="s">
        <v>9</v>
      </c>
      <c r="P58" t="s">
        <v>286</v>
      </c>
    </row>
    <row r="59" spans="1:16" x14ac:dyDescent="0.25">
      <c r="A59" t="s">
        <v>273</v>
      </c>
      <c r="B59" t="s">
        <v>274</v>
      </c>
      <c r="C59" t="s">
        <v>255</v>
      </c>
      <c r="D59" t="s">
        <v>275</v>
      </c>
      <c r="E59">
        <v>0.27</v>
      </c>
      <c r="F59" t="s">
        <v>9</v>
      </c>
      <c r="G59">
        <v>0.26400000000000001</v>
      </c>
      <c r="H59">
        <v>1</v>
      </c>
      <c r="I59">
        <f t="shared" si="0"/>
        <v>10</v>
      </c>
      <c r="J59">
        <f t="shared" si="3"/>
        <v>10</v>
      </c>
      <c r="K59">
        <f t="shared" si="4"/>
        <v>10</v>
      </c>
      <c r="L59">
        <f t="shared" si="5"/>
        <v>0</v>
      </c>
      <c r="M59">
        <f t="shared" si="6"/>
        <v>0</v>
      </c>
      <c r="N59">
        <f t="shared" si="7"/>
        <v>2.64</v>
      </c>
      <c r="O59" t="s">
        <v>9</v>
      </c>
      <c r="P59" t="s">
        <v>287</v>
      </c>
    </row>
    <row r="60" spans="1:16" x14ac:dyDescent="0.25">
      <c r="A60" t="s">
        <v>295</v>
      </c>
      <c r="B60" t="s">
        <v>294</v>
      </c>
      <c r="C60" t="s">
        <v>255</v>
      </c>
      <c r="D60" t="s">
        <v>275</v>
      </c>
      <c r="E60">
        <v>0.1</v>
      </c>
      <c r="F60" t="s">
        <v>9</v>
      </c>
      <c r="G60">
        <v>8.7999999999999995E-2</v>
      </c>
      <c r="H60">
        <v>1</v>
      </c>
      <c r="I60">
        <f t="shared" si="0"/>
        <v>10</v>
      </c>
      <c r="J60">
        <f t="shared" si="3"/>
        <v>10</v>
      </c>
      <c r="K60">
        <f t="shared" si="4"/>
        <v>10</v>
      </c>
      <c r="L60">
        <f t="shared" si="5"/>
        <v>0</v>
      </c>
      <c r="M60">
        <f t="shared" si="6"/>
        <v>0</v>
      </c>
      <c r="N60">
        <f t="shared" si="7"/>
        <v>0.87999999999999989</v>
      </c>
      <c r="O60" t="s">
        <v>9</v>
      </c>
      <c r="P60" t="s">
        <v>296</v>
      </c>
    </row>
    <row r="61" spans="1:16" x14ac:dyDescent="0.25">
      <c r="A61" t="s">
        <v>299</v>
      </c>
      <c r="B61" t="s">
        <v>298</v>
      </c>
      <c r="C61" t="s">
        <v>255</v>
      </c>
      <c r="D61" t="s">
        <v>300</v>
      </c>
      <c r="E61">
        <v>30.86</v>
      </c>
      <c r="F61" t="s">
        <v>9</v>
      </c>
      <c r="G61">
        <v>28.22</v>
      </c>
      <c r="H61">
        <v>100</v>
      </c>
      <c r="I61">
        <f t="shared" si="0"/>
        <v>35</v>
      </c>
      <c r="J61">
        <f t="shared" si="3"/>
        <v>1</v>
      </c>
      <c r="K61">
        <f t="shared" si="4"/>
        <v>0</v>
      </c>
      <c r="L61">
        <f t="shared" si="5"/>
        <v>0</v>
      </c>
      <c r="M61">
        <f t="shared" si="6"/>
        <v>1</v>
      </c>
      <c r="N61">
        <f t="shared" si="7"/>
        <v>30.86</v>
      </c>
      <c r="O61" t="s">
        <v>9</v>
      </c>
      <c r="P61" t="s">
        <v>301</v>
      </c>
    </row>
    <row r="62" spans="1:16" x14ac:dyDescent="0.25">
      <c r="A62" t="s">
        <v>403</v>
      </c>
      <c r="B62" t="s">
        <v>406</v>
      </c>
      <c r="C62" t="s">
        <v>255</v>
      </c>
      <c r="D62" t="s">
        <v>410</v>
      </c>
      <c r="E62">
        <v>1.22</v>
      </c>
      <c r="F62" t="s">
        <v>9</v>
      </c>
      <c r="G62">
        <v>1.1599999999999999</v>
      </c>
      <c r="H62">
        <v>1</v>
      </c>
      <c r="I62">
        <f t="shared" si="0"/>
        <v>1</v>
      </c>
      <c r="J62">
        <f t="shared" si="3"/>
        <v>1</v>
      </c>
      <c r="K62">
        <f t="shared" si="4"/>
        <v>0</v>
      </c>
      <c r="L62">
        <f t="shared" si="5"/>
        <v>0</v>
      </c>
      <c r="M62">
        <f t="shared" si="6"/>
        <v>1</v>
      </c>
      <c r="N62">
        <f t="shared" si="7"/>
        <v>1.22</v>
      </c>
      <c r="O62" t="s">
        <v>9</v>
      </c>
      <c r="P62" t="s">
        <v>411</v>
      </c>
    </row>
    <row r="63" spans="1:16" x14ac:dyDescent="0.25">
      <c r="A63" t="s">
        <v>404</v>
      </c>
      <c r="B63" t="s">
        <v>407</v>
      </c>
      <c r="C63" t="s">
        <v>255</v>
      </c>
      <c r="D63" t="s">
        <v>410</v>
      </c>
      <c r="E63">
        <v>5.28</v>
      </c>
      <c r="F63">
        <v>4.6900000000000004</v>
      </c>
      <c r="G63">
        <v>4.09</v>
      </c>
      <c r="H63">
        <v>1</v>
      </c>
      <c r="I63">
        <f t="shared" si="0"/>
        <v>1</v>
      </c>
      <c r="J63">
        <f t="shared" si="3"/>
        <v>1</v>
      </c>
      <c r="K63">
        <f t="shared" si="4"/>
        <v>0</v>
      </c>
      <c r="L63">
        <f t="shared" si="5"/>
        <v>0</v>
      </c>
      <c r="M63">
        <f t="shared" si="6"/>
        <v>1</v>
      </c>
      <c r="N63">
        <f t="shared" si="7"/>
        <v>5.28</v>
      </c>
      <c r="O63" t="s">
        <v>9</v>
      </c>
      <c r="P63" t="s">
        <v>412</v>
      </c>
    </row>
    <row r="64" spans="1:16" x14ac:dyDescent="0.25">
      <c r="A64" t="s">
        <v>405</v>
      </c>
      <c r="B64" t="s">
        <v>408</v>
      </c>
      <c r="C64" t="s">
        <v>255</v>
      </c>
      <c r="D64" t="s">
        <v>410</v>
      </c>
      <c r="E64">
        <v>2.04</v>
      </c>
      <c r="F64" t="s">
        <v>9</v>
      </c>
      <c r="G64" t="s">
        <v>9</v>
      </c>
      <c r="H64">
        <v>1</v>
      </c>
      <c r="I64">
        <f t="shared" si="0"/>
        <v>1</v>
      </c>
      <c r="J64">
        <f t="shared" si="3"/>
        <v>1</v>
      </c>
      <c r="K64">
        <f t="shared" si="4"/>
        <v>0</v>
      </c>
      <c r="L64">
        <f t="shared" si="5"/>
        <v>0</v>
      </c>
      <c r="M64">
        <f t="shared" si="6"/>
        <v>1</v>
      </c>
      <c r="N64">
        <f t="shared" si="7"/>
        <v>2.04</v>
      </c>
      <c r="O64" t="s">
        <v>9</v>
      </c>
      <c r="P64" t="s">
        <v>413</v>
      </c>
    </row>
    <row r="65" spans="1:16" x14ac:dyDescent="0.25">
      <c r="A65" t="s">
        <v>402</v>
      </c>
      <c r="B65" t="s">
        <v>409</v>
      </c>
      <c r="C65" t="s">
        <v>255</v>
      </c>
      <c r="D65" t="s">
        <v>410</v>
      </c>
      <c r="E65">
        <v>1.2</v>
      </c>
      <c r="F65" t="s">
        <v>9</v>
      </c>
      <c r="G65">
        <v>1.1399999999999999</v>
      </c>
      <c r="H65">
        <v>1</v>
      </c>
      <c r="I65">
        <f t="shared" si="0"/>
        <v>1</v>
      </c>
      <c r="J65">
        <f t="shared" si="3"/>
        <v>1</v>
      </c>
      <c r="K65">
        <f t="shared" si="4"/>
        <v>0</v>
      </c>
      <c r="L65">
        <f t="shared" si="5"/>
        <v>0</v>
      </c>
      <c r="M65">
        <f t="shared" si="6"/>
        <v>1</v>
      </c>
      <c r="N65">
        <f t="shared" si="7"/>
        <v>1.2</v>
      </c>
      <c r="O65" t="s">
        <v>9</v>
      </c>
      <c r="P65" t="s">
        <v>414</v>
      </c>
    </row>
    <row r="66" spans="1:16" x14ac:dyDescent="0.25">
      <c r="A66" t="s">
        <v>302</v>
      </c>
      <c r="B66" t="s">
        <v>306</v>
      </c>
      <c r="C66" t="s">
        <v>308</v>
      </c>
      <c r="E66">
        <v>27</v>
      </c>
      <c r="F66" t="s">
        <v>9</v>
      </c>
      <c r="G66">
        <v>26</v>
      </c>
      <c r="H66">
        <v>1</v>
      </c>
      <c r="I66">
        <f t="shared" si="0"/>
        <v>2</v>
      </c>
      <c r="J66">
        <f t="shared" si="3"/>
        <v>2</v>
      </c>
      <c r="K66">
        <f t="shared" si="4"/>
        <v>0</v>
      </c>
      <c r="L66">
        <f t="shared" si="5"/>
        <v>0</v>
      </c>
      <c r="M66">
        <f t="shared" si="6"/>
        <v>2</v>
      </c>
      <c r="N66">
        <f t="shared" si="7"/>
        <v>54</v>
      </c>
      <c r="O66" t="s">
        <v>9</v>
      </c>
      <c r="P66" t="s">
        <v>305</v>
      </c>
    </row>
    <row r="67" spans="1:16" x14ac:dyDescent="0.25">
      <c r="A67" t="s">
        <v>303</v>
      </c>
      <c r="B67" t="s">
        <v>307</v>
      </c>
      <c r="C67" t="s">
        <v>308</v>
      </c>
      <c r="E67">
        <v>27</v>
      </c>
      <c r="F67" t="s">
        <v>9</v>
      </c>
      <c r="G67">
        <v>26</v>
      </c>
      <c r="H67">
        <v>1</v>
      </c>
      <c r="I67">
        <f t="shared" si="0"/>
        <v>2</v>
      </c>
      <c r="J67">
        <f t="shared" si="3"/>
        <v>2</v>
      </c>
      <c r="K67">
        <f t="shared" si="4"/>
        <v>0</v>
      </c>
      <c r="L67">
        <f t="shared" si="5"/>
        <v>0</v>
      </c>
      <c r="M67">
        <f t="shared" si="6"/>
        <v>2</v>
      </c>
      <c r="N67">
        <f t="shared" si="7"/>
        <v>54</v>
      </c>
      <c r="O67" t="s">
        <v>9</v>
      </c>
      <c r="P67" t="s">
        <v>304</v>
      </c>
    </row>
    <row r="68" spans="1:16" x14ac:dyDescent="0.25">
      <c r="A68" t="s">
        <v>16</v>
      </c>
      <c r="B68" t="s">
        <v>10</v>
      </c>
      <c r="C68" t="s">
        <v>11</v>
      </c>
      <c r="D68" t="s">
        <v>4</v>
      </c>
      <c r="E68">
        <v>525</v>
      </c>
      <c r="F68" t="s">
        <v>9</v>
      </c>
      <c r="G68" t="s">
        <v>9</v>
      </c>
      <c r="H68">
        <v>1</v>
      </c>
      <c r="I68">
        <f t="shared" ref="I68:I118" si="8">$A$3*IFERROR(VLOOKUP($A68,Eye_Sub_ASM,9,FALSE),0)+$B$3*IFERROR(VLOOKUP($A68,Frame_Sub_ASM,9,FALSE),0)+$C$3*IFERROR(VLOOKUP($A68,Neck_Sub_ASM,9,FALSE),0)+$D$3*IFERROR(VLOOKUP($A68,Dogbone_ASM,9,FALSE),0)+$E$3*IFERROR(VLOOKUP($A68,Cables_Connectors,9,FALSE),0)</f>
        <v>0</v>
      </c>
      <c r="J68">
        <f t="shared" si="3"/>
        <v>0</v>
      </c>
      <c r="K68">
        <f t="shared" si="4"/>
        <v>0</v>
      </c>
      <c r="L68">
        <f t="shared" si="5"/>
        <v>0</v>
      </c>
      <c r="M68">
        <f t="shared" si="6"/>
        <v>0</v>
      </c>
      <c r="N68">
        <f t="shared" si="7"/>
        <v>0</v>
      </c>
      <c r="O68" t="s">
        <v>12</v>
      </c>
      <c r="P68" t="s">
        <v>13</v>
      </c>
    </row>
    <row r="69" spans="1:16" x14ac:dyDescent="0.25">
      <c r="A69" t="s">
        <v>191</v>
      </c>
      <c r="B69" t="s">
        <v>216</v>
      </c>
      <c r="C69" t="s">
        <v>5</v>
      </c>
      <c r="D69" t="s">
        <v>34</v>
      </c>
      <c r="E69">
        <v>468.14</v>
      </c>
      <c r="F69" t="s">
        <v>9</v>
      </c>
      <c r="G69" t="s">
        <v>9</v>
      </c>
      <c r="H69">
        <v>1</v>
      </c>
      <c r="I69">
        <f t="shared" si="8"/>
        <v>0</v>
      </c>
      <c r="J69">
        <f t="shared" ref="J69:J82" si="9">_xlfn.CEILING.MATH(I69/H69)</f>
        <v>0</v>
      </c>
      <c r="K69">
        <f t="shared" si="4"/>
        <v>0</v>
      </c>
      <c r="L69">
        <f t="shared" si="5"/>
        <v>0</v>
      </c>
      <c r="M69">
        <f t="shared" si="6"/>
        <v>0</v>
      </c>
      <c r="N69">
        <f t="shared" ref="N69:N82" si="10">IFERROR(M69*E69,0) + IFERROR(L69*F69,0) + IFERROR(K69*G69,0)</f>
        <v>0</v>
      </c>
      <c r="O69" t="s">
        <v>357</v>
      </c>
      <c r="P69" t="s">
        <v>27</v>
      </c>
    </row>
    <row r="70" spans="1:16" x14ac:dyDescent="0.25">
      <c r="A70" t="s">
        <v>194</v>
      </c>
      <c r="B70" t="s">
        <v>219</v>
      </c>
      <c r="C70" t="s">
        <v>5</v>
      </c>
      <c r="D70" t="s">
        <v>34</v>
      </c>
      <c r="E70">
        <v>1293.1199999999999</v>
      </c>
      <c r="F70" t="s">
        <v>9</v>
      </c>
      <c r="G70" t="s">
        <v>9</v>
      </c>
      <c r="H70">
        <v>1</v>
      </c>
      <c r="I70">
        <f t="shared" si="8"/>
        <v>0</v>
      </c>
      <c r="J70">
        <f t="shared" si="9"/>
        <v>0</v>
      </c>
      <c r="K70">
        <f t="shared" ref="K70:K82" si="11" xml:space="preserve"> IF(AND(ISNUMBER(G70),J70&gt;=10),J70,0)</f>
        <v>0</v>
      </c>
      <c r="L70">
        <f t="shared" ref="L70:L82" si="12">IF(AND(ISNUMBER(F70),J70-K70&gt;=5),J70,0)</f>
        <v>0</v>
      </c>
      <c r="M70">
        <f t="shared" ref="M70:M82" si="13" xml:space="preserve"> IF(AND(ISNUMBER(E70),J70-K70-L70&gt;0),J70,0)</f>
        <v>0</v>
      </c>
      <c r="N70">
        <f t="shared" si="10"/>
        <v>0</v>
      </c>
      <c r="O70" t="s">
        <v>358</v>
      </c>
      <c r="P70" t="s">
        <v>27</v>
      </c>
    </row>
    <row r="71" spans="1:16" s="7" customFormat="1" x14ac:dyDescent="0.25">
      <c r="A71" t="s">
        <v>199</v>
      </c>
      <c r="B71" t="s">
        <v>121</v>
      </c>
      <c r="C71" t="s">
        <v>126</v>
      </c>
      <c r="D71" t="s">
        <v>34</v>
      </c>
      <c r="E71">
        <v>291.5</v>
      </c>
      <c r="F71" t="s">
        <v>9</v>
      </c>
      <c r="G71" t="s">
        <v>9</v>
      </c>
      <c r="H71">
        <v>1</v>
      </c>
      <c r="I71">
        <f t="shared" si="8"/>
        <v>0</v>
      </c>
      <c r="J71">
        <f t="shared" si="9"/>
        <v>0</v>
      </c>
      <c r="K71">
        <f t="shared" si="11"/>
        <v>0</v>
      </c>
      <c r="L71">
        <f t="shared" si="12"/>
        <v>0</v>
      </c>
      <c r="M71">
        <f t="shared" si="13"/>
        <v>0</v>
      </c>
      <c r="N71">
        <f t="shared" si="10"/>
        <v>0</v>
      </c>
      <c r="O71" t="s">
        <v>359</v>
      </c>
      <c r="P71" t="s">
        <v>27</v>
      </c>
    </row>
    <row r="72" spans="1:16" x14ac:dyDescent="0.25">
      <c r="A72" t="s">
        <v>200</v>
      </c>
      <c r="B72" t="s">
        <v>122</v>
      </c>
      <c r="C72" t="s">
        <v>126</v>
      </c>
      <c r="D72" t="s">
        <v>34</v>
      </c>
      <c r="E72">
        <v>187.81</v>
      </c>
      <c r="F72" t="s">
        <v>9</v>
      </c>
      <c r="G72" t="s">
        <v>9</v>
      </c>
      <c r="H72">
        <v>1</v>
      </c>
      <c r="I72">
        <f t="shared" si="8"/>
        <v>0</v>
      </c>
      <c r="J72">
        <f t="shared" si="9"/>
        <v>0</v>
      </c>
      <c r="K72">
        <f t="shared" si="11"/>
        <v>0</v>
      </c>
      <c r="L72">
        <f t="shared" si="12"/>
        <v>0</v>
      </c>
      <c r="M72">
        <f t="shared" si="13"/>
        <v>0</v>
      </c>
      <c r="N72">
        <f t="shared" si="10"/>
        <v>0</v>
      </c>
      <c r="O72" t="s">
        <v>360</v>
      </c>
      <c r="P72" t="s">
        <v>27</v>
      </c>
    </row>
    <row r="73" spans="1:16" x14ac:dyDescent="0.25">
      <c r="A73" t="s">
        <v>201</v>
      </c>
      <c r="B73" t="s">
        <v>123</v>
      </c>
      <c r="C73" t="s">
        <v>126</v>
      </c>
      <c r="D73" t="s">
        <v>34</v>
      </c>
      <c r="E73">
        <v>175.12</v>
      </c>
      <c r="F73" t="s">
        <v>9</v>
      </c>
      <c r="G73" t="s">
        <v>9</v>
      </c>
      <c r="H73">
        <v>1</v>
      </c>
      <c r="I73">
        <f t="shared" si="8"/>
        <v>0</v>
      </c>
      <c r="J73">
        <f t="shared" si="9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>
        <f t="shared" si="10"/>
        <v>0</v>
      </c>
      <c r="O73" t="s">
        <v>361</v>
      </c>
      <c r="P73" t="s">
        <v>27</v>
      </c>
    </row>
    <row r="74" spans="1:16" x14ac:dyDescent="0.25">
      <c r="A74" t="s">
        <v>202</v>
      </c>
      <c r="B74" t="s">
        <v>124</v>
      </c>
      <c r="C74" t="s">
        <v>126</v>
      </c>
      <c r="D74" t="s">
        <v>34</v>
      </c>
      <c r="E74">
        <v>189.09</v>
      </c>
      <c r="F74" t="s">
        <v>9</v>
      </c>
      <c r="G74" t="s">
        <v>9</v>
      </c>
      <c r="H74">
        <v>1</v>
      </c>
      <c r="I74">
        <f t="shared" si="8"/>
        <v>0</v>
      </c>
      <c r="J74">
        <f t="shared" si="9"/>
        <v>0</v>
      </c>
      <c r="K74">
        <f t="shared" si="11"/>
        <v>0</v>
      </c>
      <c r="L74">
        <f t="shared" si="12"/>
        <v>0</v>
      </c>
      <c r="M74">
        <f t="shared" si="13"/>
        <v>0</v>
      </c>
      <c r="N74">
        <f t="shared" si="10"/>
        <v>0</v>
      </c>
      <c r="O74" t="s">
        <v>362</v>
      </c>
      <c r="P74" t="s">
        <v>27</v>
      </c>
    </row>
    <row r="75" spans="1:16" x14ac:dyDescent="0.25">
      <c r="A75" t="s">
        <v>203</v>
      </c>
      <c r="B75" t="s">
        <v>125</v>
      </c>
      <c r="C75" t="s">
        <v>126</v>
      </c>
      <c r="D75" t="s">
        <v>34</v>
      </c>
      <c r="E75">
        <v>429.5</v>
      </c>
      <c r="F75" t="s">
        <v>9</v>
      </c>
      <c r="G75" t="s">
        <v>9</v>
      </c>
      <c r="H75">
        <v>1</v>
      </c>
      <c r="I75">
        <f t="shared" si="8"/>
        <v>0</v>
      </c>
      <c r="J75">
        <f t="shared" si="9"/>
        <v>0</v>
      </c>
      <c r="K75">
        <f t="shared" si="11"/>
        <v>0</v>
      </c>
      <c r="L75">
        <f t="shared" si="12"/>
        <v>0</v>
      </c>
      <c r="M75">
        <f t="shared" si="13"/>
        <v>0</v>
      </c>
      <c r="N75">
        <f t="shared" si="10"/>
        <v>0</v>
      </c>
      <c r="O75" t="s">
        <v>363</v>
      </c>
      <c r="P75" t="s">
        <v>27</v>
      </c>
    </row>
    <row r="76" spans="1:16" x14ac:dyDescent="0.25">
      <c r="A76" t="s">
        <v>350</v>
      </c>
      <c r="B76" t="s">
        <v>350</v>
      </c>
      <c r="C76" t="s">
        <v>5</v>
      </c>
      <c r="D76" t="s">
        <v>34</v>
      </c>
      <c r="E76">
        <v>150.04</v>
      </c>
      <c r="F76">
        <v>123.13</v>
      </c>
      <c r="G76">
        <v>111.41</v>
      </c>
      <c r="H76">
        <v>1</v>
      </c>
      <c r="I76">
        <f t="shared" si="8"/>
        <v>1</v>
      </c>
      <c r="J76">
        <f t="shared" si="9"/>
        <v>1</v>
      </c>
      <c r="K76">
        <f t="shared" si="11"/>
        <v>0</v>
      </c>
      <c r="L76">
        <f t="shared" si="12"/>
        <v>0</v>
      </c>
      <c r="M76">
        <f t="shared" si="13"/>
        <v>1</v>
      </c>
      <c r="N76">
        <f t="shared" si="10"/>
        <v>150.04</v>
      </c>
      <c r="O76" t="s">
        <v>364</v>
      </c>
      <c r="P76" t="s">
        <v>27</v>
      </c>
    </row>
    <row r="77" spans="1:16" x14ac:dyDescent="0.25">
      <c r="A77" t="s">
        <v>351</v>
      </c>
      <c r="B77" t="s">
        <v>351</v>
      </c>
      <c r="C77" t="s">
        <v>5</v>
      </c>
      <c r="D77" t="s">
        <v>34</v>
      </c>
      <c r="E77">
        <v>150.04</v>
      </c>
      <c r="F77">
        <v>123.13</v>
      </c>
      <c r="G77">
        <v>111.41</v>
      </c>
      <c r="H77">
        <v>1</v>
      </c>
      <c r="I77">
        <f t="shared" si="8"/>
        <v>1</v>
      </c>
      <c r="J77">
        <f t="shared" si="9"/>
        <v>1</v>
      </c>
      <c r="K77">
        <f t="shared" si="11"/>
        <v>0</v>
      </c>
      <c r="L77">
        <f t="shared" si="12"/>
        <v>0</v>
      </c>
      <c r="M77">
        <f t="shared" si="13"/>
        <v>1</v>
      </c>
      <c r="N77">
        <f t="shared" si="10"/>
        <v>150.04</v>
      </c>
      <c r="O77" t="s">
        <v>365</v>
      </c>
      <c r="P77" t="s">
        <v>27</v>
      </c>
    </row>
    <row r="78" spans="1:16" x14ac:dyDescent="0.25">
      <c r="A78" t="s">
        <v>356</v>
      </c>
      <c r="B78" t="s">
        <v>356</v>
      </c>
      <c r="C78" t="s">
        <v>5</v>
      </c>
      <c r="D78" t="s">
        <v>34</v>
      </c>
      <c r="E78">
        <v>160.02000000000001</v>
      </c>
      <c r="F78">
        <v>133.1</v>
      </c>
      <c r="G78">
        <v>121.38</v>
      </c>
      <c r="H78">
        <v>1</v>
      </c>
      <c r="I78">
        <f t="shared" si="8"/>
        <v>1</v>
      </c>
      <c r="J78">
        <f t="shared" si="9"/>
        <v>1</v>
      </c>
      <c r="K78">
        <f t="shared" si="11"/>
        <v>0</v>
      </c>
      <c r="L78">
        <f t="shared" si="12"/>
        <v>0</v>
      </c>
      <c r="M78">
        <f t="shared" si="13"/>
        <v>1</v>
      </c>
      <c r="N78">
        <f t="shared" si="10"/>
        <v>160.02000000000001</v>
      </c>
      <c r="O78" t="s">
        <v>366</v>
      </c>
      <c r="P78" t="s">
        <v>27</v>
      </c>
    </row>
    <row r="79" spans="1:16" x14ac:dyDescent="0.25">
      <c r="A79" t="s">
        <v>222</v>
      </c>
      <c r="B79" t="s">
        <v>172</v>
      </c>
      <c r="C79" t="s">
        <v>126</v>
      </c>
      <c r="D79" t="s">
        <v>34</v>
      </c>
      <c r="E79">
        <v>212.21</v>
      </c>
      <c r="F79" t="s">
        <v>9</v>
      </c>
      <c r="G79" t="s">
        <v>9</v>
      </c>
      <c r="H79">
        <v>1</v>
      </c>
      <c r="I79">
        <f t="shared" si="8"/>
        <v>0</v>
      </c>
      <c r="J79">
        <f t="shared" si="9"/>
        <v>0</v>
      </c>
      <c r="K79">
        <f t="shared" si="11"/>
        <v>0</v>
      </c>
      <c r="L79">
        <f t="shared" si="12"/>
        <v>0</v>
      </c>
      <c r="M79">
        <f t="shared" si="13"/>
        <v>0</v>
      </c>
      <c r="N79">
        <f t="shared" si="10"/>
        <v>0</v>
      </c>
      <c r="O79" t="s">
        <v>367</v>
      </c>
      <c r="P79" t="s">
        <v>27</v>
      </c>
    </row>
    <row r="80" spans="1:16" x14ac:dyDescent="0.25">
      <c r="A80" t="s">
        <v>223</v>
      </c>
      <c r="B80" t="s">
        <v>173</v>
      </c>
      <c r="C80" t="s">
        <v>126</v>
      </c>
      <c r="D80" t="s">
        <v>34</v>
      </c>
      <c r="E80">
        <v>270.14999999999998</v>
      </c>
      <c r="F80" t="s">
        <v>9</v>
      </c>
      <c r="G80" t="s">
        <v>9</v>
      </c>
      <c r="H80">
        <v>1</v>
      </c>
      <c r="I80">
        <f t="shared" si="8"/>
        <v>0</v>
      </c>
      <c r="J80">
        <f t="shared" si="9"/>
        <v>0</v>
      </c>
      <c r="K80">
        <f t="shared" si="11"/>
        <v>0</v>
      </c>
      <c r="L80">
        <f t="shared" si="12"/>
        <v>0</v>
      </c>
      <c r="M80">
        <f t="shared" si="13"/>
        <v>0</v>
      </c>
      <c r="N80">
        <f t="shared" si="10"/>
        <v>0</v>
      </c>
      <c r="O80" t="s">
        <v>368</v>
      </c>
      <c r="P80" t="s">
        <v>27</v>
      </c>
    </row>
    <row r="81" spans="1:16" x14ac:dyDescent="0.25">
      <c r="A81" t="s">
        <v>224</v>
      </c>
      <c r="B81" t="s">
        <v>174</v>
      </c>
      <c r="C81" t="s">
        <v>126</v>
      </c>
      <c r="D81" t="s">
        <v>34</v>
      </c>
      <c r="E81">
        <v>88.96</v>
      </c>
      <c r="F81" t="s">
        <v>9</v>
      </c>
      <c r="G81" t="s">
        <v>9</v>
      </c>
      <c r="H81">
        <v>1</v>
      </c>
      <c r="I81">
        <f t="shared" si="8"/>
        <v>0</v>
      </c>
      <c r="J81">
        <f t="shared" si="9"/>
        <v>0</v>
      </c>
      <c r="K81">
        <f t="shared" si="11"/>
        <v>0</v>
      </c>
      <c r="L81">
        <f t="shared" si="12"/>
        <v>0</v>
      </c>
      <c r="M81">
        <f t="shared" si="13"/>
        <v>0</v>
      </c>
      <c r="N81">
        <f t="shared" si="10"/>
        <v>0</v>
      </c>
      <c r="O81" t="s">
        <v>369</v>
      </c>
      <c r="P81" t="s">
        <v>27</v>
      </c>
    </row>
    <row r="82" spans="1:16" x14ac:dyDescent="0.25">
      <c r="A82" t="s">
        <v>225</v>
      </c>
      <c r="B82" t="s">
        <v>175</v>
      </c>
      <c r="C82" t="s">
        <v>126</v>
      </c>
      <c r="D82" t="s">
        <v>34</v>
      </c>
      <c r="E82">
        <v>692.82</v>
      </c>
      <c r="F82" t="s">
        <v>9</v>
      </c>
      <c r="G82" t="s">
        <v>9</v>
      </c>
      <c r="H82">
        <v>1</v>
      </c>
      <c r="I82">
        <f t="shared" si="8"/>
        <v>0</v>
      </c>
      <c r="J82">
        <f t="shared" si="9"/>
        <v>0</v>
      </c>
      <c r="K82">
        <f t="shared" si="11"/>
        <v>0</v>
      </c>
      <c r="L82">
        <f t="shared" si="12"/>
        <v>0</v>
      </c>
      <c r="M82">
        <f t="shared" si="13"/>
        <v>0</v>
      </c>
      <c r="N82">
        <f t="shared" si="10"/>
        <v>0</v>
      </c>
      <c r="O82" t="s">
        <v>370</v>
      </c>
      <c r="P82" t="s">
        <v>27</v>
      </c>
    </row>
    <row r="83" spans="1:16" x14ac:dyDescent="0.25">
      <c r="A83" t="s">
        <v>226</v>
      </c>
      <c r="B83" t="s">
        <v>176</v>
      </c>
      <c r="C83" t="s">
        <v>126</v>
      </c>
      <c r="D83" t="s">
        <v>177</v>
      </c>
      <c r="E83">
        <v>105.46</v>
      </c>
      <c r="F83" t="s">
        <v>9</v>
      </c>
      <c r="G83" t="s">
        <v>9</v>
      </c>
      <c r="H83">
        <v>1</v>
      </c>
      <c r="I83">
        <f t="shared" si="8"/>
        <v>0</v>
      </c>
      <c r="J83">
        <f t="shared" ref="J83:J118" si="14">_xlfn.CEILING.MATH(I83/H83)</f>
        <v>0</v>
      </c>
      <c r="K83">
        <f t="shared" ref="K83:K118" si="15" xml:space="preserve"> IF(AND(ISNUMBER(G83),J83&gt;=10),J83,0)</f>
        <v>0</v>
      </c>
      <c r="L83">
        <f t="shared" ref="L83:L118" si="16">IF(AND(ISNUMBER(F83),J83-K83&gt;=5),J83,0)</f>
        <v>0</v>
      </c>
      <c r="M83">
        <f t="shared" ref="M83:M118" si="17" xml:space="preserve"> IF(AND(ISNUMBER(E83),J83-K83-L83&gt;0),J83,0)</f>
        <v>0</v>
      </c>
      <c r="N83">
        <f t="shared" ref="N83:N118" si="18">IFERROR(M83*E83,0) + IFERROR(L83*F83,0) + IFERROR(K83*G83,0)</f>
        <v>0</v>
      </c>
      <c r="O83" t="s">
        <v>371</v>
      </c>
      <c r="P83" t="s">
        <v>27</v>
      </c>
    </row>
    <row r="84" spans="1:16" x14ac:dyDescent="0.25">
      <c r="A84" t="s">
        <v>192</v>
      </c>
      <c r="B84" t="s">
        <v>217</v>
      </c>
      <c r="C84" t="s">
        <v>6</v>
      </c>
      <c r="D84" t="s">
        <v>15</v>
      </c>
      <c r="E84">
        <v>48.14</v>
      </c>
      <c r="F84" t="s">
        <v>9</v>
      </c>
      <c r="G84" t="s">
        <v>9</v>
      </c>
      <c r="H84">
        <v>1</v>
      </c>
      <c r="I84">
        <f t="shared" si="8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</v>
      </c>
      <c r="O84" t="s">
        <v>372</v>
      </c>
      <c r="P84" t="s">
        <v>26</v>
      </c>
    </row>
    <row r="85" spans="1:16" x14ac:dyDescent="0.25">
      <c r="A85" t="s">
        <v>193</v>
      </c>
      <c r="B85" t="s">
        <v>218</v>
      </c>
      <c r="C85" t="s">
        <v>6</v>
      </c>
      <c r="D85" t="s">
        <v>14</v>
      </c>
      <c r="E85">
        <v>13.46</v>
      </c>
      <c r="F85" t="s">
        <v>9</v>
      </c>
      <c r="G85" t="s">
        <v>9</v>
      </c>
      <c r="H85">
        <v>1</v>
      </c>
      <c r="I85">
        <f t="shared" si="8"/>
        <v>2</v>
      </c>
      <c r="J85">
        <f t="shared" si="14"/>
        <v>2</v>
      </c>
      <c r="K85">
        <f t="shared" si="15"/>
        <v>0</v>
      </c>
      <c r="L85">
        <f t="shared" si="16"/>
        <v>0</v>
      </c>
      <c r="M85">
        <f t="shared" si="17"/>
        <v>2</v>
      </c>
      <c r="N85">
        <f t="shared" si="18"/>
        <v>26.92</v>
      </c>
      <c r="O85" t="s">
        <v>372</v>
      </c>
      <c r="P85" t="s">
        <v>26</v>
      </c>
    </row>
    <row r="86" spans="1:16" x14ac:dyDescent="0.25">
      <c r="A86" t="s">
        <v>195</v>
      </c>
      <c r="B86" t="s">
        <v>220</v>
      </c>
      <c r="C86" t="s">
        <v>6</v>
      </c>
      <c r="D86" t="s">
        <v>15</v>
      </c>
      <c r="E86">
        <v>48.87</v>
      </c>
      <c r="F86" t="s">
        <v>9</v>
      </c>
      <c r="G86" t="s">
        <v>9</v>
      </c>
      <c r="H86">
        <v>1</v>
      </c>
      <c r="I86">
        <f t="shared" si="8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0</v>
      </c>
      <c r="O86" t="s">
        <v>373</v>
      </c>
      <c r="P86" t="s">
        <v>26</v>
      </c>
    </row>
    <row r="87" spans="1:16" x14ac:dyDescent="0.25">
      <c r="A87" t="s">
        <v>196</v>
      </c>
      <c r="B87" t="s">
        <v>221</v>
      </c>
      <c r="C87" t="s">
        <v>6</v>
      </c>
      <c r="D87" t="s">
        <v>14</v>
      </c>
      <c r="E87">
        <v>9.76</v>
      </c>
      <c r="F87" t="s">
        <v>9</v>
      </c>
      <c r="G87" t="s">
        <v>9</v>
      </c>
      <c r="H87">
        <v>1</v>
      </c>
      <c r="I87">
        <f t="shared" si="8"/>
        <v>2</v>
      </c>
      <c r="J87">
        <f t="shared" si="14"/>
        <v>2</v>
      </c>
      <c r="K87">
        <f t="shared" si="15"/>
        <v>0</v>
      </c>
      <c r="L87">
        <f t="shared" si="16"/>
        <v>0</v>
      </c>
      <c r="M87">
        <f t="shared" si="17"/>
        <v>2</v>
      </c>
      <c r="N87">
        <f t="shared" si="18"/>
        <v>19.52</v>
      </c>
      <c r="O87" t="s">
        <v>373</v>
      </c>
      <c r="P87" t="s">
        <v>26</v>
      </c>
    </row>
    <row r="88" spans="1:16" x14ac:dyDescent="0.25">
      <c r="A88" t="s">
        <v>197</v>
      </c>
      <c r="B88" t="s">
        <v>121</v>
      </c>
      <c r="C88" t="s">
        <v>6</v>
      </c>
      <c r="D88" t="s">
        <v>15</v>
      </c>
      <c r="E88">
        <v>51.92</v>
      </c>
      <c r="F88" t="s">
        <v>9</v>
      </c>
      <c r="G88" t="s">
        <v>9</v>
      </c>
      <c r="H88">
        <v>1</v>
      </c>
      <c r="I88">
        <f t="shared" si="8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0</v>
      </c>
      <c r="N88">
        <f t="shared" si="18"/>
        <v>0</v>
      </c>
      <c r="O88" t="s">
        <v>374</v>
      </c>
      <c r="P88" t="s">
        <v>26</v>
      </c>
    </row>
    <row r="89" spans="1:16" x14ac:dyDescent="0.25">
      <c r="A89" t="s">
        <v>198</v>
      </c>
      <c r="B89" t="s">
        <v>121</v>
      </c>
      <c r="C89" t="s">
        <v>6</v>
      </c>
      <c r="D89" t="s">
        <v>14</v>
      </c>
      <c r="E89">
        <v>8.8800000000000008</v>
      </c>
      <c r="F89" t="s">
        <v>9</v>
      </c>
      <c r="G89" t="s">
        <v>9</v>
      </c>
      <c r="H89">
        <v>1</v>
      </c>
      <c r="I89">
        <f t="shared" si="8"/>
        <v>1</v>
      </c>
      <c r="J89">
        <f t="shared" si="14"/>
        <v>1</v>
      </c>
      <c r="K89">
        <f t="shared" si="15"/>
        <v>0</v>
      </c>
      <c r="L89">
        <f t="shared" si="16"/>
        <v>0</v>
      </c>
      <c r="M89">
        <f t="shared" si="17"/>
        <v>1</v>
      </c>
      <c r="N89">
        <f t="shared" si="18"/>
        <v>8.8800000000000008</v>
      </c>
      <c r="O89" t="s">
        <v>374</v>
      </c>
      <c r="P89" t="s">
        <v>26</v>
      </c>
    </row>
    <row r="90" spans="1:16" x14ac:dyDescent="0.25">
      <c r="A90" t="s">
        <v>204</v>
      </c>
      <c r="B90" t="s">
        <v>122</v>
      </c>
      <c r="C90" t="s">
        <v>6</v>
      </c>
      <c r="D90" t="s">
        <v>15</v>
      </c>
      <c r="E90">
        <v>73.84</v>
      </c>
      <c r="F90" t="s">
        <v>9</v>
      </c>
      <c r="G90" t="s">
        <v>9</v>
      </c>
      <c r="H90">
        <v>1</v>
      </c>
      <c r="I90">
        <f t="shared" si="8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>
        <f t="shared" si="17"/>
        <v>0</v>
      </c>
      <c r="N90">
        <f t="shared" si="18"/>
        <v>0</v>
      </c>
      <c r="O90" t="s">
        <v>375</v>
      </c>
      <c r="P90" t="s">
        <v>26</v>
      </c>
    </row>
    <row r="91" spans="1:16" x14ac:dyDescent="0.25">
      <c r="A91" t="s">
        <v>205</v>
      </c>
      <c r="B91" t="s">
        <v>122</v>
      </c>
      <c r="C91" t="s">
        <v>6</v>
      </c>
      <c r="D91" t="s">
        <v>14</v>
      </c>
      <c r="E91">
        <v>11.06</v>
      </c>
      <c r="F91" t="s">
        <v>9</v>
      </c>
      <c r="G91" t="s">
        <v>9</v>
      </c>
      <c r="H91">
        <v>1</v>
      </c>
      <c r="I91">
        <f t="shared" si="8"/>
        <v>1</v>
      </c>
      <c r="J91">
        <f t="shared" si="14"/>
        <v>1</v>
      </c>
      <c r="K91">
        <f t="shared" si="15"/>
        <v>0</v>
      </c>
      <c r="L91">
        <f t="shared" si="16"/>
        <v>0</v>
      </c>
      <c r="M91">
        <f t="shared" si="17"/>
        <v>1</v>
      </c>
      <c r="N91">
        <f t="shared" si="18"/>
        <v>11.06</v>
      </c>
      <c r="O91" t="s">
        <v>375</v>
      </c>
      <c r="P91" t="s">
        <v>26</v>
      </c>
    </row>
    <row r="92" spans="1:16" x14ac:dyDescent="0.25">
      <c r="A92" t="s">
        <v>206</v>
      </c>
      <c r="B92" t="s">
        <v>123</v>
      </c>
      <c r="C92" t="s">
        <v>6</v>
      </c>
      <c r="D92" t="s">
        <v>15</v>
      </c>
      <c r="E92">
        <v>87.83</v>
      </c>
      <c r="F92" t="s">
        <v>9</v>
      </c>
      <c r="G92" t="s">
        <v>9</v>
      </c>
      <c r="H92">
        <v>1</v>
      </c>
      <c r="I92">
        <f t="shared" si="8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  <c r="N92">
        <f t="shared" si="18"/>
        <v>0</v>
      </c>
      <c r="O92" t="s">
        <v>376</v>
      </c>
      <c r="P92" t="s">
        <v>26</v>
      </c>
    </row>
    <row r="93" spans="1:16" x14ac:dyDescent="0.25">
      <c r="A93" t="s">
        <v>207</v>
      </c>
      <c r="B93" t="s">
        <v>123</v>
      </c>
      <c r="C93" t="s">
        <v>6</v>
      </c>
      <c r="D93" t="s">
        <v>14</v>
      </c>
      <c r="E93">
        <v>13.25</v>
      </c>
      <c r="F93" t="s">
        <v>9</v>
      </c>
      <c r="G93" t="s">
        <v>9</v>
      </c>
      <c r="H93">
        <v>1</v>
      </c>
      <c r="I93">
        <f t="shared" si="8"/>
        <v>1</v>
      </c>
      <c r="J93">
        <f t="shared" si="14"/>
        <v>1</v>
      </c>
      <c r="K93">
        <f t="shared" si="15"/>
        <v>0</v>
      </c>
      <c r="L93">
        <f t="shared" si="16"/>
        <v>0</v>
      </c>
      <c r="M93">
        <f t="shared" si="17"/>
        <v>1</v>
      </c>
      <c r="N93">
        <f t="shared" si="18"/>
        <v>13.25</v>
      </c>
      <c r="O93" t="s">
        <v>376</v>
      </c>
      <c r="P93" t="s">
        <v>26</v>
      </c>
    </row>
    <row r="94" spans="1:16" x14ac:dyDescent="0.25">
      <c r="A94" t="s">
        <v>208</v>
      </c>
      <c r="B94" t="s">
        <v>124</v>
      </c>
      <c r="C94" t="s">
        <v>6</v>
      </c>
      <c r="D94" t="s">
        <v>15</v>
      </c>
      <c r="E94">
        <v>89.08</v>
      </c>
      <c r="F94" t="s">
        <v>9</v>
      </c>
      <c r="G94" t="s">
        <v>9</v>
      </c>
      <c r="H94">
        <v>1</v>
      </c>
      <c r="I94">
        <f t="shared" si="8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  <c r="N94">
        <f t="shared" si="18"/>
        <v>0</v>
      </c>
      <c r="O94" t="s">
        <v>377</v>
      </c>
      <c r="P94" t="s">
        <v>26</v>
      </c>
    </row>
    <row r="95" spans="1:16" x14ac:dyDescent="0.25">
      <c r="A95" t="s">
        <v>209</v>
      </c>
      <c r="B95" t="s">
        <v>124</v>
      </c>
      <c r="C95" t="s">
        <v>6</v>
      </c>
      <c r="D95" t="s">
        <v>14</v>
      </c>
      <c r="E95">
        <v>13.66</v>
      </c>
      <c r="F95" t="s">
        <v>9</v>
      </c>
      <c r="G95" t="s">
        <v>9</v>
      </c>
      <c r="H95">
        <v>1</v>
      </c>
      <c r="I95">
        <f t="shared" si="8"/>
        <v>1</v>
      </c>
      <c r="J95">
        <f t="shared" si="14"/>
        <v>1</v>
      </c>
      <c r="K95">
        <f t="shared" si="15"/>
        <v>0</v>
      </c>
      <c r="L95">
        <f t="shared" si="16"/>
        <v>0</v>
      </c>
      <c r="M95">
        <f t="shared" si="17"/>
        <v>1</v>
      </c>
      <c r="N95">
        <f t="shared" si="18"/>
        <v>13.66</v>
      </c>
      <c r="O95" t="s">
        <v>377</v>
      </c>
      <c r="P95" t="s">
        <v>26</v>
      </c>
    </row>
    <row r="96" spans="1:16" x14ac:dyDescent="0.25">
      <c r="A96" t="s">
        <v>210</v>
      </c>
      <c r="B96" t="s">
        <v>125</v>
      </c>
      <c r="C96" t="s">
        <v>6</v>
      </c>
      <c r="D96" t="s">
        <v>15</v>
      </c>
      <c r="E96">
        <v>123.93</v>
      </c>
      <c r="F96" t="s">
        <v>9</v>
      </c>
      <c r="G96" t="s">
        <v>9</v>
      </c>
      <c r="H96">
        <v>1</v>
      </c>
      <c r="I96">
        <f t="shared" si="8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0</v>
      </c>
      <c r="N96">
        <f t="shared" si="18"/>
        <v>0</v>
      </c>
      <c r="O96" t="s">
        <v>378</v>
      </c>
      <c r="P96" t="s">
        <v>26</v>
      </c>
    </row>
    <row r="97" spans="1:16" x14ac:dyDescent="0.25">
      <c r="A97" t="s">
        <v>211</v>
      </c>
      <c r="B97" t="s">
        <v>125</v>
      </c>
      <c r="C97" t="s">
        <v>6</v>
      </c>
      <c r="D97" t="s">
        <v>14</v>
      </c>
      <c r="E97">
        <v>17.39</v>
      </c>
      <c r="F97" t="s">
        <v>9</v>
      </c>
      <c r="G97" t="s">
        <v>9</v>
      </c>
      <c r="H97">
        <v>1</v>
      </c>
      <c r="I97">
        <f t="shared" si="8"/>
        <v>1</v>
      </c>
      <c r="J97">
        <f t="shared" si="14"/>
        <v>1</v>
      </c>
      <c r="K97">
        <f t="shared" si="15"/>
        <v>0</v>
      </c>
      <c r="L97">
        <f t="shared" si="16"/>
        <v>0</v>
      </c>
      <c r="M97">
        <f t="shared" si="17"/>
        <v>1</v>
      </c>
      <c r="N97">
        <f t="shared" si="18"/>
        <v>17.39</v>
      </c>
      <c r="O97" t="s">
        <v>378</v>
      </c>
      <c r="P97" t="s">
        <v>26</v>
      </c>
    </row>
    <row r="98" spans="1:16" x14ac:dyDescent="0.25">
      <c r="A98" t="s">
        <v>212</v>
      </c>
      <c r="B98" t="s">
        <v>132</v>
      </c>
      <c r="C98" t="s">
        <v>6</v>
      </c>
      <c r="D98" t="s">
        <v>14</v>
      </c>
      <c r="E98">
        <v>3.37</v>
      </c>
      <c r="F98" t="s">
        <v>9</v>
      </c>
      <c r="G98" t="s">
        <v>9</v>
      </c>
      <c r="H98">
        <v>1</v>
      </c>
      <c r="I98">
        <f t="shared" si="8"/>
        <v>4</v>
      </c>
      <c r="J98">
        <f t="shared" si="14"/>
        <v>4</v>
      </c>
      <c r="K98">
        <f t="shared" si="15"/>
        <v>0</v>
      </c>
      <c r="L98">
        <f t="shared" si="16"/>
        <v>0</v>
      </c>
      <c r="M98">
        <f t="shared" si="17"/>
        <v>4</v>
      </c>
      <c r="N98">
        <f t="shared" si="18"/>
        <v>13.48</v>
      </c>
      <c r="O98" t="s">
        <v>379</v>
      </c>
      <c r="P98" t="s">
        <v>26</v>
      </c>
    </row>
    <row r="99" spans="1:16" x14ac:dyDescent="0.25">
      <c r="A99" t="s">
        <v>213</v>
      </c>
      <c r="B99" t="s">
        <v>132</v>
      </c>
      <c r="C99" t="s">
        <v>6</v>
      </c>
      <c r="D99" t="s">
        <v>133</v>
      </c>
      <c r="E99">
        <v>11.16</v>
      </c>
      <c r="F99" t="s">
        <v>9</v>
      </c>
      <c r="G99" t="s">
        <v>9</v>
      </c>
      <c r="H99">
        <v>1</v>
      </c>
      <c r="I99">
        <f t="shared" si="8"/>
        <v>0</v>
      </c>
      <c r="J99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0</v>
      </c>
      <c r="N99">
        <f t="shared" si="18"/>
        <v>0</v>
      </c>
      <c r="O99" t="s">
        <v>379</v>
      </c>
      <c r="P99" t="s">
        <v>26</v>
      </c>
    </row>
    <row r="100" spans="1:16" x14ac:dyDescent="0.25">
      <c r="A100" t="s">
        <v>214</v>
      </c>
      <c r="B100" t="s">
        <v>189</v>
      </c>
      <c r="C100" t="s">
        <v>6</v>
      </c>
      <c r="D100" t="s">
        <v>14</v>
      </c>
      <c r="E100">
        <v>5.86</v>
      </c>
      <c r="F100" t="s">
        <v>9</v>
      </c>
      <c r="G100" t="s">
        <v>9</v>
      </c>
      <c r="H100">
        <v>1</v>
      </c>
      <c r="I100">
        <f t="shared" si="8"/>
        <v>2</v>
      </c>
      <c r="J100">
        <f t="shared" si="14"/>
        <v>2</v>
      </c>
      <c r="K100">
        <f t="shared" si="15"/>
        <v>0</v>
      </c>
      <c r="L100">
        <f t="shared" si="16"/>
        <v>0</v>
      </c>
      <c r="M100">
        <f t="shared" si="17"/>
        <v>2</v>
      </c>
      <c r="N100">
        <f t="shared" si="18"/>
        <v>11.72</v>
      </c>
      <c r="O100" t="s">
        <v>380</v>
      </c>
      <c r="P100" t="s">
        <v>26</v>
      </c>
    </row>
    <row r="101" spans="1:16" x14ac:dyDescent="0.25">
      <c r="A101" t="s">
        <v>215</v>
      </c>
      <c r="B101" t="s">
        <v>189</v>
      </c>
      <c r="C101" t="s">
        <v>6</v>
      </c>
      <c r="D101" t="s">
        <v>133</v>
      </c>
      <c r="E101">
        <v>25.9</v>
      </c>
      <c r="F101" t="s">
        <v>9</v>
      </c>
      <c r="G101" t="s">
        <v>9</v>
      </c>
      <c r="H101">
        <v>1</v>
      </c>
      <c r="I101">
        <f t="shared" si="8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  <c r="O101" t="s">
        <v>380</v>
      </c>
      <c r="P101" t="s">
        <v>26</v>
      </c>
    </row>
    <row r="102" spans="1:16" x14ac:dyDescent="0.25">
      <c r="A102" t="s">
        <v>227</v>
      </c>
      <c r="C102" t="s">
        <v>6</v>
      </c>
      <c r="D102" t="s">
        <v>15</v>
      </c>
      <c r="E102">
        <v>181.52</v>
      </c>
      <c r="F102" t="s">
        <v>9</v>
      </c>
      <c r="G102" t="s">
        <v>9</v>
      </c>
      <c r="H102">
        <v>1</v>
      </c>
      <c r="I102">
        <f t="shared" si="8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  <c r="O102" t="s">
        <v>381</v>
      </c>
      <c r="P102" t="s">
        <v>26</v>
      </c>
    </row>
    <row r="103" spans="1:16" x14ac:dyDescent="0.25">
      <c r="A103" t="s">
        <v>232</v>
      </c>
      <c r="C103" t="s">
        <v>6</v>
      </c>
      <c r="D103" t="s">
        <v>14</v>
      </c>
      <c r="E103">
        <v>25.8</v>
      </c>
      <c r="F103" t="s">
        <v>9</v>
      </c>
      <c r="G103" t="s">
        <v>9</v>
      </c>
      <c r="H103">
        <v>1</v>
      </c>
      <c r="I103">
        <f t="shared" si="8"/>
        <v>1</v>
      </c>
      <c r="J103">
        <f t="shared" si="14"/>
        <v>1</v>
      </c>
      <c r="K103">
        <f t="shared" si="15"/>
        <v>0</v>
      </c>
      <c r="L103">
        <f t="shared" si="16"/>
        <v>0</v>
      </c>
      <c r="M103">
        <f t="shared" si="17"/>
        <v>1</v>
      </c>
      <c r="N103">
        <f t="shared" si="18"/>
        <v>25.8</v>
      </c>
      <c r="O103" t="s">
        <v>381</v>
      </c>
      <c r="P103" t="s">
        <v>26</v>
      </c>
    </row>
    <row r="104" spans="1:16" x14ac:dyDescent="0.25">
      <c r="A104" t="s">
        <v>228</v>
      </c>
      <c r="C104" t="s">
        <v>6</v>
      </c>
      <c r="D104" t="s">
        <v>15</v>
      </c>
      <c r="E104">
        <v>72.989999999999995</v>
      </c>
      <c r="F104" t="s">
        <v>9</v>
      </c>
      <c r="G104" t="s">
        <v>9</v>
      </c>
      <c r="H104">
        <v>1</v>
      </c>
      <c r="I104">
        <f t="shared" si="8"/>
        <v>0</v>
      </c>
      <c r="J104">
        <f t="shared" si="14"/>
        <v>0</v>
      </c>
      <c r="K104">
        <f t="shared" si="15"/>
        <v>0</v>
      </c>
      <c r="L104">
        <f t="shared" si="16"/>
        <v>0</v>
      </c>
      <c r="M104">
        <f t="shared" si="17"/>
        <v>0</v>
      </c>
      <c r="N104">
        <f t="shared" si="18"/>
        <v>0</v>
      </c>
      <c r="O104" t="s">
        <v>382</v>
      </c>
      <c r="P104" t="s">
        <v>26</v>
      </c>
    </row>
    <row r="105" spans="1:16" x14ac:dyDescent="0.25">
      <c r="A105" t="s">
        <v>233</v>
      </c>
      <c r="C105" t="s">
        <v>6</v>
      </c>
      <c r="D105" t="s">
        <v>14</v>
      </c>
      <c r="E105">
        <v>13.54</v>
      </c>
      <c r="F105" t="s">
        <v>9</v>
      </c>
      <c r="G105" t="s">
        <v>9</v>
      </c>
      <c r="H105">
        <v>1</v>
      </c>
      <c r="I105">
        <f t="shared" si="8"/>
        <v>1</v>
      </c>
      <c r="J105">
        <f t="shared" si="14"/>
        <v>1</v>
      </c>
      <c r="K105">
        <f t="shared" si="15"/>
        <v>0</v>
      </c>
      <c r="L105">
        <f t="shared" si="16"/>
        <v>0</v>
      </c>
      <c r="M105">
        <f t="shared" si="17"/>
        <v>1</v>
      </c>
      <c r="N105">
        <f t="shared" si="18"/>
        <v>13.54</v>
      </c>
      <c r="O105" t="s">
        <v>382</v>
      </c>
      <c r="P105" t="s">
        <v>26</v>
      </c>
    </row>
    <row r="106" spans="1:16" x14ac:dyDescent="0.25">
      <c r="A106" t="s">
        <v>229</v>
      </c>
      <c r="C106" t="s">
        <v>6</v>
      </c>
      <c r="D106" t="s">
        <v>15</v>
      </c>
      <c r="E106">
        <v>12.88</v>
      </c>
      <c r="F106" t="s">
        <v>9</v>
      </c>
      <c r="G106" t="s">
        <v>9</v>
      </c>
      <c r="H106">
        <v>1</v>
      </c>
      <c r="I106">
        <f t="shared" si="8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0</v>
      </c>
      <c r="N106">
        <f t="shared" si="18"/>
        <v>0</v>
      </c>
      <c r="O106" t="s">
        <v>383</v>
      </c>
      <c r="P106" t="s">
        <v>26</v>
      </c>
    </row>
    <row r="107" spans="1:16" x14ac:dyDescent="0.25">
      <c r="A107" t="s">
        <v>234</v>
      </c>
      <c r="C107" t="s">
        <v>6</v>
      </c>
      <c r="D107" t="s">
        <v>14</v>
      </c>
      <c r="E107">
        <v>3.41</v>
      </c>
      <c r="F107" t="s">
        <v>9</v>
      </c>
      <c r="G107" t="s">
        <v>9</v>
      </c>
      <c r="H107">
        <v>1</v>
      </c>
      <c r="I107">
        <f t="shared" si="8"/>
        <v>1</v>
      </c>
      <c r="J107">
        <f t="shared" si="14"/>
        <v>1</v>
      </c>
      <c r="K107">
        <f t="shared" si="15"/>
        <v>0</v>
      </c>
      <c r="L107">
        <f t="shared" si="16"/>
        <v>0</v>
      </c>
      <c r="M107">
        <f t="shared" si="17"/>
        <v>1</v>
      </c>
      <c r="N107">
        <f t="shared" si="18"/>
        <v>3.41</v>
      </c>
      <c r="O107" t="s">
        <v>383</v>
      </c>
      <c r="P107" t="s">
        <v>26</v>
      </c>
    </row>
    <row r="108" spans="1:16" x14ac:dyDescent="0.25">
      <c r="A108" t="s">
        <v>230</v>
      </c>
      <c r="C108" t="s">
        <v>6</v>
      </c>
      <c r="D108" t="s">
        <v>15</v>
      </c>
      <c r="E108">
        <v>210.86</v>
      </c>
      <c r="F108" t="s">
        <v>9</v>
      </c>
      <c r="G108" t="s">
        <v>9</v>
      </c>
      <c r="H108">
        <v>1</v>
      </c>
      <c r="I108">
        <f t="shared" si="8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0</v>
      </c>
      <c r="N108">
        <f t="shared" si="18"/>
        <v>0</v>
      </c>
      <c r="O108" t="s">
        <v>384</v>
      </c>
      <c r="P108" t="s">
        <v>26</v>
      </c>
    </row>
    <row r="109" spans="1:16" x14ac:dyDescent="0.25">
      <c r="A109" t="s">
        <v>235</v>
      </c>
      <c r="C109" t="s">
        <v>6</v>
      </c>
      <c r="D109" t="s">
        <v>14</v>
      </c>
      <c r="E109">
        <v>26.37</v>
      </c>
      <c r="F109" t="s">
        <v>9</v>
      </c>
      <c r="G109" t="s">
        <v>9</v>
      </c>
      <c r="H109">
        <v>1</v>
      </c>
      <c r="I109">
        <f t="shared" si="8"/>
        <v>1</v>
      </c>
      <c r="J109">
        <f t="shared" si="14"/>
        <v>1</v>
      </c>
      <c r="K109">
        <f t="shared" si="15"/>
        <v>0</v>
      </c>
      <c r="L109">
        <f t="shared" si="16"/>
        <v>0</v>
      </c>
      <c r="M109">
        <f t="shared" si="17"/>
        <v>1</v>
      </c>
      <c r="N109">
        <f t="shared" si="18"/>
        <v>26.37</v>
      </c>
      <c r="O109" t="s">
        <v>384</v>
      </c>
      <c r="P109" t="s">
        <v>26</v>
      </c>
    </row>
    <row r="110" spans="1:16" x14ac:dyDescent="0.25">
      <c r="A110" t="s">
        <v>231</v>
      </c>
      <c r="C110" t="s">
        <v>6</v>
      </c>
      <c r="D110" t="s">
        <v>15</v>
      </c>
      <c r="E110">
        <v>31.72</v>
      </c>
      <c r="F110" t="s">
        <v>9</v>
      </c>
      <c r="G110" t="s">
        <v>9</v>
      </c>
      <c r="H110">
        <v>1</v>
      </c>
      <c r="I110">
        <f t="shared" si="8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  <c r="O110" t="s">
        <v>385</v>
      </c>
      <c r="P110" t="s">
        <v>26</v>
      </c>
    </row>
    <row r="111" spans="1:16" x14ac:dyDescent="0.25">
      <c r="A111" t="s">
        <v>236</v>
      </c>
      <c r="C111" t="s">
        <v>6</v>
      </c>
      <c r="D111" t="s">
        <v>14</v>
      </c>
      <c r="E111">
        <v>5.85</v>
      </c>
      <c r="F111" t="s">
        <v>9</v>
      </c>
      <c r="G111" t="s">
        <v>9</v>
      </c>
      <c r="H111">
        <v>1</v>
      </c>
      <c r="I111">
        <f t="shared" si="8"/>
        <v>1</v>
      </c>
      <c r="J111">
        <f t="shared" si="14"/>
        <v>1</v>
      </c>
      <c r="K111">
        <f t="shared" si="15"/>
        <v>0</v>
      </c>
      <c r="L111">
        <f t="shared" si="16"/>
        <v>0</v>
      </c>
      <c r="M111">
        <f t="shared" si="17"/>
        <v>1</v>
      </c>
      <c r="N111">
        <f t="shared" si="18"/>
        <v>5.85</v>
      </c>
      <c r="O111" t="s">
        <v>385</v>
      </c>
      <c r="P111" t="s">
        <v>26</v>
      </c>
    </row>
    <row r="112" spans="1:16" x14ac:dyDescent="0.25">
      <c r="A112" t="s">
        <v>107</v>
      </c>
      <c r="B112" t="s">
        <v>113</v>
      </c>
      <c r="C112" t="s">
        <v>111</v>
      </c>
      <c r="D112" t="s">
        <v>106</v>
      </c>
      <c r="E112">
        <v>200</v>
      </c>
      <c r="F112" t="s">
        <v>116</v>
      </c>
      <c r="H112">
        <v>1</v>
      </c>
      <c r="I112">
        <f t="shared" si="8"/>
        <v>2</v>
      </c>
      <c r="J112">
        <f t="shared" si="14"/>
        <v>2</v>
      </c>
      <c r="K112">
        <f t="shared" si="15"/>
        <v>0</v>
      </c>
      <c r="L112">
        <f t="shared" si="16"/>
        <v>0</v>
      </c>
      <c r="M112">
        <f t="shared" si="17"/>
        <v>2</v>
      </c>
      <c r="N112">
        <f t="shared" si="18"/>
        <v>400</v>
      </c>
      <c r="O112" t="s">
        <v>117</v>
      </c>
      <c r="P112" t="s">
        <v>119</v>
      </c>
    </row>
    <row r="113" spans="1:16" x14ac:dyDescent="0.25">
      <c r="A113" t="s">
        <v>105</v>
      </c>
      <c r="B113" t="s">
        <v>112</v>
      </c>
      <c r="C113" t="s">
        <v>111</v>
      </c>
      <c r="D113" t="s">
        <v>110</v>
      </c>
      <c r="E113">
        <v>300</v>
      </c>
      <c r="F113" t="s">
        <v>116</v>
      </c>
      <c r="H113">
        <v>1</v>
      </c>
      <c r="I113">
        <f t="shared" si="8"/>
        <v>9</v>
      </c>
      <c r="J113">
        <f t="shared" si="14"/>
        <v>9</v>
      </c>
      <c r="K113">
        <f t="shared" si="15"/>
        <v>0</v>
      </c>
      <c r="L113">
        <f t="shared" si="16"/>
        <v>0</v>
      </c>
      <c r="M113">
        <f t="shared" si="17"/>
        <v>9</v>
      </c>
      <c r="N113">
        <f t="shared" si="18"/>
        <v>2700</v>
      </c>
      <c r="O113" t="s">
        <v>117</v>
      </c>
      <c r="P113" t="s">
        <v>118</v>
      </c>
    </row>
    <row r="114" spans="1:16" x14ac:dyDescent="0.25">
      <c r="A114" t="s">
        <v>109</v>
      </c>
      <c r="B114" t="s">
        <v>114</v>
      </c>
      <c r="C114" t="s">
        <v>111</v>
      </c>
      <c r="D114" t="s">
        <v>108</v>
      </c>
      <c r="E114">
        <v>75</v>
      </c>
      <c r="F114" t="s">
        <v>115</v>
      </c>
      <c r="H114">
        <v>1</v>
      </c>
      <c r="I114">
        <f t="shared" si="8"/>
        <v>2</v>
      </c>
      <c r="J114">
        <f t="shared" si="14"/>
        <v>2</v>
      </c>
      <c r="K114">
        <f t="shared" si="15"/>
        <v>0</v>
      </c>
      <c r="L114">
        <f t="shared" si="16"/>
        <v>0</v>
      </c>
      <c r="M114">
        <f t="shared" si="17"/>
        <v>2</v>
      </c>
      <c r="N114">
        <f t="shared" si="18"/>
        <v>150</v>
      </c>
      <c r="O114" t="s">
        <v>117</v>
      </c>
      <c r="P114" t="s">
        <v>120</v>
      </c>
    </row>
    <row r="115" spans="1:16" x14ac:dyDescent="0.25">
      <c r="A115" t="s">
        <v>20</v>
      </c>
      <c r="B115" t="s">
        <v>18</v>
      </c>
      <c r="C115" t="s">
        <v>19</v>
      </c>
      <c r="D115" t="s">
        <v>32</v>
      </c>
      <c r="E115">
        <v>58.1</v>
      </c>
      <c r="F115">
        <v>40.1</v>
      </c>
      <c r="G115">
        <v>35.71</v>
      </c>
      <c r="H115">
        <v>1</v>
      </c>
      <c r="I115">
        <f t="shared" si="8"/>
        <v>8</v>
      </c>
      <c r="J115">
        <f t="shared" si="14"/>
        <v>8</v>
      </c>
      <c r="K115">
        <f t="shared" si="15"/>
        <v>0</v>
      </c>
      <c r="L115">
        <f t="shared" si="16"/>
        <v>8</v>
      </c>
      <c r="M115">
        <f t="shared" si="17"/>
        <v>0</v>
      </c>
      <c r="N115">
        <f t="shared" si="18"/>
        <v>320.8</v>
      </c>
      <c r="O115" t="s">
        <v>24</v>
      </c>
      <c r="P115" t="s">
        <v>25</v>
      </c>
    </row>
    <row r="116" spans="1:16" x14ac:dyDescent="0.25">
      <c r="A116" t="s">
        <v>31</v>
      </c>
      <c r="B116" t="s">
        <v>29</v>
      </c>
      <c r="C116" t="s">
        <v>19</v>
      </c>
      <c r="D116" t="s">
        <v>387</v>
      </c>
      <c r="E116">
        <v>13.63</v>
      </c>
      <c r="F116">
        <v>9.42</v>
      </c>
      <c r="G116">
        <v>8.11</v>
      </c>
      <c r="H116">
        <v>1</v>
      </c>
      <c r="I116">
        <f t="shared" si="8"/>
        <v>6</v>
      </c>
      <c r="J116">
        <f t="shared" si="14"/>
        <v>6</v>
      </c>
      <c r="K116">
        <f t="shared" si="15"/>
        <v>0</v>
      </c>
      <c r="L116">
        <f t="shared" si="16"/>
        <v>6</v>
      </c>
      <c r="M116">
        <f t="shared" si="17"/>
        <v>0</v>
      </c>
      <c r="N116">
        <f t="shared" si="18"/>
        <v>56.519999999999996</v>
      </c>
      <c r="O116" t="s">
        <v>30</v>
      </c>
      <c r="P116" t="s">
        <v>33</v>
      </c>
    </row>
    <row r="117" spans="1:16" ht="13.5" customHeight="1" x14ac:dyDescent="0.25">
      <c r="A117" t="s">
        <v>386</v>
      </c>
      <c r="B117" t="s">
        <v>391</v>
      </c>
      <c r="C117" t="s">
        <v>19</v>
      </c>
      <c r="D117" t="s">
        <v>387</v>
      </c>
      <c r="E117">
        <v>20.53</v>
      </c>
      <c r="F117">
        <v>14.16</v>
      </c>
      <c r="G117">
        <v>10.81</v>
      </c>
      <c r="H117">
        <v>1</v>
      </c>
      <c r="I117">
        <f t="shared" si="8"/>
        <v>3</v>
      </c>
      <c r="J117">
        <f t="shared" si="14"/>
        <v>3</v>
      </c>
      <c r="K117">
        <f t="shared" si="15"/>
        <v>0</v>
      </c>
      <c r="L117">
        <f t="shared" si="16"/>
        <v>0</v>
      </c>
      <c r="M117">
        <f t="shared" si="17"/>
        <v>3</v>
      </c>
      <c r="N117">
        <f t="shared" si="18"/>
        <v>61.59</v>
      </c>
      <c r="O117" t="s">
        <v>388</v>
      </c>
      <c r="P117" t="s">
        <v>389</v>
      </c>
    </row>
    <row r="118" spans="1:16" x14ac:dyDescent="0.25">
      <c r="A118" t="s">
        <v>390</v>
      </c>
      <c r="B118" t="s">
        <v>392</v>
      </c>
      <c r="C118" t="s">
        <v>19</v>
      </c>
      <c r="D118" t="s">
        <v>387</v>
      </c>
      <c r="E118">
        <v>20.53</v>
      </c>
      <c r="F118">
        <v>14.16</v>
      </c>
      <c r="G118">
        <v>10.81</v>
      </c>
      <c r="H118">
        <v>1</v>
      </c>
      <c r="I118">
        <f t="shared" si="8"/>
        <v>1</v>
      </c>
      <c r="J118">
        <f t="shared" si="14"/>
        <v>1</v>
      </c>
      <c r="K118">
        <f t="shared" si="15"/>
        <v>0</v>
      </c>
      <c r="L118">
        <f t="shared" si="16"/>
        <v>0</v>
      </c>
      <c r="M118">
        <f t="shared" si="17"/>
        <v>1</v>
      </c>
      <c r="N118">
        <f t="shared" si="18"/>
        <v>20.53</v>
      </c>
      <c r="O118" t="s">
        <v>393</v>
      </c>
      <c r="P118" t="s">
        <v>33</v>
      </c>
    </row>
    <row r="121" spans="1:16" x14ac:dyDescent="0.25">
      <c r="A121" s="3"/>
      <c r="B121" s="3"/>
      <c r="C121" t="s">
        <v>297</v>
      </c>
    </row>
    <row r="122" spans="1:16" x14ac:dyDescent="0.25">
      <c r="A122" s="3" t="s">
        <v>237</v>
      </c>
      <c r="B122" s="3">
        <f>SUMIF($C$7:$C$118,"=McMaster-Carr",$N$7:$N$118)</f>
        <v>541.06999999999994</v>
      </c>
      <c r="C122" t="s">
        <v>416</v>
      </c>
    </row>
    <row r="123" spans="1:16" x14ac:dyDescent="0.25">
      <c r="A123" s="3" t="s">
        <v>239</v>
      </c>
      <c r="B123" s="3">
        <f>SUMIF($C$7:$C$118,"=Mouser",$N$7:$N$118)</f>
        <v>219.45000000000002</v>
      </c>
      <c r="C123" t="s">
        <v>415</v>
      </c>
    </row>
    <row r="124" spans="1:16" x14ac:dyDescent="0.25">
      <c r="A124" s="3" t="s">
        <v>240</v>
      </c>
      <c r="B124" s="3">
        <f>SUMIF($C$7:$C$118,"=Technosoft Motion",$N$7:$N$118)</f>
        <v>3250</v>
      </c>
    </row>
    <row r="125" spans="1:16" x14ac:dyDescent="0.25">
      <c r="A125" s="3" t="s">
        <v>241</v>
      </c>
      <c r="B125" s="3">
        <f>SUMIF($C$7:$C$118,"=US Digital",$N$7:$N$118)</f>
        <v>459.43999999999994</v>
      </c>
    </row>
    <row r="126" spans="1:16" x14ac:dyDescent="0.25">
      <c r="A126" s="3" t="s">
        <v>242</v>
      </c>
      <c r="B126" s="3">
        <f>SUMIF($C$7:$C$118,"=Maxon",$N$7:$N$118)</f>
        <v>954</v>
      </c>
      <c r="C126" t="s">
        <v>417</v>
      </c>
    </row>
    <row r="127" spans="1:16" x14ac:dyDescent="0.25">
      <c r="A127" s="3" t="s">
        <v>128</v>
      </c>
      <c r="B127" s="3">
        <f>SUMIF($C$7:$C$118,"=MicroMo",$N$7:$N$118)</f>
        <v>3235.7999999999997</v>
      </c>
    </row>
    <row r="128" spans="1:16" x14ac:dyDescent="0.25">
      <c r="A128" s="3" t="s">
        <v>238</v>
      </c>
      <c r="B128" s="3">
        <f>SUMIF($C$7:$C$118,"=Shapeways",$N$7:$N$118)</f>
        <v>210.85</v>
      </c>
      <c r="C128" t="s">
        <v>419</v>
      </c>
      <c r="D128" t="s">
        <v>418</v>
      </c>
      <c r="E128" t="s">
        <v>26</v>
      </c>
    </row>
    <row r="129" spans="1:5" x14ac:dyDescent="0.25">
      <c r="A129" s="3" t="s">
        <v>243</v>
      </c>
      <c r="B129" s="3">
        <f>SUMIF($C$7:$C$118,"=protolabs",$N$7:$N$118)</f>
        <v>460.1</v>
      </c>
      <c r="C129" t="s">
        <v>421</v>
      </c>
      <c r="D129" t="s">
        <v>418</v>
      </c>
      <c r="E129" t="s">
        <v>27</v>
      </c>
    </row>
    <row r="130" spans="1:5" x14ac:dyDescent="0.25">
      <c r="A130" s="3" t="s">
        <v>349</v>
      </c>
      <c r="B130" s="3">
        <f>SUMIF($C$7:$C$118,"=Hobby King",$N$7:$N$118)</f>
        <v>33.900000000000006</v>
      </c>
    </row>
    <row r="131" spans="1:5" x14ac:dyDescent="0.25">
      <c r="A131" s="3" t="s">
        <v>420</v>
      </c>
      <c r="B131" s="3">
        <f>SUMIF($C$7:$C$118,"=ntc distributing",$N$7:$N$118)</f>
        <v>108</v>
      </c>
    </row>
    <row r="133" spans="1:5" x14ac:dyDescent="0.25">
      <c r="A133" s="3" t="s">
        <v>190</v>
      </c>
      <c r="B133" s="3">
        <f>SUM(N7:N118)</f>
        <v>9472.6100000000024</v>
      </c>
      <c r="C133" t="s">
        <v>253</v>
      </c>
    </row>
  </sheetData>
  <sortState ref="A7:M121">
    <sortCondition ref="C7:C121"/>
  </sortState>
  <hyperlinks>
    <hyperlink ref="P19" r:id="rId1" display="http://www.maxonmotorusa.com/maxon/view/configurator/?ConfigID=B75AECFD27A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Eye_Sub_ASM</vt:lpstr>
      <vt:lpstr>Frame_Sub_ASM</vt:lpstr>
      <vt:lpstr>Neck_Sub_ASM</vt:lpstr>
      <vt:lpstr>Dogbone_ASM</vt:lpstr>
      <vt:lpstr>Cables&amp;Connectors</vt:lpstr>
      <vt:lpstr>FULL_ASM</vt:lpstr>
      <vt:lpstr>Cables_Connectors</vt:lpstr>
      <vt:lpstr>Dogbone_ASM</vt:lpstr>
      <vt:lpstr>Eye_Sub_ASM</vt:lpstr>
      <vt:lpstr>Frame_Sub_ASM</vt:lpstr>
      <vt:lpstr>Neck_Sub_ASM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2016-01-15T18:01:00Z</dcterms:created>
  <dcterms:modified xsi:type="dcterms:W3CDTF">2016-07-13T23:38:03Z</dcterms:modified>
</cp:coreProperties>
</file>