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Planned" sheetId="2" r:id="rId2"/>
    <sheet name="Notes" sheetId="3" r:id="rId3"/>
  </sheets>
  <calcPr calcId="144525"/>
  <fileRecoveryPr repairLoad="1"/>
</workbook>
</file>

<file path=xl/calcChain.xml><?xml version="1.0" encoding="utf-8"?>
<calcChain xmlns="http://schemas.openxmlformats.org/spreadsheetml/2006/main">
  <c r="M80" i="1" l="1"/>
  <c r="M87" i="1" s="1"/>
  <c r="F80" i="1"/>
  <c r="F79" i="1"/>
  <c r="F81" i="1"/>
  <c r="F78" i="1"/>
  <c r="E76" i="1"/>
  <c r="F76" i="1"/>
  <c r="E77" i="1"/>
  <c r="F77" i="1"/>
  <c r="E78" i="1"/>
  <c r="E79" i="1"/>
  <c r="E80" i="1"/>
  <c r="E81" i="1"/>
  <c r="F75" i="1"/>
  <c r="E75" i="1"/>
  <c r="F74" i="1"/>
  <c r="E74" i="1"/>
  <c r="F73" i="1"/>
  <c r="E73" i="1"/>
  <c r="F72" i="1"/>
  <c r="E72" i="1"/>
  <c r="F70" i="1"/>
  <c r="E70" i="1"/>
  <c r="F71" i="1"/>
  <c r="E71" i="1"/>
  <c r="F69" i="1"/>
  <c r="E69" i="1"/>
  <c r="G81" i="1" l="1"/>
  <c r="H81" i="1" s="1"/>
  <c r="G80" i="1"/>
  <c r="H80" i="1" s="1"/>
  <c r="G79" i="1"/>
  <c r="H79" i="1" s="1"/>
  <c r="G78" i="1"/>
  <c r="H78" i="1" s="1"/>
  <c r="J80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0" i="1"/>
  <c r="H70" i="1" s="1"/>
  <c r="G69" i="1"/>
  <c r="H69" i="1" s="1"/>
  <c r="G71" i="1"/>
  <c r="H71" i="1" s="1"/>
  <c r="I80" i="1" l="1"/>
  <c r="J81" i="1"/>
  <c r="I81" i="1"/>
  <c r="J79" i="1"/>
  <c r="I79" i="1"/>
  <c r="F68" i="1" l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G68" i="1" l="1"/>
  <c r="H68" i="1" s="1"/>
  <c r="G67" i="1"/>
  <c r="H67" i="1" s="1"/>
  <c r="G66" i="1"/>
  <c r="H66" i="1" s="1"/>
  <c r="G65" i="1"/>
  <c r="H65" i="1" s="1"/>
  <c r="G63" i="1"/>
  <c r="H63" i="1" s="1"/>
  <c r="G62" i="1"/>
  <c r="H62" i="1" s="1"/>
  <c r="G64" i="1"/>
  <c r="H64" i="1" s="1"/>
  <c r="G60" i="1"/>
  <c r="H60" i="1" s="1"/>
  <c r="G61" i="1"/>
  <c r="H61" i="1" s="1"/>
  <c r="E58" i="1"/>
  <c r="F58" i="1"/>
  <c r="E59" i="1"/>
  <c r="F59" i="1"/>
  <c r="F57" i="1"/>
  <c r="E57" i="1"/>
  <c r="F56" i="1"/>
  <c r="E56" i="1"/>
  <c r="F55" i="1"/>
  <c r="E55" i="1"/>
  <c r="F54" i="1"/>
  <c r="E54" i="1"/>
  <c r="F53" i="1"/>
  <c r="E53" i="1"/>
  <c r="F52" i="1"/>
  <c r="E52" i="1"/>
  <c r="G59" i="1" l="1"/>
  <c r="H59" i="1" s="1"/>
  <c r="G56" i="1"/>
  <c r="H56" i="1" s="1"/>
  <c r="G58" i="1"/>
  <c r="H58" i="1" s="1"/>
  <c r="G53" i="1"/>
  <c r="H53" i="1" s="1"/>
  <c r="G55" i="1"/>
  <c r="H55" i="1" s="1"/>
  <c r="G57" i="1"/>
  <c r="H57" i="1" s="1"/>
  <c r="G54" i="1"/>
  <c r="H54" i="1" s="1"/>
  <c r="G52" i="1"/>
  <c r="H52" i="1" s="1"/>
  <c r="F51" i="1"/>
  <c r="E51" i="1"/>
  <c r="F50" i="1"/>
  <c r="E50" i="1"/>
  <c r="E49" i="1"/>
  <c r="F49" i="1"/>
  <c r="F48" i="1"/>
  <c r="E48" i="1"/>
  <c r="G51" i="1" l="1"/>
  <c r="H51" i="1" s="1"/>
  <c r="G50" i="1"/>
  <c r="H50" i="1" s="1"/>
  <c r="G49" i="1"/>
  <c r="H49" i="1" s="1"/>
  <c r="G48" i="1"/>
  <c r="H48" i="1" s="1"/>
  <c r="F47" i="1"/>
  <c r="E47" i="1"/>
  <c r="E46" i="1"/>
  <c r="F46" i="1"/>
  <c r="E45" i="1"/>
  <c r="F45" i="1"/>
  <c r="G47" i="1" l="1"/>
  <c r="H47" i="1" s="1"/>
  <c r="G45" i="1"/>
  <c r="H45" i="1" s="1"/>
  <c r="G46" i="1"/>
  <c r="H46" i="1" s="1"/>
  <c r="E44" i="1" l="1"/>
  <c r="F44" i="1"/>
  <c r="E43" i="1"/>
  <c r="F43" i="1"/>
  <c r="E42" i="1"/>
  <c r="F42" i="1"/>
  <c r="E41" i="1"/>
  <c r="F41" i="1"/>
  <c r="E40" i="1"/>
  <c r="F40" i="1"/>
  <c r="E39" i="1"/>
  <c r="F39" i="1"/>
  <c r="F38" i="1"/>
  <c r="E38" i="1"/>
  <c r="F37" i="1"/>
  <c r="F36" i="1"/>
  <c r="F35" i="1"/>
  <c r="F34" i="1"/>
  <c r="F33" i="1"/>
  <c r="F32" i="1"/>
  <c r="E33" i="1"/>
  <c r="E34" i="1"/>
  <c r="E35" i="1"/>
  <c r="E36" i="1"/>
  <c r="E37" i="1"/>
  <c r="E32" i="1"/>
  <c r="F31" i="1"/>
  <c r="E31" i="1"/>
  <c r="G44" i="1" l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F30" i="1"/>
  <c r="E30" i="1"/>
  <c r="M82" i="1"/>
  <c r="F29" i="1"/>
  <c r="E29" i="1"/>
  <c r="G30" i="1" l="1"/>
  <c r="H30" i="1" s="1"/>
  <c r="G29" i="1"/>
  <c r="H29" i="1" s="1"/>
  <c r="F28" i="1" l="1"/>
  <c r="E28" i="1"/>
  <c r="G28" i="1" l="1"/>
  <c r="H28" i="1" s="1"/>
  <c r="E27" i="1"/>
  <c r="F27" i="1"/>
  <c r="G27" i="1" l="1"/>
  <c r="H27" i="1" s="1"/>
  <c r="F26" i="1"/>
  <c r="E26" i="1"/>
  <c r="F25" i="1"/>
  <c r="E25" i="1"/>
  <c r="E24" i="1"/>
  <c r="F24" i="1"/>
  <c r="F23" i="1"/>
  <c r="E23" i="1"/>
  <c r="F22" i="1"/>
  <c r="E22" i="1"/>
  <c r="F21" i="1"/>
  <c r="E21" i="1"/>
  <c r="F20" i="1"/>
  <c r="F19" i="1"/>
  <c r="E19" i="1"/>
  <c r="F18" i="1"/>
  <c r="F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14" i="1"/>
  <c r="E15" i="1"/>
  <c r="E16" i="1"/>
  <c r="E17" i="1"/>
  <c r="E18" i="1"/>
  <c r="E20" i="1"/>
  <c r="E12" i="1"/>
  <c r="E13" i="1"/>
  <c r="E11" i="1"/>
  <c r="E10" i="1"/>
  <c r="B3" i="2"/>
  <c r="B4" i="2"/>
  <c r="B5" i="2" s="1"/>
  <c r="B2" i="2"/>
  <c r="B1" i="2"/>
  <c r="N3" i="2"/>
  <c r="E9" i="1"/>
  <c r="E8" i="1"/>
  <c r="E7" i="1"/>
  <c r="E6" i="1"/>
  <c r="G8" i="1" l="1"/>
  <c r="H8" i="1" s="1"/>
  <c r="Q93" i="1"/>
  <c r="G17" i="1"/>
  <c r="H1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6" i="1"/>
  <c r="H16" i="1" s="1"/>
  <c r="G18" i="1"/>
  <c r="H18" i="1" s="1"/>
  <c r="G15" i="1"/>
  <c r="H15" i="1" s="1"/>
  <c r="G14" i="1"/>
  <c r="H14" i="1" s="1"/>
  <c r="G13" i="1"/>
  <c r="H13" i="1" s="1"/>
  <c r="Q92" i="1"/>
  <c r="Q90" i="1"/>
  <c r="Q89" i="1"/>
  <c r="G12" i="1"/>
  <c r="H12" i="1" s="1"/>
  <c r="G11" i="1"/>
  <c r="H11" i="1" s="1"/>
  <c r="G10" i="1"/>
  <c r="G9" i="1"/>
  <c r="H9" i="1" s="1"/>
  <c r="G7" i="1"/>
  <c r="H7" i="1" s="1"/>
  <c r="G6" i="1"/>
  <c r="E5" i="1"/>
  <c r="E4" i="1"/>
  <c r="Q91" i="1"/>
  <c r="E3" i="1"/>
  <c r="E2" i="1"/>
  <c r="P93" i="1" l="1"/>
  <c r="G2" i="1"/>
  <c r="H2" i="1" s="1"/>
  <c r="P92" i="1"/>
  <c r="J2" i="1"/>
  <c r="P89" i="1"/>
  <c r="P90" i="1"/>
  <c r="P91" i="1"/>
  <c r="H10" i="1"/>
  <c r="H6" i="1"/>
  <c r="G5" i="1"/>
  <c r="H5" i="1" s="1"/>
  <c r="G4" i="1"/>
  <c r="H4" i="1" s="1"/>
  <c r="G3" i="1"/>
  <c r="J70" i="1" l="1"/>
  <c r="S91" i="1"/>
  <c r="J74" i="1"/>
  <c r="I75" i="1"/>
  <c r="J77" i="1"/>
  <c r="I72" i="1"/>
  <c r="J73" i="1"/>
  <c r="J72" i="1"/>
  <c r="I73" i="1"/>
  <c r="J76" i="1"/>
  <c r="I77" i="1"/>
  <c r="J75" i="1"/>
  <c r="I65" i="1"/>
  <c r="I68" i="1"/>
  <c r="I71" i="1"/>
  <c r="J67" i="1"/>
  <c r="I67" i="1"/>
  <c r="J68" i="1"/>
  <c r="J71" i="1"/>
  <c r="J69" i="1"/>
  <c r="I2" i="1"/>
  <c r="R91" i="1"/>
  <c r="R90" i="1"/>
  <c r="R92" i="1"/>
  <c r="R89" i="1"/>
  <c r="H3" i="1"/>
  <c r="I60" i="1" s="1"/>
  <c r="I69" i="1" l="1"/>
  <c r="I74" i="1"/>
  <c r="J78" i="1"/>
  <c r="I70" i="1"/>
  <c r="J65" i="1"/>
  <c r="J66" i="1"/>
  <c r="I66" i="1"/>
  <c r="I78" i="1"/>
  <c r="I76" i="1"/>
  <c r="I29" i="1"/>
  <c r="I42" i="1"/>
  <c r="I34" i="1"/>
  <c r="J49" i="1"/>
  <c r="J52" i="1"/>
  <c r="I61" i="1"/>
  <c r="I35" i="1"/>
  <c r="J31" i="1"/>
  <c r="I41" i="1"/>
  <c r="J44" i="1"/>
  <c r="I48" i="1"/>
  <c r="I51" i="1"/>
  <c r="J58" i="1"/>
  <c r="I53" i="1"/>
  <c r="J60" i="1"/>
  <c r="I37" i="1"/>
  <c r="J47" i="1"/>
  <c r="J56" i="1"/>
  <c r="I52" i="1"/>
  <c r="J30" i="1"/>
  <c r="I39" i="1"/>
  <c r="I57" i="1"/>
  <c r="J59" i="1"/>
  <c r="I36" i="1"/>
  <c r="J37" i="1"/>
  <c r="J48" i="1"/>
  <c r="I55" i="1"/>
  <c r="J43" i="1"/>
  <c r="I58" i="1"/>
  <c r="I31" i="1"/>
  <c r="I64" i="1"/>
  <c r="J36" i="1"/>
  <c r="I40" i="1"/>
  <c r="J51" i="1"/>
  <c r="J64" i="1"/>
  <c r="J28" i="1"/>
  <c r="I33" i="1"/>
  <c r="I43" i="1"/>
  <c r="J32" i="1"/>
  <c r="J39" i="1"/>
  <c r="J50" i="1"/>
  <c r="J57" i="1"/>
  <c r="J55" i="1"/>
  <c r="J61" i="1"/>
  <c r="I62" i="1"/>
  <c r="I30" i="1"/>
  <c r="J41" i="1"/>
  <c r="J46" i="1"/>
  <c r="I59" i="1"/>
  <c r="J29" i="1"/>
  <c r="I49" i="1"/>
  <c r="J45" i="1"/>
  <c r="I63" i="1"/>
  <c r="J34" i="1"/>
  <c r="I44" i="1"/>
  <c r="I45" i="1"/>
  <c r="I56" i="1"/>
  <c r="J62" i="1"/>
  <c r="J35" i="1"/>
  <c r="J40" i="1"/>
  <c r="I46" i="1"/>
  <c r="I32" i="1"/>
  <c r="I50" i="1"/>
  <c r="I54" i="1"/>
  <c r="I28" i="1"/>
  <c r="J33" i="1"/>
  <c r="I38" i="1"/>
  <c r="J38" i="1"/>
  <c r="J42" i="1"/>
  <c r="I47" i="1"/>
  <c r="J54" i="1"/>
  <c r="J53" i="1"/>
  <c r="J63" i="1"/>
  <c r="I27" i="1"/>
  <c r="J27" i="1"/>
  <c r="J23" i="1"/>
  <c r="I26" i="1"/>
  <c r="I22" i="1"/>
  <c r="J25" i="1"/>
  <c r="I23" i="1"/>
  <c r="J22" i="1"/>
  <c r="I25" i="1"/>
  <c r="J21" i="1"/>
  <c r="I21" i="1"/>
  <c r="J24" i="1"/>
  <c r="I24" i="1"/>
  <c r="J19" i="1"/>
  <c r="I19" i="1"/>
  <c r="J26" i="1"/>
  <c r="I20" i="1"/>
  <c r="J20" i="1"/>
  <c r="J17" i="1"/>
  <c r="I17" i="1"/>
  <c r="J18" i="1"/>
  <c r="I18" i="1"/>
  <c r="J7" i="1"/>
  <c r="I10" i="1"/>
  <c r="J11" i="1"/>
  <c r="J13" i="1"/>
  <c r="J16" i="1"/>
  <c r="I5" i="1"/>
  <c r="I7" i="1"/>
  <c r="I9" i="1"/>
  <c r="I13" i="1"/>
  <c r="I6" i="1"/>
  <c r="J8" i="1"/>
  <c r="J3" i="1"/>
  <c r="J15" i="1"/>
  <c r="I11" i="1"/>
  <c r="J10" i="1"/>
  <c r="J6" i="1"/>
  <c r="I3" i="1"/>
  <c r="I15" i="1"/>
  <c r="I4" i="1"/>
  <c r="I16" i="1"/>
  <c r="J5" i="1"/>
  <c r="J9" i="1"/>
  <c r="I12" i="1"/>
  <c r="J4" i="1"/>
  <c r="I8" i="1"/>
  <c r="J12" i="1"/>
  <c r="J14" i="1"/>
  <c r="I14" i="1"/>
  <c r="S89" i="1"/>
  <c r="S90" i="1"/>
  <c r="S92" i="1"/>
  <c r="M83" i="1" l="1"/>
  <c r="M86" i="1"/>
  <c r="M84" i="1"/>
  <c r="M85" i="1" l="1"/>
</calcChain>
</file>

<file path=xl/sharedStrings.xml><?xml version="1.0" encoding="utf-8"?>
<sst xmlns="http://schemas.openxmlformats.org/spreadsheetml/2006/main" count="70" uniqueCount="63">
  <si>
    <t>Start</t>
  </si>
  <si>
    <t>Page</t>
  </si>
  <si>
    <t>End</t>
  </si>
  <si>
    <t>Duration</t>
  </si>
  <si>
    <t>Page Count</t>
  </si>
  <si>
    <t>Pages/h</t>
  </si>
  <si>
    <t>Pages/min</t>
  </si>
  <si>
    <t>Pages left</t>
  </si>
  <si>
    <t>Average</t>
  </si>
  <si>
    <t>Total</t>
  </si>
  <si>
    <t>Median</t>
  </si>
  <si>
    <t>Total pages</t>
  </si>
  <si>
    <t>Hours needed (avg)</t>
  </si>
  <si>
    <t>Hours needed (med)</t>
  </si>
  <si>
    <t>Page left %</t>
  </si>
  <si>
    <t>Delta (h)</t>
  </si>
  <si>
    <t>Min</t>
  </si>
  <si>
    <t>Max</t>
  </si>
  <si>
    <t>Chapter 7</t>
  </si>
  <si>
    <t>Hard, to review, especially resolution</t>
  </si>
  <si>
    <t>Distribution of negation over existential/universal operator</t>
  </si>
  <si>
    <t>Generate refinements automatically?</t>
  </si>
  <si>
    <t>We w omit</t>
  </si>
  <si>
    <t>We will omit</t>
  </si>
  <si>
    <t>belongs to a category)..</t>
  </si>
  <si>
    <t>Lifschitz (2001) discusses the application of answer set programming to planning.</t>
  </si>
  <si>
    <t>Duplicate</t>
  </si>
  <si>
    <t>automated taxi!automated</t>
  </si>
  <si>
    <t>honest(C1)</t>
  </si>
  <si>
    <t>honesty(C1)</t>
  </si>
  <si>
    <t>mdoels.</t>
  </si>
  <si>
    <t>models.</t>
  </si>
  <si>
    <t>the can take advantage</t>
  </si>
  <si>
    <t>because the labels "1" ad "2"</t>
  </si>
  <si>
    <t>because the labels "1" and "2"</t>
  </si>
  <si>
    <t xml:space="preserve">is is </t>
  </si>
  <si>
    <t>it is</t>
  </si>
  <si>
    <t>termMultilayer</t>
  </si>
  <si>
    <t>Multilayer</t>
  </si>
  <si>
    <t>Hours left (med)</t>
  </si>
  <si>
    <t>Hours left (avg)</t>
  </si>
  <si>
    <t>that hold in ost case</t>
  </si>
  <si>
    <t>that hold in those cases</t>
  </si>
  <si>
    <t>about how traffic lights</t>
  </si>
  <si>
    <t>about traffic lights</t>
  </si>
  <si>
    <t>od</t>
  </si>
  <si>
    <t>of</t>
  </si>
  <si>
    <t>captiring</t>
  </si>
  <si>
    <t>capturing</t>
  </si>
  <si>
    <t>bootsrapping</t>
  </si>
  <si>
    <t>bootstrapping</t>
  </si>
  <si>
    <t>queies</t>
  </si>
  <si>
    <t>queries</t>
  </si>
  <si>
    <t>not that</t>
  </si>
  <si>
    <t>note that</t>
  </si>
  <si>
    <t>Lampert's</t>
  </si>
  <si>
    <t>Lambert's</t>
  </si>
  <si>
    <t>(DOF)</t>
  </si>
  <si>
    <t>(DOF).</t>
  </si>
  <si>
    <t>alfgorithm</t>
  </si>
  <si>
    <t>algorithm</t>
  </si>
  <si>
    <t>Most of use</t>
  </si>
  <si>
    <t>Most of us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</si>
</sst>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Font="1"/>
    <xf numFmtId="2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20" fontId="0" fillId="0" borderId="0" xfId="0" applyNumberFormat="1"/>
    <xf numFmtId="2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 AI:MA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74.516666664625518</c:v>
                </c:pt>
                <c:pt idx="1">
                  <c:v>63.871428569679026</c:v>
                </c:pt>
                <c:pt idx="2">
                  <c:v>71.727272727272734</c:v>
                </c:pt>
                <c:pt idx="3">
                  <c:v>73.095367846429426</c:v>
                </c:pt>
                <c:pt idx="4">
                  <c:v>74.516666664625518</c:v>
                </c:pt>
                <c:pt idx="5">
                  <c:v>74.715377781919727</c:v>
                </c:pt>
                <c:pt idx="6">
                  <c:v>74.516666664625518</c:v>
                </c:pt>
                <c:pt idx="7">
                  <c:v>73.095367846429426</c:v>
                </c:pt>
                <c:pt idx="8">
                  <c:v>71.727272727272734</c:v>
                </c:pt>
                <c:pt idx="9">
                  <c:v>73.095367846429426</c:v>
                </c:pt>
                <c:pt idx="10">
                  <c:v>71.727272727272734</c:v>
                </c:pt>
                <c:pt idx="11">
                  <c:v>70.921348321912205</c:v>
                </c:pt>
                <c:pt idx="12">
                  <c:v>70.133333347621374</c:v>
                </c:pt>
                <c:pt idx="13">
                  <c:v>69.452427190511557</c:v>
                </c:pt>
                <c:pt idx="14">
                  <c:v>70.133333347621374</c:v>
                </c:pt>
                <c:pt idx="15">
                  <c:v>69.452427190511557</c:v>
                </c:pt>
                <c:pt idx="16">
                  <c:v>68.784615382731246</c:v>
                </c:pt>
                <c:pt idx="17">
                  <c:v>67.852574525400414</c:v>
                </c:pt>
                <c:pt idx="18">
                  <c:v>68.784615382731246</c:v>
                </c:pt>
                <c:pt idx="19">
                  <c:v>67.852574525400414</c:v>
                </c:pt>
                <c:pt idx="20">
                  <c:v>67.211111100565176</c:v>
                </c:pt>
                <c:pt idx="21">
                  <c:v>67.988760324262429</c:v>
                </c:pt>
                <c:pt idx="22">
                  <c:v>68.784615382731246</c:v>
                </c:pt>
                <c:pt idx="23">
                  <c:v>69.452427190511557</c:v>
                </c:pt>
                <c:pt idx="24">
                  <c:v>68.784615382731246</c:v>
                </c:pt>
                <c:pt idx="25">
                  <c:v>69.452427190511557</c:v>
                </c:pt>
                <c:pt idx="26">
                  <c:v>70.133333347621374</c:v>
                </c:pt>
                <c:pt idx="27">
                  <c:v>69.452427190511557</c:v>
                </c:pt>
                <c:pt idx="28">
                  <c:v>68.784615382731246</c:v>
                </c:pt>
                <c:pt idx="29">
                  <c:v>69.452427190511557</c:v>
                </c:pt>
                <c:pt idx="30">
                  <c:v>68.784615382731246</c:v>
                </c:pt>
                <c:pt idx="31">
                  <c:v>69.452427190511557</c:v>
                </c:pt>
                <c:pt idx="32">
                  <c:v>70.133333347621374</c:v>
                </c:pt>
                <c:pt idx="33">
                  <c:v>69.452427190511557</c:v>
                </c:pt>
                <c:pt idx="34">
                  <c:v>68.784615382731246</c:v>
                </c:pt>
                <c:pt idx="35">
                  <c:v>68.728372849801715</c:v>
                </c:pt>
                <c:pt idx="36">
                  <c:v>68.784615382731246</c:v>
                </c:pt>
                <c:pt idx="37">
                  <c:v>69.452427190511557</c:v>
                </c:pt>
                <c:pt idx="38">
                  <c:v>68.784615382731246</c:v>
                </c:pt>
                <c:pt idx="39">
                  <c:v>69.452427190511557</c:v>
                </c:pt>
                <c:pt idx="40">
                  <c:v>70.133333341497931</c:v>
                </c:pt>
                <c:pt idx="41">
                  <c:v>70.133333336905338</c:v>
                </c:pt>
                <c:pt idx="42">
                  <c:v>70.133333341497931</c:v>
                </c:pt>
                <c:pt idx="43">
                  <c:v>70.133333344559645</c:v>
                </c:pt>
                <c:pt idx="44">
                  <c:v>70.133333341497931</c:v>
                </c:pt>
                <c:pt idx="45">
                  <c:v>70.133333336905338</c:v>
                </c:pt>
                <c:pt idx="46">
                  <c:v>70.133333332312759</c:v>
                </c:pt>
                <c:pt idx="47">
                  <c:v>69.452427183005142</c:v>
                </c:pt>
                <c:pt idx="48">
                  <c:v>68.784615382731246</c:v>
                </c:pt>
                <c:pt idx="49">
                  <c:v>68.728372849801715</c:v>
                </c:pt>
                <c:pt idx="50">
                  <c:v>68.784615382731246</c:v>
                </c:pt>
                <c:pt idx="51">
                  <c:v>69.452427183005142</c:v>
                </c:pt>
                <c:pt idx="52">
                  <c:v>68.784615382731246</c:v>
                </c:pt>
                <c:pt idx="53">
                  <c:v>68.728372849801715</c:v>
                </c:pt>
                <c:pt idx="54">
                  <c:v>68.672222216438968</c:v>
                </c:pt>
                <c:pt idx="55">
                  <c:v>68.427837085745665</c:v>
                </c:pt>
                <c:pt idx="56">
                  <c:v>68.672222216438968</c:v>
                </c:pt>
                <c:pt idx="57">
                  <c:v>68.427837085745665</c:v>
                </c:pt>
                <c:pt idx="58">
                  <c:v>68.672222216438968</c:v>
                </c:pt>
                <c:pt idx="59">
                  <c:v>68.728372849801715</c:v>
                </c:pt>
                <c:pt idx="60">
                  <c:v>68.672222216438968</c:v>
                </c:pt>
                <c:pt idx="61">
                  <c:v>68.427837085745665</c:v>
                </c:pt>
                <c:pt idx="62">
                  <c:v>68.185185182917238</c:v>
                </c:pt>
                <c:pt idx="63">
                  <c:v>68.427837085745665</c:v>
                </c:pt>
                <c:pt idx="64">
                  <c:v>68.185185182917238</c:v>
                </c:pt>
                <c:pt idx="65">
                  <c:v>68.427837085745665</c:v>
                </c:pt>
                <c:pt idx="66">
                  <c:v>68.672222216438968</c:v>
                </c:pt>
                <c:pt idx="67">
                  <c:v>68.427837085745665</c:v>
                </c:pt>
                <c:pt idx="68">
                  <c:v>68.185185182917238</c:v>
                </c:pt>
                <c:pt idx="69">
                  <c:v>68.427837085745665</c:v>
                </c:pt>
                <c:pt idx="70">
                  <c:v>68.185185182917238</c:v>
                </c:pt>
                <c:pt idx="71">
                  <c:v>68.063208104492901</c:v>
                </c:pt>
                <c:pt idx="72">
                  <c:v>67.941666658502072</c:v>
                </c:pt>
                <c:pt idx="73">
                  <c:v>67.784757500391976</c:v>
                </c:pt>
                <c:pt idx="74">
                  <c:v>67.628571425947086</c:v>
                </c:pt>
                <c:pt idx="75">
                  <c:v>67.419195039829901</c:v>
                </c:pt>
                <c:pt idx="76">
                  <c:v>67.211111100565176</c:v>
                </c:pt>
                <c:pt idx="77">
                  <c:v>67.078019797286984</c:v>
                </c:pt>
                <c:pt idx="78">
                  <c:v>66.945454546567902</c:v>
                </c:pt>
                <c:pt idx="79">
                  <c:v>66.193258423892587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74.516666664625518</c:v>
                </c:pt>
                <c:pt idx="1">
                  <c:v>63.871428569679026</c:v>
                </c:pt>
                <c:pt idx="2">
                  <c:v>66.291598021807829</c:v>
                </c:pt>
                <c:pt idx="3">
                  <c:v>68.25584668803495</c:v>
                </c:pt>
                <c:pt idx="4">
                  <c:v>71.418488729027175</c:v>
                </c:pt>
                <c:pt idx="5">
                  <c:v>73.431134873469219</c:v>
                </c:pt>
                <c:pt idx="6">
                  <c:v>71.425144985712294</c:v>
                </c:pt>
                <c:pt idx="7">
                  <c:v>70.447657786968747</c:v>
                </c:pt>
                <c:pt idx="8">
                  <c:v>70.412593783389141</c:v>
                </c:pt>
                <c:pt idx="9">
                  <c:v>71.112808016891378</c:v>
                </c:pt>
                <c:pt idx="10">
                  <c:v>70.303494822361969</c:v>
                </c:pt>
                <c:pt idx="11">
                  <c:v>69.355019209695897</c:v>
                </c:pt>
                <c:pt idx="12">
                  <c:v>69.16352692967385</c:v>
                </c:pt>
                <c:pt idx="13">
                  <c:v>69.136323430424596</c:v>
                </c:pt>
                <c:pt idx="14">
                  <c:v>69.553857392904177</c:v>
                </c:pt>
                <c:pt idx="15">
                  <c:v>67.681914029857154</c:v>
                </c:pt>
                <c:pt idx="16">
                  <c:v>67.012759717757675</c:v>
                </c:pt>
                <c:pt idx="17">
                  <c:v>66.855392405747224</c:v>
                </c:pt>
                <c:pt idx="18">
                  <c:v>67.433868807651947</c:v>
                </c:pt>
                <c:pt idx="19">
                  <c:v>66.197351753669864</c:v>
                </c:pt>
                <c:pt idx="20">
                  <c:v>66.24493205199262</c:v>
                </c:pt>
                <c:pt idx="21">
                  <c:v>66.988979830363036</c:v>
                </c:pt>
                <c:pt idx="22">
                  <c:v>67.683076103622867</c:v>
                </c:pt>
                <c:pt idx="23">
                  <c:v>67.942689457640043</c:v>
                </c:pt>
                <c:pt idx="24">
                  <c:v>67.839676120023057</c:v>
                </c:pt>
                <c:pt idx="25">
                  <c:v>68.298257633707053</c:v>
                </c:pt>
                <c:pt idx="26">
                  <c:v>68.411110028445705</c:v>
                </c:pt>
                <c:pt idx="27">
                  <c:v>68.237894693323241</c:v>
                </c:pt>
                <c:pt idx="28">
                  <c:v>67.088409418698191</c:v>
                </c:pt>
                <c:pt idx="29">
                  <c:v>67.226144508819488</c:v>
                </c:pt>
                <c:pt idx="30">
                  <c:v>67.271840925786137</c:v>
                </c:pt>
                <c:pt idx="31">
                  <c:v>67.412406434365835</c:v>
                </c:pt>
                <c:pt idx="32">
                  <c:v>67.528902869099397</c:v>
                </c:pt>
                <c:pt idx="33">
                  <c:v>67.548024917544637</c:v>
                </c:pt>
                <c:pt idx="34">
                  <c:v>67.450327611983639</c:v>
                </c:pt>
                <c:pt idx="35">
                  <c:v>67.341984392347584</c:v>
                </c:pt>
                <c:pt idx="36">
                  <c:v>67.66563083328937</c:v>
                </c:pt>
                <c:pt idx="37">
                  <c:v>68.074343274180308</c:v>
                </c:pt>
                <c:pt idx="38">
                  <c:v>67.812846065073458</c:v>
                </c:pt>
                <c:pt idx="39">
                  <c:v>68.346663023762105</c:v>
                </c:pt>
                <c:pt idx="40">
                  <c:v>68.389156604913026</c:v>
                </c:pt>
                <c:pt idx="41">
                  <c:v>68.429675836329011</c:v>
                </c:pt>
                <c:pt idx="42">
                  <c:v>68.506290496066626</c:v>
                </c:pt>
                <c:pt idx="43">
                  <c:v>68.823208320852785</c:v>
                </c:pt>
                <c:pt idx="44">
                  <c:v>68.796202482612713</c:v>
                </c:pt>
                <c:pt idx="45">
                  <c:v>68.17488576294221</c:v>
                </c:pt>
                <c:pt idx="46">
                  <c:v>67.9236738724872</c:v>
                </c:pt>
                <c:pt idx="47">
                  <c:v>67.862890008273837</c:v>
                </c:pt>
                <c:pt idx="48">
                  <c:v>67.765299988775581</c:v>
                </c:pt>
                <c:pt idx="49">
                  <c:v>67.438489716555367</c:v>
                </c:pt>
                <c:pt idx="50">
                  <c:v>67.651801022475098</c:v>
                </c:pt>
                <c:pt idx="51">
                  <c:v>67.728530032708676</c:v>
                </c:pt>
                <c:pt idx="52">
                  <c:v>67.471662024681748</c:v>
                </c:pt>
                <c:pt idx="53">
                  <c:v>67.252671200273724</c:v>
                </c:pt>
                <c:pt idx="54">
                  <c:v>66.641751096017998</c:v>
                </c:pt>
                <c:pt idx="55">
                  <c:v>66.579278406932389</c:v>
                </c:pt>
                <c:pt idx="56">
                  <c:v>66.733874267937821</c:v>
                </c:pt>
                <c:pt idx="57">
                  <c:v>66.310628139426115</c:v>
                </c:pt>
                <c:pt idx="58">
                  <c:v>66.499945032402024</c:v>
                </c:pt>
                <c:pt idx="59">
                  <c:v>66.536778512567437</c:v>
                </c:pt>
                <c:pt idx="60">
                  <c:v>66.416255194352317</c:v>
                </c:pt>
                <c:pt idx="61">
                  <c:v>66.279057299094504</c:v>
                </c:pt>
                <c:pt idx="62">
                  <c:v>66.100633881100805</c:v>
                </c:pt>
                <c:pt idx="63">
                  <c:v>66.225151413933034</c:v>
                </c:pt>
                <c:pt idx="64">
                  <c:v>66.250902165474542</c:v>
                </c:pt>
                <c:pt idx="65">
                  <c:v>66.442484777973519</c:v>
                </c:pt>
                <c:pt idx="66">
                  <c:v>66.607822320728332</c:v>
                </c:pt>
                <c:pt idx="67">
                  <c:v>66.44279008701902</c:v>
                </c:pt>
                <c:pt idx="68">
                  <c:v>66.137893068932726</c:v>
                </c:pt>
                <c:pt idx="69">
                  <c:v>66.17760006617381</c:v>
                </c:pt>
                <c:pt idx="70">
                  <c:v>66.165820091011241</c:v>
                </c:pt>
                <c:pt idx="71">
                  <c:v>65.721637316405079</c:v>
                </c:pt>
                <c:pt idx="72">
                  <c:v>65.452243784480601</c:v>
                </c:pt>
                <c:pt idx="73">
                  <c:v>65.428742603192418</c:v>
                </c:pt>
                <c:pt idx="74">
                  <c:v>65.055345467721509</c:v>
                </c:pt>
                <c:pt idx="75">
                  <c:v>64.68402809352159</c:v>
                </c:pt>
                <c:pt idx="76">
                  <c:v>64.259067475748722</c:v>
                </c:pt>
                <c:pt idx="77">
                  <c:v>64.220261071365741</c:v>
                </c:pt>
                <c:pt idx="78">
                  <c:v>63.760418443683832</c:v>
                </c:pt>
                <c:pt idx="79">
                  <c:v>63.471861743694774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05920"/>
        <c:axId val="106124928"/>
      </c:lineChart>
      <c:catAx>
        <c:axId val="119505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06124928"/>
        <c:crosses val="autoZero"/>
        <c:auto val="1"/>
        <c:lblAlgn val="ctr"/>
        <c:lblOffset val="100"/>
        <c:noMultiLvlLbl val="0"/>
      </c:catAx>
      <c:valAx>
        <c:axId val="1061249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95059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56</xdr:row>
      <xdr:rowOff>71436</xdr:rowOff>
    </xdr:from>
    <xdr:to>
      <xdr:col>22</xdr:col>
      <xdr:colOff>66675</xdr:colOff>
      <xdr:row>77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A62" workbookViewId="0">
      <selection activeCell="I94" sqref="I94"/>
    </sheetView>
  </sheetViews>
  <sheetFormatPr defaultRowHeight="15" x14ac:dyDescent="0.25"/>
  <cols>
    <col min="1" max="1" width="15.5703125" bestFit="1" customWidth="1"/>
    <col min="2" max="2" width="5.28515625" bestFit="1" customWidth="1"/>
    <col min="3" max="3" width="15.5703125" bestFit="1" customWidth="1"/>
    <col min="4" max="4" width="5.28515625" bestFit="1" customWidth="1"/>
    <col min="5" max="5" width="8.7109375" style="2" bestFit="1" customWidth="1"/>
    <col min="6" max="6" width="11" bestFit="1" customWidth="1"/>
    <col min="7" max="7" width="10.42578125" style="5" bestFit="1" customWidth="1"/>
    <col min="8" max="8" width="8.140625" style="5" bestFit="1" customWidth="1"/>
    <col min="9" max="9" width="19.5703125" style="3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</v>
      </c>
      <c r="E1" s="2" t="s">
        <v>3</v>
      </c>
      <c r="F1" t="s">
        <v>4</v>
      </c>
      <c r="G1" s="5" t="s">
        <v>6</v>
      </c>
      <c r="H1" s="5" t="s">
        <v>5</v>
      </c>
      <c r="I1" s="3" t="s">
        <v>13</v>
      </c>
      <c r="J1" s="2" t="s">
        <v>12</v>
      </c>
    </row>
    <row r="2" spans="1:10" x14ac:dyDescent="0.25">
      <c r="A2" s="1">
        <v>41644.452777777777</v>
      </c>
      <c r="B2">
        <v>34</v>
      </c>
      <c r="C2" s="1">
        <v>41644.488194444442</v>
      </c>
      <c r="D2">
        <v>45</v>
      </c>
      <c r="E2" s="2">
        <f t="shared" ref="E2:E19" si="0">C2-A2</f>
        <v>3.5416666665696539E-2</v>
      </c>
      <c r="F2">
        <f>D2-B2+1</f>
        <v>12</v>
      </c>
      <c r="G2" s="5">
        <f t="shared" ref="G2:G33" si="1">F2/(E2*24*60)</f>
        <v>0.23529411765350397</v>
      </c>
      <c r="H2" s="5">
        <f>G2*60</f>
        <v>14.117647059210238</v>
      </c>
      <c r="I2" s="5">
        <f>$M$81/MEDIAN($H$2:H2)</f>
        <v>74.516666664625518</v>
      </c>
      <c r="J2" s="5">
        <f>$M$81/AVERAGE($H$2:H2)</f>
        <v>74.516666664625518</v>
      </c>
    </row>
    <row r="3" spans="1:10" x14ac:dyDescent="0.25">
      <c r="A3" s="1">
        <v>41644.496527777781</v>
      </c>
      <c r="B3">
        <v>46</v>
      </c>
      <c r="C3" s="1">
        <v>41644.531944444447</v>
      </c>
      <c r="D3">
        <v>61</v>
      </c>
      <c r="E3" s="2">
        <f t="shared" si="0"/>
        <v>3.5416666665696539E-2</v>
      </c>
      <c r="F3">
        <f t="shared" ref="F3:F20" si="2">D3-B3+1</f>
        <v>16</v>
      </c>
      <c r="G3" s="5">
        <f t="shared" si="1"/>
        <v>0.31372549020467194</v>
      </c>
      <c r="H3" s="5">
        <f t="shared" ref="H3:H26" si="3">G3*60</f>
        <v>18.823529412280315</v>
      </c>
      <c r="I3" s="5">
        <f>$M$81/MEDIAN($H$2:H3)</f>
        <v>63.871428569679026</v>
      </c>
      <c r="J3" s="5">
        <f>$M$81/AVERAGE($H$2:H3)</f>
        <v>63.871428569679026</v>
      </c>
    </row>
    <row r="4" spans="1:10" x14ac:dyDescent="0.25">
      <c r="A4" s="1">
        <v>41644.543055555558</v>
      </c>
      <c r="B4">
        <v>64</v>
      </c>
      <c r="C4" s="1">
        <v>41644.574305555558</v>
      </c>
      <c r="D4">
        <v>74</v>
      </c>
      <c r="E4" s="2">
        <f t="shared" si="0"/>
        <v>3.125E-2</v>
      </c>
      <c r="F4">
        <f t="shared" si="2"/>
        <v>11</v>
      </c>
      <c r="G4" s="5">
        <f t="shared" si="1"/>
        <v>0.24444444444444444</v>
      </c>
      <c r="H4" s="5">
        <f t="shared" si="3"/>
        <v>14.666666666666666</v>
      </c>
      <c r="I4" s="5">
        <f>$M$81/MEDIAN($H$2:H4)</f>
        <v>71.727272727272734</v>
      </c>
      <c r="J4" s="5">
        <f>$M$81/AVERAGE($H$2:H4)</f>
        <v>66.291598021807829</v>
      </c>
    </row>
    <row r="5" spans="1:10" x14ac:dyDescent="0.25">
      <c r="A5" s="1">
        <v>41644.588888888888</v>
      </c>
      <c r="B5">
        <v>75</v>
      </c>
      <c r="C5" s="1">
        <v>41644.621527777781</v>
      </c>
      <c r="D5">
        <v>85</v>
      </c>
      <c r="E5" s="2">
        <f t="shared" si="0"/>
        <v>3.2638888893416151E-2</v>
      </c>
      <c r="F5">
        <f t="shared" si="2"/>
        <v>11</v>
      </c>
      <c r="G5" s="5">
        <f t="shared" si="1"/>
        <v>0.23404255315902589</v>
      </c>
      <c r="H5" s="5">
        <f t="shared" si="3"/>
        <v>14.042553189541554</v>
      </c>
      <c r="I5" s="5">
        <f>$M$81/MEDIAN($H$2:H5)</f>
        <v>73.095367846429426</v>
      </c>
      <c r="J5" s="5">
        <f>$M$81/AVERAGE($H$2:H5)</f>
        <v>68.25584668803495</v>
      </c>
    </row>
    <row r="6" spans="1:10" x14ac:dyDescent="0.25">
      <c r="A6" s="1">
        <v>41644.629166666666</v>
      </c>
      <c r="B6">
        <v>86</v>
      </c>
      <c r="C6" s="1">
        <v>41644.667361111111</v>
      </c>
      <c r="D6">
        <v>96</v>
      </c>
      <c r="E6" s="2">
        <f t="shared" si="0"/>
        <v>3.8194444445252884E-2</v>
      </c>
      <c r="F6">
        <f t="shared" si="2"/>
        <v>11</v>
      </c>
      <c r="G6" s="5">
        <f t="shared" si="1"/>
        <v>0.1999999999957667</v>
      </c>
      <c r="H6" s="5">
        <f t="shared" si="3"/>
        <v>11.999999999746002</v>
      </c>
      <c r="I6" s="5">
        <f>$M$81/MEDIAN($H$2:H6)</f>
        <v>74.516666664625518</v>
      </c>
      <c r="J6" s="5">
        <f>$M$81/AVERAGE($H$2:H6)</f>
        <v>71.418488729027175</v>
      </c>
    </row>
    <row r="7" spans="1:10" x14ac:dyDescent="0.25">
      <c r="A7" s="1">
        <v>41644.679166666669</v>
      </c>
      <c r="B7">
        <v>97</v>
      </c>
      <c r="C7" s="1">
        <v>41644.706250000003</v>
      </c>
      <c r="D7">
        <v>104</v>
      </c>
      <c r="E7" s="2">
        <f t="shared" si="0"/>
        <v>2.7083333334303461E-2</v>
      </c>
      <c r="F7">
        <f t="shared" si="2"/>
        <v>8</v>
      </c>
      <c r="G7" s="5">
        <f t="shared" si="1"/>
        <v>0.20512820512085742</v>
      </c>
      <c r="H7" s="5">
        <f t="shared" si="3"/>
        <v>12.307692307251445</v>
      </c>
      <c r="I7" s="5">
        <f>$M$81/MEDIAN($H$2:H7)</f>
        <v>74.715377781919727</v>
      </c>
      <c r="J7" s="5">
        <f>$M$81/AVERAGE($H$2:H7)</f>
        <v>73.431134873469219</v>
      </c>
    </row>
    <row r="8" spans="1:10" x14ac:dyDescent="0.25">
      <c r="A8" s="1">
        <v>41644.718055555553</v>
      </c>
      <c r="B8">
        <v>105</v>
      </c>
      <c r="C8" s="1">
        <v>41644.737500000003</v>
      </c>
      <c r="D8">
        <v>112</v>
      </c>
      <c r="E8" s="2">
        <f t="shared" si="0"/>
        <v>1.9444444449618459E-2</v>
      </c>
      <c r="F8">
        <f t="shared" si="2"/>
        <v>8</v>
      </c>
      <c r="G8" s="5">
        <f t="shared" si="1"/>
        <v>0.2857142856382594</v>
      </c>
      <c r="H8" s="5">
        <f t="shared" si="3"/>
        <v>17.142857138295565</v>
      </c>
      <c r="I8" s="5">
        <f>$M$81/MEDIAN($H$2:H8)</f>
        <v>74.516666664625518</v>
      </c>
      <c r="J8" s="5">
        <f>$M$81/AVERAGE($H$2:H8)</f>
        <v>71.425144985712294</v>
      </c>
    </row>
    <row r="9" spans="1:10" x14ac:dyDescent="0.25">
      <c r="A9" s="1">
        <v>41645.833333333336</v>
      </c>
      <c r="B9">
        <v>120</v>
      </c>
      <c r="C9" s="1">
        <v>41645.871527777781</v>
      </c>
      <c r="D9">
        <v>134</v>
      </c>
      <c r="E9" s="2">
        <f t="shared" si="0"/>
        <v>3.8194444445252884E-2</v>
      </c>
      <c r="F9">
        <f t="shared" si="2"/>
        <v>15</v>
      </c>
      <c r="G9" s="5">
        <f t="shared" si="1"/>
        <v>0.27272727272150005</v>
      </c>
      <c r="H9" s="5">
        <f t="shared" si="3"/>
        <v>16.363636363290002</v>
      </c>
      <c r="I9" s="5">
        <f>$M$81/MEDIAN($H$2:H9)</f>
        <v>73.095367846429426</v>
      </c>
      <c r="J9" s="5">
        <f>$M$81/AVERAGE($H$2:H9)</f>
        <v>70.447657786968747</v>
      </c>
    </row>
    <row r="10" spans="1:10" x14ac:dyDescent="0.25">
      <c r="A10" s="1">
        <v>41646.838194444441</v>
      </c>
      <c r="B10" s="7">
        <v>135</v>
      </c>
      <c r="C10" s="1">
        <v>41646.871527777781</v>
      </c>
      <c r="D10" s="7">
        <v>146</v>
      </c>
      <c r="E10" s="2">
        <f t="shared" si="0"/>
        <v>3.3333333340124227E-2</v>
      </c>
      <c r="F10">
        <f t="shared" si="2"/>
        <v>12</v>
      </c>
      <c r="G10" s="5">
        <f t="shared" si="1"/>
        <v>0.2499999999490683</v>
      </c>
      <c r="H10" s="5">
        <f t="shared" si="3"/>
        <v>14.999999996944098</v>
      </c>
      <c r="I10" s="5">
        <f>$M$81/MEDIAN($H$2:H10)</f>
        <v>71.727272727272734</v>
      </c>
      <c r="J10" s="5">
        <f>$M$81/AVERAGE($H$2:H10)</f>
        <v>70.412593783389141</v>
      </c>
    </row>
    <row r="11" spans="1:10" x14ac:dyDescent="0.25">
      <c r="A11" s="1">
        <v>41647.833333333336</v>
      </c>
      <c r="B11" s="7">
        <v>147</v>
      </c>
      <c r="C11" s="1">
        <v>41647.867361111108</v>
      </c>
      <c r="D11" s="7">
        <v>157</v>
      </c>
      <c r="E11" s="2">
        <f t="shared" si="0"/>
        <v>3.4027777772280388E-2</v>
      </c>
      <c r="F11">
        <f t="shared" si="2"/>
        <v>11</v>
      </c>
      <c r="G11" s="5">
        <f t="shared" si="1"/>
        <v>0.224489795954635</v>
      </c>
      <c r="H11" s="5">
        <f t="shared" si="3"/>
        <v>13.469387757278101</v>
      </c>
      <c r="I11" s="5">
        <f>$M$81/MEDIAN($H$2:H11)</f>
        <v>73.095367846429426</v>
      </c>
      <c r="J11" s="5">
        <f>$M$81/AVERAGE($H$2:H11)</f>
        <v>71.112808016891378</v>
      </c>
    </row>
    <row r="12" spans="1:10" x14ac:dyDescent="0.25">
      <c r="A12" s="1">
        <v>41648.833333333336</v>
      </c>
      <c r="B12" s="7">
        <v>161</v>
      </c>
      <c r="C12" s="1">
        <v>41648.870833333334</v>
      </c>
      <c r="D12" s="7">
        <v>175</v>
      </c>
      <c r="E12" s="2">
        <f t="shared" si="0"/>
        <v>3.7499999998544808E-2</v>
      </c>
      <c r="F12">
        <f t="shared" si="2"/>
        <v>15</v>
      </c>
      <c r="G12" s="5">
        <f t="shared" si="1"/>
        <v>0.277777777788557</v>
      </c>
      <c r="H12" s="5">
        <f t="shared" si="3"/>
        <v>16.666666667313422</v>
      </c>
      <c r="I12" s="5">
        <f>$M$81/MEDIAN($H$2:H12)</f>
        <v>71.727272727272734</v>
      </c>
      <c r="J12" s="5">
        <f>$M$81/AVERAGE($H$2:H12)</f>
        <v>70.303494822361969</v>
      </c>
    </row>
    <row r="13" spans="1:10" x14ac:dyDescent="0.25">
      <c r="A13" s="1">
        <v>41649.801388888889</v>
      </c>
      <c r="B13" s="7">
        <v>176</v>
      </c>
      <c r="C13" s="1">
        <v>41649.822916666664</v>
      </c>
      <c r="D13" s="7">
        <v>184</v>
      </c>
      <c r="E13" s="2">
        <f t="shared" si="0"/>
        <v>2.1527777775190771E-2</v>
      </c>
      <c r="F13">
        <f t="shared" si="2"/>
        <v>9</v>
      </c>
      <c r="G13" s="5">
        <f t="shared" si="1"/>
        <v>0.29032258068004957</v>
      </c>
      <c r="H13" s="5">
        <f t="shared" si="3"/>
        <v>17.419354840802974</v>
      </c>
      <c r="I13" s="5">
        <f>$M$81/MEDIAN($H$2:H13)</f>
        <v>70.921348321912205</v>
      </c>
      <c r="J13" s="5">
        <f>$M$81/AVERAGE($H$2:H13)</f>
        <v>69.355019209695897</v>
      </c>
    </row>
    <row r="14" spans="1:10" x14ac:dyDescent="0.25">
      <c r="A14" s="1">
        <v>41650.501388888886</v>
      </c>
      <c r="B14" s="7">
        <v>185</v>
      </c>
      <c r="C14" s="1">
        <v>41650.530555555553</v>
      </c>
      <c r="D14" s="7">
        <v>195</v>
      </c>
      <c r="E14" s="2">
        <f t="shared" si="0"/>
        <v>2.9166666667151731E-2</v>
      </c>
      <c r="F14">
        <f t="shared" si="2"/>
        <v>11</v>
      </c>
      <c r="G14" s="5">
        <f t="shared" si="1"/>
        <v>0.26190476190040624</v>
      </c>
      <c r="H14" s="5">
        <f t="shared" si="3"/>
        <v>15.714285714024374</v>
      </c>
      <c r="I14" s="5">
        <f>$M$81/MEDIAN($H$2:H14)</f>
        <v>70.133333347621374</v>
      </c>
      <c r="J14" s="5">
        <f>$M$81/AVERAGE($H$2:H14)</f>
        <v>69.16352692967385</v>
      </c>
    </row>
    <row r="15" spans="1:10" x14ac:dyDescent="0.25">
      <c r="A15" s="1">
        <v>41650.538194444445</v>
      </c>
      <c r="B15" s="7">
        <v>202</v>
      </c>
      <c r="C15" s="1">
        <v>41650.573611111111</v>
      </c>
      <c r="D15" s="7">
        <v>214</v>
      </c>
      <c r="E15" s="2">
        <f t="shared" si="0"/>
        <v>3.5416666665696539E-2</v>
      </c>
      <c r="F15">
        <f t="shared" si="2"/>
        <v>13</v>
      </c>
      <c r="G15" s="5">
        <f t="shared" si="1"/>
        <v>0.25490196079129596</v>
      </c>
      <c r="H15" s="5">
        <f t="shared" si="3"/>
        <v>15.294117647477757</v>
      </c>
      <c r="I15" s="5">
        <f>$M$81/MEDIAN($H$2:H15)</f>
        <v>69.452427190511557</v>
      </c>
      <c r="J15" s="5">
        <f>$M$81/AVERAGE($H$2:H15)</f>
        <v>69.136323430424596</v>
      </c>
    </row>
    <row r="16" spans="1:10" x14ac:dyDescent="0.25">
      <c r="A16" s="1">
        <v>41650.583333333336</v>
      </c>
      <c r="B16" s="7">
        <v>215</v>
      </c>
      <c r="C16" s="1">
        <v>41650.619444444441</v>
      </c>
      <c r="D16" s="7">
        <v>226</v>
      </c>
      <c r="E16" s="2">
        <f t="shared" si="0"/>
        <v>3.6111111105128657E-2</v>
      </c>
      <c r="F16">
        <f t="shared" si="2"/>
        <v>12</v>
      </c>
      <c r="G16" s="5">
        <f t="shared" si="1"/>
        <v>0.23076923080746184</v>
      </c>
      <c r="H16" s="5">
        <f t="shared" si="3"/>
        <v>13.84615384844771</v>
      </c>
      <c r="I16" s="5">
        <f>$M$81/MEDIAN($H$2:H16)</f>
        <v>70.133333347621374</v>
      </c>
      <c r="J16" s="5">
        <f>$M$81/AVERAGE($H$2:H16)</f>
        <v>69.553857392904177</v>
      </c>
    </row>
    <row r="17" spans="1:10" x14ac:dyDescent="0.25">
      <c r="A17" s="1">
        <v>41650.626388888886</v>
      </c>
      <c r="B17" s="7">
        <v>227</v>
      </c>
      <c r="C17" s="1">
        <v>41650.634027777778</v>
      </c>
      <c r="D17" s="7">
        <v>230</v>
      </c>
      <c r="E17" s="2">
        <f t="shared" si="0"/>
        <v>7.6388888919609599E-3</v>
      </c>
      <c r="F17">
        <f t="shared" si="2"/>
        <v>4</v>
      </c>
      <c r="G17" s="5">
        <f t="shared" si="1"/>
        <v>0.3636363634901229</v>
      </c>
      <c r="H17" s="5">
        <f t="shared" si="3"/>
        <v>21.818181809407374</v>
      </c>
      <c r="I17" s="5">
        <f>$M$81/MEDIAN($H$2:H17)</f>
        <v>69.452427190511557</v>
      </c>
      <c r="J17" s="5">
        <f>$M$81/AVERAGE($H$2:H17)</f>
        <v>67.681914029857154</v>
      </c>
    </row>
    <row r="18" spans="1:10" x14ac:dyDescent="0.25">
      <c r="A18" s="1">
        <v>41650.640972222223</v>
      </c>
      <c r="B18" s="7">
        <v>234</v>
      </c>
      <c r="C18" s="1">
        <v>41650.663888888892</v>
      </c>
      <c r="D18" s="7">
        <v>243</v>
      </c>
      <c r="E18" s="2">
        <f t="shared" si="0"/>
        <v>2.2916666668606922E-2</v>
      </c>
      <c r="F18">
        <f t="shared" si="2"/>
        <v>10</v>
      </c>
      <c r="G18" s="5">
        <f t="shared" si="1"/>
        <v>0.30303030300464678</v>
      </c>
      <c r="H18" s="5">
        <f t="shared" si="3"/>
        <v>18.181818180278807</v>
      </c>
      <c r="I18" s="5">
        <f>$M$81/MEDIAN($H$2:H18)</f>
        <v>68.784615382731246</v>
      </c>
      <c r="J18" s="5">
        <f>$M$81/AVERAGE($H$2:H18)</f>
        <v>67.012759717757675</v>
      </c>
    </row>
    <row r="19" spans="1:10" x14ac:dyDescent="0.25">
      <c r="A19" s="1">
        <v>41650.716666666667</v>
      </c>
      <c r="B19" s="7">
        <v>244</v>
      </c>
      <c r="C19" s="1">
        <v>41650.74722222222</v>
      </c>
      <c r="D19" s="7">
        <v>255</v>
      </c>
      <c r="E19" s="2">
        <f t="shared" si="0"/>
        <v>3.0555555553291924E-2</v>
      </c>
      <c r="F19">
        <f t="shared" si="2"/>
        <v>12</v>
      </c>
      <c r="G19" s="5">
        <f t="shared" si="1"/>
        <v>0.27272727274747705</v>
      </c>
      <c r="H19" s="5">
        <f t="shared" si="3"/>
        <v>16.363636364848624</v>
      </c>
      <c r="I19" s="5">
        <f>$M$81/MEDIAN($H$2:H19)</f>
        <v>67.852574525400414</v>
      </c>
      <c r="J19" s="5">
        <f>$M$81/AVERAGE($H$2:H19)</f>
        <v>66.855392405747224</v>
      </c>
    </row>
    <row r="20" spans="1:10" x14ac:dyDescent="0.25">
      <c r="A20" s="1">
        <v>41650.760416666664</v>
      </c>
      <c r="B20" s="7">
        <v>256</v>
      </c>
      <c r="C20" s="1">
        <v>41650.788888888892</v>
      </c>
      <c r="D20" s="7">
        <v>264</v>
      </c>
      <c r="E20" s="2">
        <f t="shared" ref="E20:E26" si="4">C20-A20</f>
        <v>2.8472222227719612E-2</v>
      </c>
      <c r="F20">
        <f t="shared" si="2"/>
        <v>9</v>
      </c>
      <c r="G20" s="5">
        <f t="shared" si="1"/>
        <v>0.21951219507956801</v>
      </c>
      <c r="H20" s="5">
        <f t="shared" si="3"/>
        <v>13.170731704774081</v>
      </c>
      <c r="I20" s="5">
        <f>$M$81/MEDIAN($H$2:H20)</f>
        <v>68.784615382731246</v>
      </c>
      <c r="J20" s="5">
        <f>$M$81/AVERAGE($H$2:H20)</f>
        <v>67.433868807651947</v>
      </c>
    </row>
    <row r="21" spans="1:10" x14ac:dyDescent="0.25">
      <c r="A21" s="1">
        <v>41650.834722222222</v>
      </c>
      <c r="B21" s="7">
        <v>265</v>
      </c>
      <c r="C21" s="1">
        <v>41650.863888888889</v>
      </c>
      <c r="D21" s="7">
        <v>279</v>
      </c>
      <c r="E21" s="2">
        <f t="shared" si="4"/>
        <v>2.9166666667151731E-2</v>
      </c>
      <c r="F21">
        <f t="shared" ref="F21:F51" si="5">D21-B21+1</f>
        <v>15</v>
      </c>
      <c r="G21" s="5">
        <f t="shared" si="1"/>
        <v>0.35714285713691757</v>
      </c>
      <c r="H21" s="5">
        <f t="shared" si="3"/>
        <v>21.428571428215054</v>
      </c>
      <c r="I21" s="5">
        <f>$M$81/MEDIAN($H$2:H21)</f>
        <v>67.852574525400414</v>
      </c>
      <c r="J21" s="5">
        <f>$M$81/AVERAGE($H$2:H21)</f>
        <v>66.197351753669864</v>
      </c>
    </row>
    <row r="22" spans="1:10" x14ac:dyDescent="0.25">
      <c r="A22" s="1">
        <v>41651.482638888891</v>
      </c>
      <c r="B22" s="7">
        <v>285</v>
      </c>
      <c r="C22" s="1">
        <v>41651.51458333333</v>
      </c>
      <c r="D22" s="7">
        <v>296</v>
      </c>
      <c r="E22" s="2">
        <f t="shared" si="4"/>
        <v>3.1944444439432118E-2</v>
      </c>
      <c r="F22">
        <f t="shared" si="5"/>
        <v>12</v>
      </c>
      <c r="G22" s="5">
        <f t="shared" si="1"/>
        <v>0.26086956525832372</v>
      </c>
      <c r="H22" s="5">
        <f t="shared" si="3"/>
        <v>15.652173915499423</v>
      </c>
      <c r="I22" s="5">
        <f>$M$81/MEDIAN($H$2:H22)</f>
        <v>67.211111100565176</v>
      </c>
      <c r="J22" s="5">
        <f>$M$81/AVERAGE($H$2:H22)</f>
        <v>66.24493205199262</v>
      </c>
    </row>
    <row r="23" spans="1:10" x14ac:dyDescent="0.25">
      <c r="A23" s="1">
        <v>41651.525694444441</v>
      </c>
      <c r="B23" s="7">
        <v>297</v>
      </c>
      <c r="C23" s="1">
        <v>41651.560416666667</v>
      </c>
      <c r="D23" s="7">
        <v>306</v>
      </c>
      <c r="E23" s="2">
        <f t="shared" si="4"/>
        <v>3.4722222226264421E-2</v>
      </c>
      <c r="F23">
        <f t="shared" si="5"/>
        <v>10</v>
      </c>
      <c r="G23" s="5">
        <f t="shared" si="1"/>
        <v>0.19999999997671694</v>
      </c>
      <c r="H23" s="5">
        <f t="shared" si="3"/>
        <v>11.999999998603016</v>
      </c>
      <c r="I23" s="5">
        <f>$M$81/MEDIAN($H$2:H23)</f>
        <v>67.988760324262429</v>
      </c>
      <c r="J23" s="5">
        <f>$M$81/AVERAGE($H$2:H23)</f>
        <v>66.988979830363036</v>
      </c>
    </row>
    <row r="24" spans="1:10" x14ac:dyDescent="0.25">
      <c r="A24" s="1">
        <v>41651.574999999997</v>
      </c>
      <c r="B24" s="7">
        <v>307</v>
      </c>
      <c r="C24" s="1">
        <v>41651.602777777778</v>
      </c>
      <c r="D24" s="7">
        <v>314</v>
      </c>
      <c r="E24" s="2">
        <f t="shared" si="4"/>
        <v>2.7777777781011537E-2</v>
      </c>
      <c r="F24">
        <f t="shared" si="5"/>
        <v>8</v>
      </c>
      <c r="G24" s="5">
        <f t="shared" si="1"/>
        <v>0.19999999997671694</v>
      </c>
      <c r="H24" s="5">
        <f t="shared" si="3"/>
        <v>11.999999998603016</v>
      </c>
      <c r="I24" s="5">
        <f>$M$81/MEDIAN($H$2:H24)</f>
        <v>68.784615382731246</v>
      </c>
      <c r="J24" s="5">
        <f>$M$81/AVERAGE($H$2:H24)</f>
        <v>67.683076103622867</v>
      </c>
    </row>
    <row r="25" spans="1:10" x14ac:dyDescent="0.25">
      <c r="A25" s="1">
        <v>41651.611111111109</v>
      </c>
      <c r="B25" s="7">
        <v>322</v>
      </c>
      <c r="C25" s="1">
        <v>41651.634722222225</v>
      </c>
      <c r="D25" s="7">
        <v>329</v>
      </c>
      <c r="E25" s="2">
        <f t="shared" si="4"/>
        <v>2.3611111115314998E-2</v>
      </c>
      <c r="F25">
        <f t="shared" si="5"/>
        <v>8</v>
      </c>
      <c r="G25" s="5">
        <f t="shared" si="1"/>
        <v>0.23529411760516541</v>
      </c>
      <c r="H25" s="5">
        <f t="shared" si="3"/>
        <v>14.117647056309925</v>
      </c>
      <c r="I25" s="5">
        <f>$M$81/MEDIAN($H$2:H25)</f>
        <v>69.452427190511557</v>
      </c>
      <c r="J25" s="5">
        <f>$M$81/AVERAGE($H$2:H25)</f>
        <v>67.942689457640043</v>
      </c>
    </row>
    <row r="26" spans="1:10" x14ac:dyDescent="0.25">
      <c r="A26" s="1">
        <v>41651.72152777778</v>
      </c>
      <c r="B26" s="7">
        <v>330</v>
      </c>
      <c r="C26" s="1">
        <v>41651.760416666664</v>
      </c>
      <c r="D26" s="7">
        <v>344</v>
      </c>
      <c r="E26" s="2">
        <f t="shared" si="4"/>
        <v>3.8888888884685002E-2</v>
      </c>
      <c r="F26">
        <f t="shared" si="5"/>
        <v>15</v>
      </c>
      <c r="G26" s="5">
        <f t="shared" si="1"/>
        <v>0.26785714288609819</v>
      </c>
      <c r="H26" s="5">
        <f t="shared" si="3"/>
        <v>16.071428573165893</v>
      </c>
      <c r="I26" s="5">
        <f>$M$81/MEDIAN($H$2:H26)</f>
        <v>68.784615382731246</v>
      </c>
      <c r="J26" s="5">
        <f>$M$81/AVERAGE($H$2:H26)</f>
        <v>67.839676120023057</v>
      </c>
    </row>
    <row r="27" spans="1:10" x14ac:dyDescent="0.25">
      <c r="A27" s="1">
        <v>41652.836805555555</v>
      </c>
      <c r="B27" s="7">
        <v>345</v>
      </c>
      <c r="C27" s="1">
        <v>41652.888888888891</v>
      </c>
      <c r="D27" s="7">
        <v>360</v>
      </c>
      <c r="E27" s="2">
        <f t="shared" ref="E27:E32" si="6">C27-A27</f>
        <v>5.2083333335758653E-2</v>
      </c>
      <c r="F27">
        <f t="shared" si="5"/>
        <v>16</v>
      </c>
      <c r="G27" s="5">
        <f t="shared" si="1"/>
        <v>0.21333333332339924</v>
      </c>
      <c r="H27" s="5">
        <f t="shared" ref="H27:H51" si="7">G27*60</f>
        <v>12.799999999403955</v>
      </c>
      <c r="I27" s="5">
        <f>$M$81/MEDIAN($H$2:H27)</f>
        <v>69.452427190511557</v>
      </c>
      <c r="J27" s="5">
        <f>$M$81/AVERAGE($H$2:H27)</f>
        <v>68.298257633707053</v>
      </c>
    </row>
    <row r="28" spans="1:10" x14ac:dyDescent="0.25">
      <c r="A28" s="1">
        <v>41653.834722222222</v>
      </c>
      <c r="B28" s="7">
        <v>366</v>
      </c>
      <c r="C28" s="1">
        <v>41653.871527777781</v>
      </c>
      <c r="D28" s="7">
        <v>378</v>
      </c>
      <c r="E28" s="2">
        <f t="shared" si="6"/>
        <v>3.680555555911269E-2</v>
      </c>
      <c r="F28">
        <f t="shared" si="5"/>
        <v>13</v>
      </c>
      <c r="G28" s="5">
        <f t="shared" si="1"/>
        <v>0.24528301884421874</v>
      </c>
      <c r="H28" s="5">
        <f t="shared" si="7"/>
        <v>14.716981130653124</v>
      </c>
      <c r="I28" s="5">
        <f>$M$81/MEDIAN($H$2:H28)</f>
        <v>70.133333347621374</v>
      </c>
      <c r="J28" s="5">
        <f>$M$81/AVERAGE($H$2:H28)</f>
        <v>68.411110028445705</v>
      </c>
    </row>
    <row r="29" spans="1:10" x14ac:dyDescent="0.25">
      <c r="A29" s="1">
        <v>41654.840277777781</v>
      </c>
      <c r="B29" s="7">
        <v>379</v>
      </c>
      <c r="C29" s="1">
        <v>41654.875694444447</v>
      </c>
      <c r="D29" s="7">
        <v>392</v>
      </c>
      <c r="E29" s="2">
        <f t="shared" si="6"/>
        <v>3.5416666665696539E-2</v>
      </c>
      <c r="F29">
        <f t="shared" si="5"/>
        <v>14</v>
      </c>
      <c r="G29" s="5">
        <f t="shared" si="1"/>
        <v>0.27450980392908797</v>
      </c>
      <c r="H29" s="5">
        <f t="shared" si="7"/>
        <v>16.470588235745279</v>
      </c>
      <c r="I29" s="5">
        <f>$M$81/MEDIAN($H$2:H29)</f>
        <v>69.452427190511557</v>
      </c>
      <c r="J29" s="5">
        <f>$M$81/AVERAGE($H$2:H29)</f>
        <v>68.237894693323241</v>
      </c>
    </row>
    <row r="30" spans="1:10" x14ac:dyDescent="0.25">
      <c r="A30" s="8">
        <v>41655.839583333334</v>
      </c>
      <c r="B30" s="7">
        <v>392</v>
      </c>
      <c r="C30" s="8">
        <v>41655.848611111112</v>
      </c>
      <c r="D30" s="7">
        <v>396</v>
      </c>
      <c r="E30" s="9">
        <f t="shared" si="6"/>
        <v>9.0277777781011537E-3</v>
      </c>
      <c r="F30" s="7">
        <f t="shared" si="5"/>
        <v>5</v>
      </c>
      <c r="G30" s="10">
        <f t="shared" si="1"/>
        <v>0.38461538460160766</v>
      </c>
      <c r="H30" s="10">
        <f t="shared" si="7"/>
        <v>23.07692307609646</v>
      </c>
      <c r="I30" s="10">
        <f>$M$81/MEDIAN($H$2:H30)</f>
        <v>68.784615382731246</v>
      </c>
      <c r="J30" s="10">
        <f>$M$81/AVERAGE($H$2:H30)</f>
        <v>67.088409418698191</v>
      </c>
    </row>
    <row r="31" spans="1:10" x14ac:dyDescent="0.25">
      <c r="A31" s="8">
        <v>41657.541666666664</v>
      </c>
      <c r="B31" s="7">
        <v>401</v>
      </c>
      <c r="C31" s="8">
        <v>41657.578472222223</v>
      </c>
      <c r="D31" s="7">
        <v>413</v>
      </c>
      <c r="E31" s="9">
        <f t="shared" si="6"/>
        <v>3.680555555911269E-2</v>
      </c>
      <c r="F31" s="7">
        <f t="shared" si="5"/>
        <v>13</v>
      </c>
      <c r="G31" s="10">
        <f t="shared" si="1"/>
        <v>0.24528301884421874</v>
      </c>
      <c r="H31" s="10">
        <f t="shared" si="7"/>
        <v>14.716981130653124</v>
      </c>
      <c r="I31" s="10">
        <f>$M$81/MEDIAN($H$2:H31)</f>
        <v>69.452427190511557</v>
      </c>
      <c r="J31" s="10">
        <f>$M$81/AVERAGE($H$2:H31)</f>
        <v>67.226144508819488</v>
      </c>
    </row>
    <row r="32" spans="1:10" x14ac:dyDescent="0.25">
      <c r="A32" s="8">
        <v>41657.585416666669</v>
      </c>
      <c r="B32" s="7">
        <v>414</v>
      </c>
      <c r="C32" s="8">
        <v>41657.618055555555</v>
      </c>
      <c r="D32" s="7">
        <v>425</v>
      </c>
      <c r="E32" s="9">
        <f t="shared" si="6"/>
        <v>3.2638888886140194E-2</v>
      </c>
      <c r="F32" s="7">
        <f t="shared" si="5"/>
        <v>12</v>
      </c>
      <c r="G32" s="10">
        <f t="shared" si="1"/>
        <v>0.25531914895767199</v>
      </c>
      <c r="H32" s="10">
        <f t="shared" si="7"/>
        <v>15.319148937460319</v>
      </c>
      <c r="I32" s="10">
        <f>$M$81/MEDIAN($H$2:H32)</f>
        <v>68.784615382731246</v>
      </c>
      <c r="J32" s="10">
        <f>$M$81/AVERAGE($H$2:H32)</f>
        <v>67.271840925786137</v>
      </c>
    </row>
    <row r="33" spans="1:10" x14ac:dyDescent="0.25">
      <c r="A33" s="8">
        <v>41657.62777777778</v>
      </c>
      <c r="B33" s="7">
        <v>426</v>
      </c>
      <c r="C33" s="8">
        <v>41657.65347222222</v>
      </c>
      <c r="D33" s="7">
        <v>434</v>
      </c>
      <c r="E33" s="9">
        <f>C33-A33</f>
        <v>2.569444444088731E-2</v>
      </c>
      <c r="F33" s="7">
        <f t="shared" si="5"/>
        <v>9</v>
      </c>
      <c r="G33" s="10">
        <f t="shared" si="1"/>
        <v>0.24324324327691779</v>
      </c>
      <c r="H33" s="10">
        <f t="shared" si="7"/>
        <v>14.594594596615067</v>
      </c>
      <c r="I33" s="10">
        <f>$M$81/MEDIAN($H$2:H33)</f>
        <v>69.452427190511557</v>
      </c>
      <c r="J33" s="10">
        <f>$M$81/AVERAGE($H$2:H33)</f>
        <v>67.412406434365835</v>
      </c>
    </row>
    <row r="34" spans="1:10" x14ac:dyDescent="0.25">
      <c r="A34" s="8">
        <v>41657.66666678241</v>
      </c>
      <c r="B34" s="7">
        <v>437</v>
      </c>
      <c r="C34" s="8">
        <v>41657.703472222223</v>
      </c>
      <c r="D34" s="7">
        <v>449</v>
      </c>
      <c r="E34" s="9">
        <f>C34-A34</f>
        <v>3.6805439813178964E-2</v>
      </c>
      <c r="F34" s="7">
        <f t="shared" si="5"/>
        <v>13</v>
      </c>
      <c r="G34" s="10">
        <f t="shared" ref="G34:G51" si="8">F34/(E34*24*60)</f>
        <v>0.24528379021149999</v>
      </c>
      <c r="H34" s="10">
        <f t="shared" si="7"/>
        <v>14.717027412689999</v>
      </c>
      <c r="I34" s="10">
        <f>$M$81/MEDIAN($H$2:H34)</f>
        <v>70.133333347621374</v>
      </c>
      <c r="J34" s="10">
        <f>$M$81/AVERAGE($H$2:H34)</f>
        <v>67.528902869099397</v>
      </c>
    </row>
    <row r="35" spans="1:10" x14ac:dyDescent="0.25">
      <c r="A35" s="8">
        <v>41657.72152777778</v>
      </c>
      <c r="B35" s="7">
        <v>450</v>
      </c>
      <c r="C35" s="8">
        <v>41657.745833333334</v>
      </c>
      <c r="D35" s="7">
        <v>458</v>
      </c>
      <c r="E35" s="9">
        <f>C35-A35</f>
        <v>2.4305555554747116E-2</v>
      </c>
      <c r="F35" s="7">
        <f t="shared" si="5"/>
        <v>9</v>
      </c>
      <c r="G35" s="10">
        <f t="shared" si="8"/>
        <v>0.25714285715141011</v>
      </c>
      <c r="H35" s="10">
        <f t="shared" si="7"/>
        <v>15.428571429084606</v>
      </c>
      <c r="I35" s="10">
        <f>$M$81/MEDIAN($H$2:H35)</f>
        <v>69.452427190511557</v>
      </c>
      <c r="J35" s="10">
        <f>$M$81/AVERAGE($H$2:H35)</f>
        <v>67.548024917544637</v>
      </c>
    </row>
    <row r="36" spans="1:10" x14ac:dyDescent="0.25">
      <c r="A36" s="8">
        <v>41657.795138888891</v>
      </c>
      <c r="B36" s="7">
        <v>459</v>
      </c>
      <c r="C36" s="8">
        <v>41657.833333333336</v>
      </c>
      <c r="D36" s="7">
        <v>473</v>
      </c>
      <c r="E36" s="9">
        <f t="shared" ref="E36:E44" si="9">C36-A36</f>
        <v>3.8194444445252884E-2</v>
      </c>
      <c r="F36" s="7">
        <f t="shared" si="5"/>
        <v>15</v>
      </c>
      <c r="G36" s="10">
        <f t="shared" si="8"/>
        <v>0.27272727272150005</v>
      </c>
      <c r="H36" s="10">
        <f t="shared" si="7"/>
        <v>16.363636363290002</v>
      </c>
      <c r="I36" s="10">
        <f>$M$81/MEDIAN($H$2:H36)</f>
        <v>68.784615382731246</v>
      </c>
      <c r="J36" s="10">
        <f>$M$81/AVERAGE($H$2:H36)</f>
        <v>67.450327611983639</v>
      </c>
    </row>
    <row r="37" spans="1:10" x14ac:dyDescent="0.25">
      <c r="A37" s="8">
        <v>41658.512499999997</v>
      </c>
      <c r="B37" s="7">
        <v>480</v>
      </c>
      <c r="C37" s="8">
        <v>41658.540277777778</v>
      </c>
      <c r="D37" s="7">
        <v>490</v>
      </c>
      <c r="E37" s="9">
        <f t="shared" si="9"/>
        <v>2.7777777781011537E-2</v>
      </c>
      <c r="F37" s="7">
        <f t="shared" si="5"/>
        <v>11</v>
      </c>
      <c r="G37" s="10">
        <f t="shared" si="8"/>
        <v>0.2749999999679858</v>
      </c>
      <c r="H37" s="10">
        <f t="shared" si="7"/>
        <v>16.499999998079147</v>
      </c>
      <c r="I37" s="10">
        <f>$M$81/MEDIAN($H$2:H37)</f>
        <v>68.728372849801715</v>
      </c>
      <c r="J37" s="10">
        <f>$M$81/AVERAGE($H$2:H37)</f>
        <v>67.341984392347584</v>
      </c>
    </row>
    <row r="38" spans="1:10" x14ac:dyDescent="0.25">
      <c r="A38" s="8">
        <v>41658.550000000003</v>
      </c>
      <c r="B38" s="7">
        <v>491</v>
      </c>
      <c r="C38" s="8">
        <v>41658.57916666667</v>
      </c>
      <c r="D38" s="7">
        <v>499</v>
      </c>
      <c r="E38" s="9">
        <f t="shared" si="9"/>
        <v>2.9166666667151731E-2</v>
      </c>
      <c r="F38" s="7">
        <f t="shared" si="5"/>
        <v>9</v>
      </c>
      <c r="G38" s="10">
        <f t="shared" si="8"/>
        <v>0.21428571428215054</v>
      </c>
      <c r="H38" s="10">
        <f t="shared" si="7"/>
        <v>12.857142856929032</v>
      </c>
      <c r="I38" s="10">
        <f>$M$81/MEDIAN($H$2:H38)</f>
        <v>68.784615382731246</v>
      </c>
      <c r="J38" s="10">
        <f>$M$81/AVERAGE($H$2:H38)</f>
        <v>67.66563083328937</v>
      </c>
    </row>
    <row r="39" spans="1:10" x14ac:dyDescent="0.25">
      <c r="A39" s="8">
        <v>41658.585416666669</v>
      </c>
      <c r="B39" s="7">
        <v>500</v>
      </c>
      <c r="C39" s="8">
        <v>41658.606249999997</v>
      </c>
      <c r="D39" s="7">
        <v>505</v>
      </c>
      <c r="E39" s="9">
        <f t="shared" si="9"/>
        <v>2.0833333328482695E-2</v>
      </c>
      <c r="F39" s="7">
        <f t="shared" si="5"/>
        <v>6</v>
      </c>
      <c r="G39" s="10">
        <f t="shared" si="8"/>
        <v>0.20000000004656612</v>
      </c>
      <c r="H39" s="10">
        <f t="shared" si="7"/>
        <v>12.000000002793968</v>
      </c>
      <c r="I39" s="10">
        <f>$M$81/MEDIAN($H$2:H39)</f>
        <v>69.452427190511557</v>
      </c>
      <c r="J39" s="10">
        <f>$M$81/AVERAGE($H$2:H39)</f>
        <v>68.074343274180308</v>
      </c>
    </row>
    <row r="40" spans="1:10" x14ac:dyDescent="0.25">
      <c r="A40" s="8">
        <v>41658.607638888891</v>
      </c>
      <c r="B40" s="7">
        <v>510</v>
      </c>
      <c r="C40" s="8">
        <v>41658.626388888886</v>
      </c>
      <c r="D40" s="7">
        <v>517</v>
      </c>
      <c r="E40" s="9">
        <f t="shared" si="9"/>
        <v>1.8749999995634425E-2</v>
      </c>
      <c r="F40" s="7">
        <f t="shared" si="5"/>
        <v>8</v>
      </c>
      <c r="G40" s="10">
        <f t="shared" si="8"/>
        <v>0.29629629636528315</v>
      </c>
      <c r="H40" s="10">
        <f t="shared" si="7"/>
        <v>17.777777781916988</v>
      </c>
      <c r="I40" s="10">
        <f>$M$81/MEDIAN($H$2:H40)</f>
        <v>68.784615382731246</v>
      </c>
      <c r="J40" s="10">
        <f>$M$81/AVERAGE($H$2:H40)</f>
        <v>67.812846065073458</v>
      </c>
    </row>
    <row r="41" spans="1:10" x14ac:dyDescent="0.25">
      <c r="A41" s="8">
        <v>41658.637499999997</v>
      </c>
      <c r="B41" s="7">
        <v>518</v>
      </c>
      <c r="C41" s="8">
        <v>41658.668749999997</v>
      </c>
      <c r="D41" s="7">
        <v>525</v>
      </c>
      <c r="E41" s="9">
        <f t="shared" si="9"/>
        <v>3.125E-2</v>
      </c>
      <c r="F41" s="7">
        <f t="shared" si="5"/>
        <v>8</v>
      </c>
      <c r="G41" s="10">
        <f t="shared" si="8"/>
        <v>0.17777777777777778</v>
      </c>
      <c r="H41" s="10">
        <f t="shared" si="7"/>
        <v>10.666666666666668</v>
      </c>
      <c r="I41" s="10">
        <f>$M$81/MEDIAN($H$2:H41)</f>
        <v>69.452427190511557</v>
      </c>
      <c r="J41" s="10">
        <f>$M$81/AVERAGE($H$2:H41)</f>
        <v>68.346663023762105</v>
      </c>
    </row>
    <row r="42" spans="1:10" x14ac:dyDescent="0.25">
      <c r="A42" s="8">
        <v>41658.675694444442</v>
      </c>
      <c r="B42" s="7">
        <v>526</v>
      </c>
      <c r="C42" s="8">
        <v>41658.703472222223</v>
      </c>
      <c r="D42" s="7">
        <v>535</v>
      </c>
      <c r="E42" s="9">
        <f t="shared" si="9"/>
        <v>2.7777777781011537E-2</v>
      </c>
      <c r="F42" s="7">
        <f t="shared" si="5"/>
        <v>10</v>
      </c>
      <c r="G42" s="10">
        <f t="shared" si="8"/>
        <v>0.24999999997089617</v>
      </c>
      <c r="H42" s="10">
        <f t="shared" si="7"/>
        <v>14.99999999825377</v>
      </c>
      <c r="I42" s="10">
        <f>$M$81/MEDIAN($H$2:H42)</f>
        <v>70.133333341497931</v>
      </c>
      <c r="J42" s="10">
        <f>$M$81/AVERAGE($H$2:H42)</f>
        <v>68.389156604913026</v>
      </c>
    </row>
    <row r="43" spans="1:10" x14ac:dyDescent="0.25">
      <c r="A43" s="8">
        <v>41658.75277777778</v>
      </c>
      <c r="B43" s="7">
        <v>536</v>
      </c>
      <c r="C43" s="8">
        <v>41658.786111111112</v>
      </c>
      <c r="D43" s="7">
        <v>547</v>
      </c>
      <c r="E43" s="9">
        <f t="shared" si="9"/>
        <v>3.3333333332848269E-2</v>
      </c>
      <c r="F43" s="7">
        <f t="shared" si="5"/>
        <v>12</v>
      </c>
      <c r="G43" s="10">
        <f t="shared" si="8"/>
        <v>0.25000000000363798</v>
      </c>
      <c r="H43" s="10">
        <f t="shared" si="7"/>
        <v>15.000000000218279</v>
      </c>
      <c r="I43" s="10">
        <f>$M$81/MEDIAN($H$2:H43)</f>
        <v>70.133333336905338</v>
      </c>
      <c r="J43" s="10">
        <f>$M$81/AVERAGE($H$2:H43)</f>
        <v>68.429675836329011</v>
      </c>
    </row>
    <row r="44" spans="1:10" x14ac:dyDescent="0.25">
      <c r="A44" s="8">
        <v>41658.880555555559</v>
      </c>
      <c r="B44" s="7">
        <v>548</v>
      </c>
      <c r="C44" s="8">
        <v>41658.90902777778</v>
      </c>
      <c r="D44" s="7">
        <v>557</v>
      </c>
      <c r="E44" s="9">
        <f t="shared" si="9"/>
        <v>2.8472222220443655E-2</v>
      </c>
      <c r="F44" s="7">
        <f t="shared" si="5"/>
        <v>10</v>
      </c>
      <c r="G44" s="10">
        <f t="shared" si="8"/>
        <v>0.24390243903962605</v>
      </c>
      <c r="H44" s="10">
        <f t="shared" si="7"/>
        <v>14.634146342377562</v>
      </c>
      <c r="I44" s="10">
        <f>$M$81/MEDIAN($H$2:H44)</f>
        <v>70.133333341497931</v>
      </c>
      <c r="J44" s="10">
        <f>$M$81/AVERAGE($H$2:H44)</f>
        <v>68.506290496066626</v>
      </c>
    </row>
    <row r="45" spans="1:10" x14ac:dyDescent="0.25">
      <c r="A45" s="8">
        <v>41659.815972222219</v>
      </c>
      <c r="B45" s="7">
        <v>566</v>
      </c>
      <c r="C45" s="8">
        <v>41659.85</v>
      </c>
      <c r="D45" s="7">
        <v>575</v>
      </c>
      <c r="E45" s="9">
        <f t="shared" ref="E45:E51" si="10">C45-A45</f>
        <v>3.4027777779556345E-2</v>
      </c>
      <c r="F45" s="7">
        <f t="shared" si="5"/>
        <v>10</v>
      </c>
      <c r="G45" s="10">
        <f t="shared" si="8"/>
        <v>0.20408163264239426</v>
      </c>
      <c r="H45" s="10">
        <f t="shared" si="7"/>
        <v>12.244897958543655</v>
      </c>
      <c r="I45" s="10">
        <f>$M$81/MEDIAN($H$2:H45)</f>
        <v>70.133333344559645</v>
      </c>
      <c r="J45" s="10">
        <f>$M$81/AVERAGE($H$2:H45)</f>
        <v>68.823208320852785</v>
      </c>
    </row>
    <row r="46" spans="1:10" x14ac:dyDescent="0.25">
      <c r="A46" s="8">
        <v>41660.795138888891</v>
      </c>
      <c r="B46" s="7">
        <v>576</v>
      </c>
      <c r="C46" s="8">
        <v>41660.832638888889</v>
      </c>
      <c r="D46" s="7">
        <v>589</v>
      </c>
      <c r="E46" s="9">
        <f t="shared" si="10"/>
        <v>3.7499999998544808E-2</v>
      </c>
      <c r="F46" s="7">
        <f t="shared" si="5"/>
        <v>14</v>
      </c>
      <c r="G46" s="10">
        <f t="shared" si="8"/>
        <v>0.25925925926931986</v>
      </c>
      <c r="H46" s="10">
        <f t="shared" si="7"/>
        <v>15.555555556159192</v>
      </c>
      <c r="I46" s="10">
        <f>$M$81/MEDIAN($H$2:H46)</f>
        <v>70.133333341497931</v>
      </c>
      <c r="J46" s="10">
        <f>$M$81/AVERAGE($H$2:H46)</f>
        <v>68.796202482612713</v>
      </c>
    </row>
    <row r="47" spans="1:10" x14ac:dyDescent="0.25">
      <c r="A47" s="8">
        <v>41660.839583333334</v>
      </c>
      <c r="B47" s="7">
        <v>590</v>
      </c>
      <c r="C47" s="8">
        <v>41660.87222222222</v>
      </c>
      <c r="D47" s="7">
        <v>606</v>
      </c>
      <c r="E47" s="9">
        <f t="shared" si="10"/>
        <v>3.2638888886140194E-2</v>
      </c>
      <c r="F47" s="7">
        <f t="shared" si="5"/>
        <v>17</v>
      </c>
      <c r="G47" s="10">
        <f t="shared" si="8"/>
        <v>0.36170212769003535</v>
      </c>
      <c r="H47" s="10">
        <f t="shared" si="7"/>
        <v>21.70212766140212</v>
      </c>
      <c r="I47" s="10">
        <f>$M$81/MEDIAN($H$2:H47)</f>
        <v>70.133333336905338</v>
      </c>
      <c r="J47" s="10">
        <f>$M$81/AVERAGE($H$2:H47)</f>
        <v>68.17488576294221</v>
      </c>
    </row>
    <row r="48" spans="1:10" x14ac:dyDescent="0.25">
      <c r="A48" s="8">
        <v>41661.814583333333</v>
      </c>
      <c r="B48" s="7">
        <v>610</v>
      </c>
      <c r="C48" s="8">
        <v>41661.851388888892</v>
      </c>
      <c r="D48" s="7">
        <v>625</v>
      </c>
      <c r="E48" s="9">
        <f t="shared" si="10"/>
        <v>3.680555555911269E-2</v>
      </c>
      <c r="F48" s="7">
        <f t="shared" si="5"/>
        <v>16</v>
      </c>
      <c r="G48" s="10">
        <f t="shared" si="8"/>
        <v>0.30188679242365385</v>
      </c>
      <c r="H48" s="10">
        <f t="shared" si="7"/>
        <v>18.113207545419233</v>
      </c>
      <c r="I48" s="10">
        <f>$M$81/MEDIAN($H$2:H48)</f>
        <v>70.133333332312759</v>
      </c>
      <c r="J48" s="10">
        <f>$M$81/AVERAGE($H$2:H48)</f>
        <v>67.9236738724872</v>
      </c>
    </row>
    <row r="49" spans="1:15" x14ac:dyDescent="0.25">
      <c r="A49" s="8">
        <v>41661.865972222222</v>
      </c>
      <c r="B49" s="7">
        <v>626</v>
      </c>
      <c r="C49" s="8">
        <v>41661.902083333334</v>
      </c>
      <c r="D49" s="7">
        <v>639</v>
      </c>
      <c r="E49" s="9">
        <f t="shared" si="10"/>
        <v>3.6111111112404615E-2</v>
      </c>
      <c r="F49" s="7">
        <f t="shared" si="5"/>
        <v>14</v>
      </c>
      <c r="G49" s="10">
        <f t="shared" si="8"/>
        <v>0.26923076922112538</v>
      </c>
      <c r="H49" s="10">
        <f t="shared" si="7"/>
        <v>16.153846153267523</v>
      </c>
      <c r="I49" s="10">
        <f>$M$81/MEDIAN($H$2:H49)</f>
        <v>69.452427183005142</v>
      </c>
      <c r="J49" s="10">
        <f>$M$81/AVERAGE($H$2:H49)</f>
        <v>67.862890008273837</v>
      </c>
    </row>
    <row r="50" spans="1:15" x14ac:dyDescent="0.25">
      <c r="A50" s="8">
        <v>41662.81527777778</v>
      </c>
      <c r="B50" s="7">
        <v>645</v>
      </c>
      <c r="C50" s="8">
        <v>41662.847916666666</v>
      </c>
      <c r="D50" s="7">
        <v>657</v>
      </c>
      <c r="E50" s="9">
        <f t="shared" si="10"/>
        <v>3.2638888886140194E-2</v>
      </c>
      <c r="F50" s="7">
        <f t="shared" si="5"/>
        <v>13</v>
      </c>
      <c r="G50" s="10">
        <f t="shared" si="8"/>
        <v>0.27659574470414466</v>
      </c>
      <c r="H50" s="10">
        <f t="shared" si="7"/>
        <v>16.595744682248679</v>
      </c>
      <c r="I50" s="10">
        <f>$M$81/MEDIAN($H$2:H50)</f>
        <v>68.784615382731246</v>
      </c>
      <c r="J50" s="10">
        <f>$M$81/AVERAGE($H$2:H50)</f>
        <v>67.765299988775581</v>
      </c>
    </row>
    <row r="51" spans="1:15" x14ac:dyDescent="0.25">
      <c r="A51" s="8">
        <v>41662.85833333333</v>
      </c>
      <c r="B51" s="7">
        <v>658</v>
      </c>
      <c r="C51" s="8">
        <v>41662.87777777778</v>
      </c>
      <c r="D51" s="7">
        <v>666</v>
      </c>
      <c r="E51" s="9">
        <f t="shared" si="10"/>
        <v>1.9444444449618459E-2</v>
      </c>
      <c r="F51" s="7">
        <f t="shared" si="5"/>
        <v>9</v>
      </c>
      <c r="G51" s="10">
        <f t="shared" si="8"/>
        <v>0.32142857134304181</v>
      </c>
      <c r="H51" s="10">
        <f t="shared" si="7"/>
        <v>19.285714280582511</v>
      </c>
      <c r="I51" s="10">
        <f>$M$81/MEDIAN($H$2:H51)</f>
        <v>68.728372849801715</v>
      </c>
      <c r="J51" s="10">
        <f>$M$81/AVERAGE($H$2:H51)</f>
        <v>67.438489716555367</v>
      </c>
      <c r="N51" s="11"/>
      <c r="O51" s="11"/>
    </row>
    <row r="52" spans="1:15" x14ac:dyDescent="0.25">
      <c r="A52" s="8">
        <v>41663.85833333333</v>
      </c>
      <c r="B52" s="7">
        <v>667</v>
      </c>
      <c r="C52" s="8">
        <v>41663.896527777775</v>
      </c>
      <c r="D52" s="7">
        <v>678</v>
      </c>
      <c r="E52" s="9">
        <f t="shared" ref="E52:E56" si="11">C52-A52</f>
        <v>3.8194444445252884E-2</v>
      </c>
      <c r="F52" s="7">
        <f t="shared" ref="F52:F56" si="12">D52-B52+1</f>
        <v>12</v>
      </c>
      <c r="G52" s="10">
        <f t="shared" ref="G52:G56" si="13">F52/(E52*24*60)</f>
        <v>0.21818181817720006</v>
      </c>
      <c r="H52" s="10">
        <f t="shared" ref="H52:H56" si="14">G52*60</f>
        <v>13.090909090632003</v>
      </c>
      <c r="I52" s="10">
        <f>$M$81/MEDIAN($H$2:H52)</f>
        <v>68.784615382731246</v>
      </c>
      <c r="J52" s="10">
        <f>$M$81/AVERAGE($H$2:H52)</f>
        <v>67.651801022475098</v>
      </c>
      <c r="L52" s="11"/>
      <c r="M52" s="11"/>
      <c r="N52" s="11"/>
      <c r="O52" s="11"/>
    </row>
    <row r="53" spans="1:15" x14ac:dyDescent="0.25">
      <c r="A53" s="8">
        <v>41664.509722222225</v>
      </c>
      <c r="B53" s="7">
        <v>679</v>
      </c>
      <c r="C53" s="8">
        <v>41664.538194444445</v>
      </c>
      <c r="D53" s="7">
        <v>688</v>
      </c>
      <c r="E53" s="9">
        <f t="shared" si="11"/>
        <v>2.8472222220443655E-2</v>
      </c>
      <c r="F53" s="7">
        <f t="shared" si="12"/>
        <v>10</v>
      </c>
      <c r="G53" s="10">
        <f t="shared" si="13"/>
        <v>0.24390243903962605</v>
      </c>
      <c r="H53" s="10">
        <f t="shared" si="14"/>
        <v>14.634146342377562</v>
      </c>
      <c r="I53" s="10">
        <f>$M$81/MEDIAN($H$2:H53)</f>
        <v>69.452427183005142</v>
      </c>
      <c r="J53" s="10">
        <f>$M$81/AVERAGE($H$2:H53)</f>
        <v>67.728530032708676</v>
      </c>
    </row>
    <row r="54" spans="1:15" x14ac:dyDescent="0.25">
      <c r="A54" s="8">
        <v>41664.547222222223</v>
      </c>
      <c r="B54" s="7">
        <v>693</v>
      </c>
      <c r="C54" s="8">
        <v>41664.578472222223</v>
      </c>
      <c r="D54" s="7">
        <v>706</v>
      </c>
      <c r="E54" s="9">
        <f t="shared" si="11"/>
        <v>3.125E-2</v>
      </c>
      <c r="F54" s="7">
        <f t="shared" si="12"/>
        <v>14</v>
      </c>
      <c r="G54" s="10">
        <f t="shared" si="13"/>
        <v>0.31111111111111112</v>
      </c>
      <c r="H54" s="10">
        <f t="shared" si="14"/>
        <v>18.666666666666668</v>
      </c>
      <c r="I54" s="10">
        <f>$M$81/MEDIAN($H$2:H54)</f>
        <v>68.784615382731246</v>
      </c>
      <c r="J54" s="10">
        <f>$M$81/AVERAGE($H$2:H54)</f>
        <v>67.471662024681748</v>
      </c>
      <c r="L54" s="11"/>
      <c r="M54" s="11"/>
    </row>
    <row r="55" spans="1:15" x14ac:dyDescent="0.25">
      <c r="A55" s="8">
        <v>41664.59097222222</v>
      </c>
      <c r="B55" s="7">
        <v>707</v>
      </c>
      <c r="C55" s="8">
        <v>41664.615972222222</v>
      </c>
      <c r="D55" s="7">
        <v>717</v>
      </c>
      <c r="E55" s="9">
        <f t="shared" si="11"/>
        <v>2.5000000001455192E-2</v>
      </c>
      <c r="F55" s="7">
        <f t="shared" si="12"/>
        <v>11</v>
      </c>
      <c r="G55" s="10">
        <f t="shared" si="13"/>
        <v>0.30555555553776986</v>
      </c>
      <c r="H55" s="10">
        <f t="shared" si="14"/>
        <v>18.333333332266193</v>
      </c>
      <c r="I55" s="10">
        <f>$M$81/MEDIAN($H$2:H55)</f>
        <v>68.728372849801715</v>
      </c>
      <c r="J55" s="10">
        <f>$M$81/AVERAGE($H$2:H55)</f>
        <v>67.252671200273724</v>
      </c>
    </row>
    <row r="56" spans="1:15" x14ac:dyDescent="0.25">
      <c r="A56" s="8">
        <v>41664.626388888886</v>
      </c>
      <c r="B56" s="7">
        <v>718</v>
      </c>
      <c r="C56" s="8">
        <v>41664.661805555559</v>
      </c>
      <c r="D56" s="7">
        <v>737</v>
      </c>
      <c r="E56" s="9">
        <f t="shared" si="11"/>
        <v>3.5416666672972497E-2</v>
      </c>
      <c r="F56" s="7">
        <f t="shared" si="12"/>
        <v>20</v>
      </c>
      <c r="G56" s="10">
        <f t="shared" si="13"/>
        <v>0.39215686267527572</v>
      </c>
      <c r="H56" s="10">
        <f t="shared" si="14"/>
        <v>23.529411760516542</v>
      </c>
      <c r="I56" s="10">
        <f>$M$81/MEDIAN($H$2:H56)</f>
        <v>68.672222216438968</v>
      </c>
      <c r="J56" s="10">
        <f>$M$81/AVERAGE($H$2:H56)</f>
        <v>66.641751096017998</v>
      </c>
    </row>
    <row r="57" spans="1:15" x14ac:dyDescent="0.25">
      <c r="A57" s="8">
        <v>41664.739583333336</v>
      </c>
      <c r="B57" s="7">
        <v>738</v>
      </c>
      <c r="C57" s="8">
        <v>41664.784722222219</v>
      </c>
      <c r="D57" s="7">
        <v>755</v>
      </c>
      <c r="E57" s="9">
        <f>C57-A57</f>
        <v>4.5138888883229811E-2</v>
      </c>
      <c r="F57" s="7">
        <f>D57-B57+1</f>
        <v>18</v>
      </c>
      <c r="G57" s="10">
        <f>F57/(E57*24*60)</f>
        <v>0.27692307695779489</v>
      </c>
      <c r="H57" s="10">
        <f>G57*60</f>
        <v>16.615384617467694</v>
      </c>
      <c r="I57" s="10">
        <f>$M$81/MEDIAN($H$2:H57)</f>
        <v>68.427837085745665</v>
      </c>
      <c r="J57" s="10">
        <f>$M$81/AVERAGE($H$2:H57)</f>
        <v>66.579278406932389</v>
      </c>
    </row>
    <row r="58" spans="1:15" x14ac:dyDescent="0.25">
      <c r="A58" s="8">
        <v>41664.794444444444</v>
      </c>
      <c r="B58" s="7">
        <v>756</v>
      </c>
      <c r="C58" s="8">
        <v>41664.818749999999</v>
      </c>
      <c r="D58" s="7">
        <v>763</v>
      </c>
      <c r="E58" s="9">
        <f>C58-A58</f>
        <v>2.4305555554747116E-2</v>
      </c>
      <c r="F58" s="7">
        <f>D58-B58+1</f>
        <v>8</v>
      </c>
      <c r="G58" s="10">
        <f>F58/(E58*24*60)</f>
        <v>0.22857142857903121</v>
      </c>
      <c r="H58" s="10">
        <f>G58*60</f>
        <v>13.714285714741873</v>
      </c>
      <c r="I58" s="10">
        <f>$M$81/MEDIAN($H$2:H58)</f>
        <v>68.672222216438968</v>
      </c>
      <c r="J58" s="10">
        <f>$M$81/AVERAGE($H$2:H58)</f>
        <v>66.733874267937821</v>
      </c>
    </row>
    <row r="59" spans="1:15" x14ac:dyDescent="0.25">
      <c r="A59" s="8">
        <v>41664.822916666664</v>
      </c>
      <c r="B59" s="7">
        <v>768</v>
      </c>
      <c r="C59" s="8">
        <v>41664.840277777781</v>
      </c>
      <c r="D59" s="7">
        <v>776</v>
      </c>
      <c r="E59" s="9">
        <f>C59-A59</f>
        <v>1.7361111116770189E-2</v>
      </c>
      <c r="F59" s="7">
        <f>D59-B59+1</f>
        <v>9</v>
      </c>
      <c r="G59" s="10">
        <f>F59/(E59*24*60)</f>
        <v>0.35999999988265335</v>
      </c>
      <c r="H59" s="10">
        <f>G59*60</f>
        <v>21.599999992959201</v>
      </c>
      <c r="I59" s="10">
        <f>$M$81/MEDIAN($H$2:H59)</f>
        <v>68.427837085745665</v>
      </c>
      <c r="J59" s="10">
        <f>$M$81/AVERAGE($H$2:H59)</f>
        <v>66.310628139426115</v>
      </c>
    </row>
    <row r="60" spans="1:15" x14ac:dyDescent="0.25">
      <c r="A60" s="8">
        <v>41665.565972222219</v>
      </c>
      <c r="B60" s="7">
        <v>777</v>
      </c>
      <c r="C60" s="8">
        <v>41665.600694444445</v>
      </c>
      <c r="D60" s="7">
        <v>787</v>
      </c>
      <c r="E60" s="9">
        <f t="shared" ref="E60:E62" si="15">C60-A60</f>
        <v>3.4722222226264421E-2</v>
      </c>
      <c r="F60" s="7">
        <f t="shared" ref="F60:F62" si="16">D60-B60+1</f>
        <v>11</v>
      </c>
      <c r="G60" s="10">
        <f t="shared" ref="G60:G62" si="17">F60/(E60*24*60)</f>
        <v>0.21999999997438863</v>
      </c>
      <c r="H60" s="10">
        <f t="shared" ref="H60:H62" si="18">G60*60</f>
        <v>13.199999998463317</v>
      </c>
      <c r="I60" s="10">
        <f>$M$81/MEDIAN($H$2:H60)</f>
        <v>68.672222216438968</v>
      </c>
      <c r="J60" s="10">
        <f>$M$81/AVERAGE($H$2:H60)</f>
        <v>66.499945032402024</v>
      </c>
    </row>
    <row r="61" spans="1:15" x14ac:dyDescent="0.25">
      <c r="A61" s="8">
        <v>41665.60833333333</v>
      </c>
      <c r="B61" s="7">
        <v>788</v>
      </c>
      <c r="C61" s="8">
        <v>41665.643750000003</v>
      </c>
      <c r="D61" s="7">
        <v>800</v>
      </c>
      <c r="E61" s="9">
        <f t="shared" si="15"/>
        <v>3.5416666672972497E-2</v>
      </c>
      <c r="F61" s="7">
        <f t="shared" si="16"/>
        <v>13</v>
      </c>
      <c r="G61" s="10">
        <f t="shared" si="17"/>
        <v>0.25490196073892918</v>
      </c>
      <c r="H61" s="10">
        <f t="shared" si="18"/>
        <v>15.294117644335751</v>
      </c>
      <c r="I61" s="10">
        <f>$M$81/MEDIAN($H$2:H61)</f>
        <v>68.728372849801715</v>
      </c>
      <c r="J61" s="10">
        <f>$M$81/AVERAGE($H$2:H61)</f>
        <v>66.536778512567437</v>
      </c>
    </row>
    <row r="62" spans="1:15" x14ac:dyDescent="0.25">
      <c r="A62" s="8">
        <v>41665.654166666667</v>
      </c>
      <c r="B62" s="7">
        <v>802</v>
      </c>
      <c r="C62" s="8">
        <v>41665.682638888888</v>
      </c>
      <c r="D62" s="7">
        <v>813</v>
      </c>
      <c r="E62" s="9">
        <f t="shared" si="15"/>
        <v>2.8472222220443655E-2</v>
      </c>
      <c r="F62" s="7">
        <f t="shared" si="16"/>
        <v>12</v>
      </c>
      <c r="G62" s="10">
        <f t="shared" si="17"/>
        <v>0.29268292684755126</v>
      </c>
      <c r="H62" s="10">
        <f t="shared" si="18"/>
        <v>17.560975610853077</v>
      </c>
      <c r="I62" s="10">
        <f>$M$81/MEDIAN($H$2:H62)</f>
        <v>68.672222216438968</v>
      </c>
      <c r="J62" s="10">
        <f>$M$81/AVERAGE($H$2:H62)</f>
        <v>66.416255194352317</v>
      </c>
    </row>
    <row r="63" spans="1:15" x14ac:dyDescent="0.25">
      <c r="A63" s="8">
        <v>41665.729861111111</v>
      </c>
      <c r="B63" s="7">
        <v>814</v>
      </c>
      <c r="C63" s="8">
        <v>41665.762499999997</v>
      </c>
      <c r="D63" s="7">
        <v>827</v>
      </c>
      <c r="E63" s="9">
        <f t="shared" ref="E63:E68" si="19">C63-A63</f>
        <v>3.2638888886140194E-2</v>
      </c>
      <c r="F63" s="7">
        <f t="shared" ref="F63:F68" si="20">D63-B63+1</f>
        <v>14</v>
      </c>
      <c r="G63" s="10">
        <f t="shared" ref="G63:G68" si="21">F63/(E63*24*60)</f>
        <v>0.29787234045061733</v>
      </c>
      <c r="H63" s="10">
        <f t="shared" ref="H63:H72" si="22">G63*60</f>
        <v>17.872340427037042</v>
      </c>
      <c r="I63" s="10">
        <f>$M$81/MEDIAN($H$2:H63)</f>
        <v>68.427837085745665</v>
      </c>
      <c r="J63" s="10">
        <f>$M$81/AVERAGE($H$2:H63)</f>
        <v>66.279057299094504</v>
      </c>
    </row>
    <row r="64" spans="1:15" x14ac:dyDescent="0.25">
      <c r="A64" s="8">
        <v>41665.802083333336</v>
      </c>
      <c r="B64" s="7">
        <v>830</v>
      </c>
      <c r="C64" s="8">
        <v>41665.831250000003</v>
      </c>
      <c r="D64" s="7">
        <v>842</v>
      </c>
      <c r="E64" s="9">
        <f t="shared" si="19"/>
        <v>2.9166666667151731E-2</v>
      </c>
      <c r="F64" s="7">
        <f t="shared" si="20"/>
        <v>13</v>
      </c>
      <c r="G64" s="10">
        <f t="shared" si="21"/>
        <v>0.30952380951866193</v>
      </c>
      <c r="H64" s="10">
        <f t="shared" si="22"/>
        <v>18.571428571119714</v>
      </c>
      <c r="I64" s="10">
        <f>$M$81/MEDIAN($H$2:H64)</f>
        <v>68.185185182917238</v>
      </c>
      <c r="J64" s="10">
        <f>$M$81/AVERAGE($H$2:H64)</f>
        <v>66.100633881100805</v>
      </c>
    </row>
    <row r="65" spans="1:13" x14ac:dyDescent="0.25">
      <c r="A65" s="8">
        <v>41666.824305555558</v>
      </c>
      <c r="B65" s="7">
        <v>843</v>
      </c>
      <c r="C65" s="8">
        <v>41666.845138888886</v>
      </c>
      <c r="D65" s="7">
        <v>849</v>
      </c>
      <c r="E65" s="9">
        <f t="shared" si="19"/>
        <v>2.0833333328482695E-2</v>
      </c>
      <c r="F65" s="7">
        <f t="shared" si="20"/>
        <v>7</v>
      </c>
      <c r="G65" s="10">
        <f t="shared" si="21"/>
        <v>0.23333333338766049</v>
      </c>
      <c r="H65" s="10">
        <f t="shared" si="22"/>
        <v>14.000000003259629</v>
      </c>
      <c r="I65" s="10">
        <f>$M$81/MEDIAN($H$2:H65)</f>
        <v>68.427837085745665</v>
      </c>
      <c r="J65" s="10">
        <f>$M$81/AVERAGE($H$2:H65)</f>
        <v>66.225151413933034</v>
      </c>
    </row>
    <row r="66" spans="1:13" x14ac:dyDescent="0.25">
      <c r="A66" s="8">
        <v>41666.850694444445</v>
      </c>
      <c r="B66" s="7">
        <v>850</v>
      </c>
      <c r="C66" s="8">
        <v>41666.87222222222</v>
      </c>
      <c r="D66" s="7">
        <v>857</v>
      </c>
      <c r="E66" s="9">
        <f t="shared" si="19"/>
        <v>2.1527777775190771E-2</v>
      </c>
      <c r="F66" s="7">
        <f t="shared" si="20"/>
        <v>8</v>
      </c>
      <c r="G66" s="10">
        <f t="shared" si="21"/>
        <v>0.25806451616004406</v>
      </c>
      <c r="H66" s="10">
        <f t="shared" si="22"/>
        <v>15.483870969602643</v>
      </c>
      <c r="I66" s="10">
        <f>$M$81/MEDIAN($H$2:H66)</f>
        <v>68.185185182917238</v>
      </c>
      <c r="J66" s="10">
        <f>$M$81/AVERAGE($H$2:H66)</f>
        <v>66.250902165474542</v>
      </c>
    </row>
    <row r="67" spans="1:13" x14ac:dyDescent="0.25">
      <c r="A67" s="8">
        <v>41667.791666666664</v>
      </c>
      <c r="B67" s="7">
        <v>860</v>
      </c>
      <c r="C67" s="8">
        <v>41667.830555555556</v>
      </c>
      <c r="D67" s="7">
        <v>871</v>
      </c>
      <c r="E67" s="9">
        <f t="shared" si="19"/>
        <v>3.888888889196096E-2</v>
      </c>
      <c r="F67" s="7">
        <f t="shared" si="20"/>
        <v>12</v>
      </c>
      <c r="G67" s="10">
        <f t="shared" si="21"/>
        <v>0.21428571426878654</v>
      </c>
      <c r="H67" s="10">
        <f t="shared" si="22"/>
        <v>12.857142856127192</v>
      </c>
      <c r="I67" s="10">
        <f>$M$81/MEDIAN($H$2:H67)</f>
        <v>68.427837085745665</v>
      </c>
      <c r="J67" s="10">
        <f>$M$81/AVERAGE($H$2:H67)</f>
        <v>66.442484777973519</v>
      </c>
    </row>
    <row r="68" spans="1:13" x14ac:dyDescent="0.25">
      <c r="A68" s="8">
        <v>41667.850694444445</v>
      </c>
      <c r="B68" s="7">
        <v>872</v>
      </c>
      <c r="C68" s="8">
        <v>41667.885416666664</v>
      </c>
      <c r="D68" s="7">
        <v>882</v>
      </c>
      <c r="E68" s="9">
        <f t="shared" si="19"/>
        <v>3.4722222218988463E-2</v>
      </c>
      <c r="F68" s="7">
        <f t="shared" si="20"/>
        <v>11</v>
      </c>
      <c r="G68" s="10">
        <f t="shared" si="21"/>
        <v>0.22000000002048908</v>
      </c>
      <c r="H68" s="10">
        <f t="shared" si="22"/>
        <v>13.200000001229345</v>
      </c>
      <c r="I68" s="10">
        <f>$M$81/MEDIAN($H$2:H68)</f>
        <v>68.672222216438968</v>
      </c>
      <c r="J68" s="10">
        <f>$M$81/AVERAGE($H$2:H68)</f>
        <v>66.607822320728332</v>
      </c>
    </row>
    <row r="69" spans="1:13" x14ac:dyDescent="0.25">
      <c r="A69" s="8">
        <v>41667.805555555555</v>
      </c>
      <c r="B69" s="7">
        <v>883</v>
      </c>
      <c r="C69" s="8">
        <v>41667.814583333333</v>
      </c>
      <c r="D69" s="7">
        <v>886</v>
      </c>
      <c r="E69" s="9">
        <f t="shared" ref="E69" si="23">C69-A69</f>
        <v>9.0277777781011537E-3</v>
      </c>
      <c r="F69" s="7">
        <f t="shared" ref="F69" si="24">D69-B69+1</f>
        <v>4</v>
      </c>
      <c r="G69" s="10">
        <f t="shared" ref="G69:G70" si="25">F69/(E69*24*60)</f>
        <v>0.30769230768128614</v>
      </c>
      <c r="H69" s="10">
        <f t="shared" si="22"/>
        <v>18.461538460877168</v>
      </c>
      <c r="I69" s="10">
        <f>$M$81/MEDIAN($H$2:H69)</f>
        <v>68.427837085745665</v>
      </c>
      <c r="J69" s="10">
        <f>$M$81/AVERAGE($H$2:H69)</f>
        <v>66.44279008701902</v>
      </c>
    </row>
    <row r="70" spans="1:13" x14ac:dyDescent="0.25">
      <c r="A70" s="8">
        <v>41668.815972222219</v>
      </c>
      <c r="B70" s="7">
        <v>888</v>
      </c>
      <c r="C70" s="8">
        <v>41668.831944444442</v>
      </c>
      <c r="D70" s="7">
        <v>895</v>
      </c>
      <c r="E70" s="9">
        <f t="shared" ref="E70" si="26">C70-A70</f>
        <v>1.5972222223354038E-2</v>
      </c>
      <c r="F70" s="7">
        <f t="shared" ref="F70" si="27">D70-B70+1</f>
        <v>8</v>
      </c>
      <c r="G70" s="10">
        <f t="shared" ref="G70" si="28">F70/(E70*24*60)</f>
        <v>0.34782608693187428</v>
      </c>
      <c r="H70" s="10">
        <f t="shared" si="22"/>
        <v>20.869565215912456</v>
      </c>
      <c r="I70" s="10">
        <f>$M$81/MEDIAN($H$2:H70)</f>
        <v>68.185185182917238</v>
      </c>
      <c r="J70" s="10">
        <f>$M$81/AVERAGE($H$2:H70)</f>
        <v>66.137893068932726</v>
      </c>
    </row>
    <row r="71" spans="1:13" x14ac:dyDescent="0.25">
      <c r="A71" s="8">
        <v>41668.840277777781</v>
      </c>
      <c r="B71" s="7">
        <v>896</v>
      </c>
      <c r="C71" s="8">
        <v>41668.884027777778</v>
      </c>
      <c r="D71" s="7">
        <v>911</v>
      </c>
      <c r="E71" s="9">
        <f>C71-A71</f>
        <v>4.3749999997089617E-2</v>
      </c>
      <c r="F71" s="7">
        <f>D71-B71+1</f>
        <v>16</v>
      </c>
      <c r="G71" s="10">
        <f>F71/(E71*24*60)</f>
        <v>0.25396825398514872</v>
      </c>
      <c r="H71" s="10">
        <f>G71*60</f>
        <v>15.238095239108922</v>
      </c>
      <c r="I71" s="10">
        <f>$M$81/MEDIAN($H$2:H71)</f>
        <v>68.427837085745665</v>
      </c>
      <c r="J71" s="10">
        <f>$M$81/AVERAGE($H$2:H71)</f>
        <v>66.17760006617381</v>
      </c>
    </row>
    <row r="72" spans="1:13" x14ac:dyDescent="0.25">
      <c r="A72" s="8">
        <v>41669.815972222219</v>
      </c>
      <c r="B72" s="7">
        <v>912</v>
      </c>
      <c r="C72" s="8">
        <v>41669.844444444447</v>
      </c>
      <c r="D72" s="7">
        <v>922</v>
      </c>
      <c r="E72" s="9">
        <f t="shared" ref="E72" si="29">C72-A72</f>
        <v>2.8472222227719612E-2</v>
      </c>
      <c r="F72" s="7">
        <f t="shared" ref="F72" si="30">D72-B72+1</f>
        <v>11</v>
      </c>
      <c r="G72" s="10">
        <f t="shared" ref="G72" si="31">F72/(E72*24*60)</f>
        <v>0.26829268287502755</v>
      </c>
      <c r="H72" s="10">
        <f t="shared" si="22"/>
        <v>16.097560972501654</v>
      </c>
      <c r="I72" s="10">
        <f>$M$81/MEDIAN($H$2:H72)</f>
        <v>68.185185182917238</v>
      </c>
      <c r="J72" s="10">
        <f>$M$81/AVERAGE($H$2:H72)</f>
        <v>66.165820091011241</v>
      </c>
    </row>
    <row r="73" spans="1:13" x14ac:dyDescent="0.25">
      <c r="A73" s="8">
        <v>41669.850694444445</v>
      </c>
      <c r="B73" s="7">
        <v>928</v>
      </c>
      <c r="C73" s="8">
        <v>41669.873611111114</v>
      </c>
      <c r="D73" s="7">
        <v>940</v>
      </c>
      <c r="E73" s="9">
        <f>C73-A73</f>
        <v>2.2916666668606922E-2</v>
      </c>
      <c r="F73" s="7">
        <f>D73-B73+1</f>
        <v>13</v>
      </c>
      <c r="G73" s="10">
        <f>F73/(E73*24*60)</f>
        <v>0.39393939390604077</v>
      </c>
      <c r="H73" s="10">
        <f>G73*60</f>
        <v>23.636363634362446</v>
      </c>
      <c r="I73" s="10">
        <f>$M$81/MEDIAN($H$2:H73)</f>
        <v>68.063208104492901</v>
      </c>
      <c r="J73" s="10">
        <f>$M$81/AVERAGE($H$2:H73)</f>
        <v>65.721637316405079</v>
      </c>
    </row>
    <row r="74" spans="1:13" x14ac:dyDescent="0.25">
      <c r="A74" s="8">
        <v>41671.42291666667</v>
      </c>
      <c r="B74" s="7">
        <v>941</v>
      </c>
      <c r="C74" s="8">
        <v>41671.456944444442</v>
      </c>
      <c r="D74" s="7">
        <v>957</v>
      </c>
      <c r="E74" s="9">
        <f>C74-A74</f>
        <v>3.4027777772280388E-2</v>
      </c>
      <c r="F74" s="7">
        <f>D74-B74+1</f>
        <v>17</v>
      </c>
      <c r="G74" s="10">
        <f>F74/(E74*24*60)</f>
        <v>0.34693877556625413</v>
      </c>
      <c r="H74" s="10">
        <f>G74*60</f>
        <v>20.816326533975246</v>
      </c>
      <c r="I74" s="10">
        <f>$M$81/MEDIAN($H$2:H74)</f>
        <v>67.941666658502072</v>
      </c>
      <c r="J74" s="10">
        <f>$M$81/AVERAGE($H$2:H74)</f>
        <v>65.452243784480601</v>
      </c>
    </row>
    <row r="75" spans="1:13" x14ac:dyDescent="0.25">
      <c r="A75" s="8">
        <v>41671.463888888888</v>
      </c>
      <c r="B75" s="7">
        <v>958</v>
      </c>
      <c r="C75" s="8">
        <v>41671.491666666669</v>
      </c>
      <c r="D75" s="7">
        <v>968</v>
      </c>
      <c r="E75" s="9">
        <f>C75-A75</f>
        <v>2.7777777781011537E-2</v>
      </c>
      <c r="F75" s="7">
        <f>D75-B75+1</f>
        <v>11</v>
      </c>
      <c r="G75" s="10">
        <f>F75/(E75*24*60)</f>
        <v>0.2749999999679858</v>
      </c>
      <c r="H75" s="10">
        <f>G75*60</f>
        <v>16.499999998079147</v>
      </c>
      <c r="I75" s="10">
        <f>$M$81/MEDIAN($H$2:H75)</f>
        <v>67.784757500391976</v>
      </c>
      <c r="J75" s="10">
        <f>$M$81/AVERAGE($H$2:H75)</f>
        <v>65.428742603192418</v>
      </c>
    </row>
    <row r="76" spans="1:13" x14ac:dyDescent="0.25">
      <c r="A76" s="8">
        <v>41671.503472222219</v>
      </c>
      <c r="B76" s="7">
        <v>971</v>
      </c>
      <c r="C76" s="8">
        <v>41671.545138888891</v>
      </c>
      <c r="D76" s="7">
        <v>993</v>
      </c>
      <c r="E76" s="9">
        <f t="shared" ref="E76:E81" si="32">C76-A76</f>
        <v>4.1666666671517305E-2</v>
      </c>
      <c r="F76" s="7">
        <f t="shared" ref="F76:F78" si="33">D76-B76+1</f>
        <v>23</v>
      </c>
      <c r="G76" s="10">
        <f t="shared" ref="G76:G81" si="34">F76/(E76*24*60)</f>
        <v>0.38333333328870745</v>
      </c>
      <c r="H76" s="10">
        <f t="shared" ref="H76:H82" si="35">G76*60</f>
        <v>22.999999997322448</v>
      </c>
      <c r="I76" s="10">
        <f>$M$81/MEDIAN($H$2:H76)</f>
        <v>67.628571425947086</v>
      </c>
      <c r="J76" s="10">
        <f>$M$81/AVERAGE($H$2:H76)</f>
        <v>65.055345467721509</v>
      </c>
    </row>
    <row r="77" spans="1:13" x14ac:dyDescent="0.25">
      <c r="A77" s="8">
        <v>41671.560416666667</v>
      </c>
      <c r="B77" s="7">
        <v>994</v>
      </c>
      <c r="C77" s="8">
        <v>41671.581944444442</v>
      </c>
      <c r="D77" s="7">
        <v>1005</v>
      </c>
      <c r="E77" s="9">
        <f t="shared" si="32"/>
        <v>2.1527777775190771E-2</v>
      </c>
      <c r="F77" s="7">
        <f t="shared" si="33"/>
        <v>12</v>
      </c>
      <c r="G77" s="10">
        <f t="shared" si="34"/>
        <v>0.38709677424006605</v>
      </c>
      <c r="H77" s="10">
        <f t="shared" si="35"/>
        <v>23.225806454403962</v>
      </c>
      <c r="I77" s="10">
        <f>$M$81/MEDIAN($H$2:H77)</f>
        <v>67.419195039829901</v>
      </c>
      <c r="J77" s="10">
        <f>$M$81/AVERAGE($H$2:H77)</f>
        <v>64.68402809352159</v>
      </c>
    </row>
    <row r="78" spans="1:13" x14ac:dyDescent="0.25">
      <c r="A78" s="8">
        <v>41671.588194444441</v>
      </c>
      <c r="B78" s="7">
        <v>1006</v>
      </c>
      <c r="C78" s="8">
        <v>41671.603472222225</v>
      </c>
      <c r="D78" s="7">
        <v>1014</v>
      </c>
      <c r="E78" s="9">
        <f t="shared" si="32"/>
        <v>1.527777778392192E-2</v>
      </c>
      <c r="F78" s="7">
        <f>D78-B78+1</f>
        <v>9</v>
      </c>
      <c r="G78" s="10">
        <f t="shared" si="34"/>
        <v>0.40909090892638827</v>
      </c>
      <c r="H78" s="10">
        <f t="shared" si="35"/>
        <v>24.545454535583296</v>
      </c>
      <c r="I78" s="10">
        <f>$M$81/MEDIAN($H$2:H78)</f>
        <v>67.211111100565176</v>
      </c>
      <c r="J78" s="10">
        <f>$M$81/AVERAGE($H$2:H78)</f>
        <v>64.259067475748722</v>
      </c>
    </row>
    <row r="79" spans="1:13" x14ac:dyDescent="0.25">
      <c r="A79" s="8">
        <v>41671.611111111109</v>
      </c>
      <c r="B79" s="7">
        <v>1020</v>
      </c>
      <c r="C79" s="8">
        <v>41671.659722222219</v>
      </c>
      <c r="D79" s="7">
        <v>1039</v>
      </c>
      <c r="E79" s="9">
        <f t="shared" si="32"/>
        <v>4.8611111109494232E-2</v>
      </c>
      <c r="F79" s="7">
        <f t="shared" ref="F79:F82" si="36">D79-B79+1</f>
        <v>20</v>
      </c>
      <c r="G79" s="10">
        <f t="shared" ref="G79:G82" si="37">F79/(E79*24*60)</f>
        <v>0.28571428572378899</v>
      </c>
      <c r="H79" s="10">
        <f t="shared" si="35"/>
        <v>17.142857143427339</v>
      </c>
      <c r="I79" s="10">
        <f>$M$81/MEDIAN($H$2:H79)</f>
        <v>67.078019797286984</v>
      </c>
      <c r="J79" s="10">
        <f>$M$81/AVERAGE($H$2:H79)</f>
        <v>64.220261071365741</v>
      </c>
    </row>
    <row r="80" spans="1:13" x14ac:dyDescent="0.25">
      <c r="A80" s="8">
        <v>41671.670138888891</v>
      </c>
      <c r="B80" s="7">
        <v>1040</v>
      </c>
      <c r="C80" s="8">
        <v>41671.675000000003</v>
      </c>
      <c r="D80" s="7">
        <v>1042</v>
      </c>
      <c r="E80" s="9">
        <f t="shared" si="32"/>
        <v>4.8611111124046147E-3</v>
      </c>
      <c r="F80" s="7">
        <f>D80-B80+1</f>
        <v>3</v>
      </c>
      <c r="G80" s="10">
        <f t="shared" si="37"/>
        <v>0.42857142845738905</v>
      </c>
      <c r="H80" s="10">
        <f t="shared" si="35"/>
        <v>25.714285707443342</v>
      </c>
      <c r="I80" s="10">
        <f>$M$81/MEDIAN($H$2:H80)</f>
        <v>66.945454546567902</v>
      </c>
      <c r="J80" s="10">
        <f>$M$81/AVERAGE($H$2:H80)</f>
        <v>63.760418443683832</v>
      </c>
      <c r="L80" t="s">
        <v>7</v>
      </c>
      <c r="M80">
        <f>M81-MAX(D2:D1000)</f>
        <v>0</v>
      </c>
    </row>
    <row r="81" spans="1:19" x14ac:dyDescent="0.25">
      <c r="A81" s="8">
        <v>41671.713194444441</v>
      </c>
      <c r="B81" s="7">
        <v>1044</v>
      </c>
      <c r="C81" s="8">
        <v>41671.729861111111</v>
      </c>
      <c r="D81" s="7">
        <v>1052</v>
      </c>
      <c r="E81" s="9">
        <f t="shared" si="32"/>
        <v>1.6666666670062114E-2</v>
      </c>
      <c r="F81" s="7">
        <f t="shared" si="36"/>
        <v>9</v>
      </c>
      <c r="G81" s="10">
        <f t="shared" si="37"/>
        <v>0.37499999992360245</v>
      </c>
      <c r="H81" s="10">
        <f t="shared" si="35"/>
        <v>22.499999995416147</v>
      </c>
      <c r="I81" s="10">
        <f>$M$81/MEDIAN($H$2:H81)</f>
        <v>66.193258423892587</v>
      </c>
      <c r="J81" s="10">
        <f>$M$81/AVERAGE($H$2:H81)</f>
        <v>63.471861743694774</v>
      </c>
      <c r="L81" t="s">
        <v>11</v>
      </c>
      <c r="M81">
        <v>1052</v>
      </c>
    </row>
    <row r="82" spans="1:19" x14ac:dyDescent="0.25">
      <c r="A82" s="8"/>
      <c r="B82" s="13"/>
      <c r="C82" s="8"/>
      <c r="D82" s="13"/>
      <c r="E82" s="9"/>
      <c r="F82" s="13"/>
      <c r="G82" s="15"/>
      <c r="H82" s="15"/>
      <c r="I82" s="15"/>
      <c r="J82" s="15"/>
      <c r="L82" t="s">
        <v>14</v>
      </c>
      <c r="M82" s="4">
        <f>M80/M81*100</f>
        <v>0</v>
      </c>
    </row>
    <row r="83" spans="1:19" x14ac:dyDescent="0.25">
      <c r="A83" s="12"/>
      <c r="B83" s="13"/>
      <c r="C83" s="12"/>
      <c r="D83" s="13"/>
      <c r="E83" s="14"/>
      <c r="F83" s="13"/>
      <c r="G83" s="15"/>
      <c r="H83" s="15"/>
      <c r="I83" s="15"/>
      <c r="J83" s="15"/>
      <c r="L83" t="s">
        <v>13</v>
      </c>
      <c r="M83" s="4">
        <f>M81/S91</f>
        <v>66.193258423892587</v>
      </c>
    </row>
    <row r="84" spans="1:19" x14ac:dyDescent="0.25">
      <c r="L84" s="2" t="s">
        <v>12</v>
      </c>
      <c r="M84" s="4">
        <f>M81/S92</f>
        <v>63.471861743694774</v>
      </c>
    </row>
    <row r="85" spans="1:19" x14ac:dyDescent="0.25">
      <c r="L85" t="s">
        <v>15</v>
      </c>
      <c r="M85" s="5">
        <f>ABS(M83-M84)</f>
        <v>2.7213966801978131</v>
      </c>
    </row>
    <row r="86" spans="1:19" x14ac:dyDescent="0.25">
      <c r="L86" t="s">
        <v>39</v>
      </c>
      <c r="M86" s="5">
        <f>M80/S91</f>
        <v>0</v>
      </c>
    </row>
    <row r="87" spans="1:19" x14ac:dyDescent="0.25">
      <c r="L87" t="s">
        <v>40</v>
      </c>
      <c r="M87" s="5">
        <f>M80/S92</f>
        <v>0</v>
      </c>
    </row>
    <row r="88" spans="1:19" x14ac:dyDescent="0.25">
      <c r="P88" s="2" t="s">
        <v>3</v>
      </c>
      <c r="Q88" t="s">
        <v>4</v>
      </c>
      <c r="R88" s="5" t="s">
        <v>6</v>
      </c>
      <c r="S88" s="5" t="s">
        <v>5</v>
      </c>
    </row>
    <row r="89" spans="1:19" x14ac:dyDescent="0.25">
      <c r="O89" t="s">
        <v>16</v>
      </c>
      <c r="P89" s="2">
        <f>MIN(E2:E1000)</f>
        <v>4.8611111124046147E-3</v>
      </c>
      <c r="Q89" s="4">
        <f>MIN(F2:F1000)</f>
        <v>3</v>
      </c>
      <c r="R89" s="4">
        <f>MIN(G2:G1000)</f>
        <v>0.17777777777777778</v>
      </c>
      <c r="S89" s="4">
        <f>MIN(H2:H1000)</f>
        <v>10.666666666666668</v>
      </c>
    </row>
    <row r="90" spans="1:19" x14ac:dyDescent="0.25">
      <c r="O90" t="s">
        <v>17</v>
      </c>
      <c r="P90" s="2">
        <f>MAX(E2:E1000)</f>
        <v>5.2083333335758653E-2</v>
      </c>
      <c r="Q90" s="4">
        <f>MAX(F2:F1000)</f>
        <v>23</v>
      </c>
      <c r="R90" s="4">
        <f>MAX(G2:G1000)</f>
        <v>0.42857142845738905</v>
      </c>
      <c r="S90" s="4">
        <f>MAX(H2:H1000)</f>
        <v>25.714285707443342</v>
      </c>
    </row>
    <row r="91" spans="1:19" x14ac:dyDescent="0.25">
      <c r="O91" t="s">
        <v>10</v>
      </c>
      <c r="P91" s="2">
        <f>MEDIAN(E2:E1000)</f>
        <v>3.125E-2</v>
      </c>
      <c r="Q91" s="4">
        <f>MEDIAN(F2:F1000)</f>
        <v>11</v>
      </c>
      <c r="R91" s="4">
        <f>MEDIAN(G2:G1000)</f>
        <v>0.26488095239325221</v>
      </c>
      <c r="S91" s="4">
        <f>MEDIAN(H2:H1000)</f>
        <v>15.892857143595133</v>
      </c>
    </row>
    <row r="92" spans="1:19" x14ac:dyDescent="0.25">
      <c r="O92" t="s">
        <v>8</v>
      </c>
      <c r="P92" s="2">
        <f>AVERAGE(E2:E1000)</f>
        <v>2.9835067998101296E-2</v>
      </c>
      <c r="Q92" s="4">
        <f>AVERAGE(F2:F1000)</f>
        <v>11.5375</v>
      </c>
      <c r="R92" s="4">
        <f>AVERAGE(G2:G1000)</f>
        <v>0.27623789269226962</v>
      </c>
      <c r="S92" s="4">
        <f>AVERAGE(H2:H1000)</f>
        <v>16.574273561536181</v>
      </c>
    </row>
    <row r="93" spans="1:19" x14ac:dyDescent="0.25">
      <c r="O93" t="s">
        <v>9</v>
      </c>
      <c r="P93" s="2" t="str">
        <f>TEXT(SUM(E2:E1000), "j:h:mm:ss")</f>
        <v>2:9:17:00</v>
      </c>
      <c r="Q93" s="4">
        <f>SUM(F2:F1000)</f>
        <v>923</v>
      </c>
      <c r="R93" s="4"/>
      <c r="S93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41" sqref="A41"/>
    </sheetView>
  </sheetViews>
  <sheetFormatPr defaultRowHeight="15" x14ac:dyDescent="0.25"/>
  <cols>
    <col min="1" max="1" width="10.42578125" bestFit="1" customWidth="1"/>
  </cols>
  <sheetData>
    <row r="1" spans="1:14" x14ac:dyDescent="0.25">
      <c r="A1" s="6">
        <v>41650</v>
      </c>
      <c r="B1">
        <f>N3</f>
        <v>212.4</v>
      </c>
    </row>
    <row r="2" spans="1:14" x14ac:dyDescent="0.25">
      <c r="A2" s="6">
        <v>41657</v>
      </c>
      <c r="B2">
        <f>B1+$N$3</f>
        <v>424.8</v>
      </c>
    </row>
    <row r="3" spans="1:14" x14ac:dyDescent="0.25">
      <c r="A3" s="6">
        <v>41664</v>
      </c>
      <c r="B3">
        <f>B2+$N$3</f>
        <v>637.20000000000005</v>
      </c>
      <c r="M3">
        <v>1062</v>
      </c>
      <c r="N3">
        <f>M3/5</f>
        <v>212.4</v>
      </c>
    </row>
    <row r="4" spans="1:14" x14ac:dyDescent="0.25">
      <c r="A4" s="6">
        <v>41671</v>
      </c>
      <c r="B4">
        <f>B3+$N$3</f>
        <v>849.6</v>
      </c>
    </row>
    <row r="5" spans="1:14" x14ac:dyDescent="0.25">
      <c r="A5" s="6">
        <v>41678</v>
      </c>
      <c r="B5">
        <f>B4+$N$3</f>
        <v>1062</v>
      </c>
    </row>
    <row r="6" spans="1:14" x14ac:dyDescent="0.25">
      <c r="A6" s="6"/>
    </row>
    <row r="7" spans="1:14" x14ac:dyDescent="0.25">
      <c r="A7" s="6"/>
    </row>
    <row r="8" spans="1:14" x14ac:dyDescent="0.25">
      <c r="A8" s="6"/>
    </row>
    <row r="9" spans="1:14" x14ac:dyDescent="0.25">
      <c r="A9" s="6"/>
    </row>
    <row r="10" spans="1:14" x14ac:dyDescent="0.25">
      <c r="A10" s="6"/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</row>
    <row r="15" spans="1:14" x14ac:dyDescent="0.25">
      <c r="A15" s="6"/>
    </row>
    <row r="16" spans="1:14" x14ac:dyDescent="0.25">
      <c r="A16" s="6"/>
    </row>
    <row r="17" spans="1:1" x14ac:dyDescent="0.25">
      <c r="A17" s="6"/>
    </row>
    <row r="18" spans="1:1" x14ac:dyDescent="0.25">
      <c r="A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R24" sqref="R24"/>
    </sheetView>
  </sheetViews>
  <sheetFormatPr defaultRowHeight="15" x14ac:dyDescent="0.25"/>
  <sheetData>
    <row r="1" spans="1:18" x14ac:dyDescent="0.25">
      <c r="A1" t="s">
        <v>18</v>
      </c>
      <c r="B1" t="s">
        <v>19</v>
      </c>
    </row>
    <row r="2" spans="1:18" x14ac:dyDescent="0.25">
      <c r="A2">
        <v>349</v>
      </c>
      <c r="B2" t="s">
        <v>20</v>
      </c>
    </row>
    <row r="3" spans="1:18" x14ac:dyDescent="0.25">
      <c r="A3">
        <v>409</v>
      </c>
      <c r="B3" t="s">
        <v>21</v>
      </c>
      <c r="P3">
        <v>445</v>
      </c>
      <c r="Q3" t="s">
        <v>22</v>
      </c>
      <c r="R3" t="s">
        <v>23</v>
      </c>
    </row>
    <row r="4" spans="1:18" x14ac:dyDescent="0.25">
      <c r="P4">
        <v>456</v>
      </c>
      <c r="Q4" t="s">
        <v>24</v>
      </c>
    </row>
    <row r="5" spans="1:18" x14ac:dyDescent="0.25">
      <c r="P5">
        <v>472</v>
      </c>
      <c r="Q5" t="s">
        <v>25</v>
      </c>
      <c r="R5" t="s">
        <v>26</v>
      </c>
    </row>
    <row r="6" spans="1:18" x14ac:dyDescent="0.25">
      <c r="P6">
        <v>480</v>
      </c>
      <c r="Q6" t="s">
        <v>27</v>
      </c>
    </row>
    <row r="7" spans="1:18" x14ac:dyDescent="0.25">
      <c r="P7">
        <v>539</v>
      </c>
      <c r="Q7" t="s">
        <v>28</v>
      </c>
      <c r="R7" t="s">
        <v>29</v>
      </c>
    </row>
    <row r="8" spans="1:18" x14ac:dyDescent="0.25">
      <c r="P8">
        <v>556</v>
      </c>
      <c r="Q8" t="s">
        <v>30</v>
      </c>
      <c r="R8" t="s">
        <v>31</v>
      </c>
    </row>
    <row r="9" spans="1:18" x14ac:dyDescent="0.25">
      <c r="P9">
        <v>591</v>
      </c>
      <c r="Q9" t="s">
        <v>32</v>
      </c>
    </row>
    <row r="10" spans="1:18" x14ac:dyDescent="0.25">
      <c r="P10">
        <v>601</v>
      </c>
      <c r="Q10" t="s">
        <v>33</v>
      </c>
      <c r="R10" t="s">
        <v>34</v>
      </c>
    </row>
    <row r="11" spans="1:18" x14ac:dyDescent="0.25">
      <c r="P11">
        <v>669</v>
      </c>
      <c r="Q11" t="s">
        <v>35</v>
      </c>
      <c r="R11" t="s">
        <v>36</v>
      </c>
    </row>
    <row r="12" spans="1:18" x14ac:dyDescent="0.25">
      <c r="P12">
        <v>768</v>
      </c>
      <c r="Q12" t="s">
        <v>37</v>
      </c>
      <c r="R12" t="s">
        <v>38</v>
      </c>
    </row>
    <row r="13" spans="1:18" x14ac:dyDescent="0.25">
      <c r="P13">
        <v>819</v>
      </c>
      <c r="Q13" t="s">
        <v>41</v>
      </c>
      <c r="R13" t="s">
        <v>42</v>
      </c>
    </row>
    <row r="14" spans="1:18" x14ac:dyDescent="0.25">
      <c r="P14">
        <v>835</v>
      </c>
      <c r="Q14" t="s">
        <v>43</v>
      </c>
      <c r="R14" t="s">
        <v>44</v>
      </c>
    </row>
    <row r="15" spans="1:18" x14ac:dyDescent="0.25">
      <c r="P15">
        <v>863</v>
      </c>
      <c r="Q15" t="s">
        <v>45</v>
      </c>
      <c r="R15" t="s">
        <v>46</v>
      </c>
    </row>
    <row r="16" spans="1:18" x14ac:dyDescent="0.25">
      <c r="P16">
        <v>867</v>
      </c>
      <c r="Q16" t="s">
        <v>47</v>
      </c>
      <c r="R16" t="s">
        <v>48</v>
      </c>
    </row>
    <row r="17" spans="16:18" x14ac:dyDescent="0.25">
      <c r="P17">
        <v>881</v>
      </c>
      <c r="Q17" t="s">
        <v>49</v>
      </c>
      <c r="R17" t="s">
        <v>50</v>
      </c>
    </row>
    <row r="18" spans="16:18" x14ac:dyDescent="0.25">
      <c r="P18">
        <v>885</v>
      </c>
      <c r="Q18" t="s">
        <v>51</v>
      </c>
      <c r="R18" t="s">
        <v>52</v>
      </c>
    </row>
    <row r="19" spans="16:18" x14ac:dyDescent="0.25">
      <c r="P19">
        <v>896</v>
      </c>
      <c r="Q19" t="s">
        <v>53</v>
      </c>
      <c r="R19" t="s">
        <v>54</v>
      </c>
    </row>
    <row r="20" spans="16:18" x14ac:dyDescent="0.25">
      <c r="P20">
        <v>934</v>
      </c>
      <c r="Q20" t="s">
        <v>55</v>
      </c>
      <c r="R20" t="s">
        <v>56</v>
      </c>
    </row>
    <row r="21" spans="16:18" x14ac:dyDescent="0.25">
      <c r="P21">
        <v>975</v>
      </c>
      <c r="Q21" t="s">
        <v>57</v>
      </c>
      <c r="R21" t="s">
        <v>58</v>
      </c>
    </row>
    <row r="22" spans="16:18" x14ac:dyDescent="0.25">
      <c r="P22">
        <v>981</v>
      </c>
      <c r="Q22" t="s">
        <v>59</v>
      </c>
      <c r="R22" t="s">
        <v>60</v>
      </c>
    </row>
    <row r="23" spans="16:18" x14ac:dyDescent="0.25">
      <c r="P23">
        <v>1007</v>
      </c>
      <c r="Q23" t="s">
        <v>61</v>
      </c>
      <c r="R2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Planned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2014-01-05T15:50:30Z</dcterms:created>
  <dcterms:modified xsi:type="dcterms:W3CDTF">2014-02-02T22:38:29Z</dcterms:modified>
</cp:coreProperties>
</file>