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-Tonche\Google Drive\UTNC\Instrumentacion Virtual\Practicas\Unidad 1\Practica 9 I2C + Serial COM + SubVis\"/>
    </mc:Choice>
  </mc:AlternateContent>
  <bookViews>
    <workbookView xWindow="0" yWindow="0" windowWidth="20490" windowHeight="7155" firstSheet="1" activeTab="2"/>
  </bookViews>
  <sheets>
    <sheet name="Presentation" sheetId="6" r:id="rId1"/>
    <sheet name="Analisys" sheetId="4" r:id="rId2"/>
    <sheet name="Register MapAddres" sheetId="1" r:id="rId3"/>
    <sheet name="Power Modes" sheetId="2" r:id="rId4"/>
    <sheet name="Register Definitions" sheetId="3" r:id="rId5"/>
  </sheets>
  <definedNames>
    <definedName name="_xlnm._FilterDatabase" localSheetId="2" hidden="1">'Register MapAddres'!$B$3:$F$3</definedName>
    <definedName name="Caracteristic">Analisys!$K$3:$K$6</definedName>
    <definedName name="Caracteristics">Analisys!$A$7:$A$10</definedName>
    <definedName name="Mode">Analisys!$C$7:$C$8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P4" i="6"/>
  <c r="Q4" i="6"/>
  <c r="N4" i="6"/>
  <c r="O4" i="6"/>
  <c r="K3" i="4"/>
  <c r="C3" i="4"/>
  <c r="D3" i="4" s="1"/>
  <c r="F3" i="4" s="1"/>
  <c r="I3" i="4"/>
  <c r="J3" i="4" s="1"/>
  <c r="K56" i="2"/>
  <c r="L56" i="2" s="1"/>
  <c r="M56" i="2" s="1"/>
  <c r="N56" i="2" s="1"/>
  <c r="O56" i="2" s="1"/>
  <c r="L51" i="2"/>
  <c r="M51" i="2" s="1"/>
  <c r="N51" i="2" s="1"/>
  <c r="O51" i="2" s="1"/>
  <c r="I51" i="2"/>
  <c r="O26" i="3"/>
  <c r="O27" i="3"/>
  <c r="O28" i="3"/>
  <c r="O29" i="3"/>
  <c r="O30" i="3"/>
  <c r="O25" i="3"/>
  <c r="O21" i="3"/>
  <c r="O22" i="3"/>
  <c r="O23" i="3"/>
  <c r="O24" i="3"/>
  <c r="O31" i="3"/>
  <c r="O32" i="3"/>
  <c r="A32" i="3"/>
  <c r="C32" i="3"/>
  <c r="L32" i="3"/>
  <c r="A31" i="3"/>
  <c r="C31" i="3"/>
  <c r="L31" i="3"/>
  <c r="A22" i="3"/>
  <c r="C22" i="3"/>
  <c r="L22" i="3"/>
  <c r="A23" i="3"/>
  <c r="C23" i="3"/>
  <c r="L23" i="3"/>
  <c r="A24" i="3"/>
  <c r="C24" i="3"/>
  <c r="L24" i="3"/>
  <c r="A25" i="3"/>
  <c r="C25" i="3"/>
  <c r="L25" i="3"/>
  <c r="A26" i="3"/>
  <c r="C26" i="3"/>
  <c r="L26" i="3"/>
  <c r="A27" i="3"/>
  <c r="C27" i="3"/>
  <c r="L27" i="3"/>
  <c r="A28" i="3"/>
  <c r="C28" i="3"/>
  <c r="L28" i="3"/>
  <c r="A29" i="3"/>
  <c r="C29" i="3"/>
  <c r="L29" i="3"/>
  <c r="A30" i="3"/>
  <c r="C30" i="3"/>
  <c r="L30" i="3"/>
  <c r="A21" i="3"/>
  <c r="C21" i="3"/>
  <c r="L21" i="3"/>
  <c r="O20" i="3"/>
  <c r="I41" i="2"/>
  <c r="J41" i="2" s="1"/>
  <c r="K41" i="2" s="1"/>
  <c r="L41" i="2" s="1"/>
  <c r="M41" i="2" s="1"/>
  <c r="N41" i="2" s="1"/>
  <c r="O41" i="2" s="1"/>
  <c r="I36" i="2"/>
  <c r="J36" i="2" s="1"/>
  <c r="K36" i="2" s="1"/>
  <c r="L36" i="2" s="1"/>
  <c r="M36" i="2" s="1"/>
  <c r="N36" i="2" s="1"/>
  <c r="O36" i="2" s="1"/>
  <c r="I31" i="2"/>
  <c r="J31" i="2" s="1"/>
  <c r="K31" i="2" s="1"/>
  <c r="L31" i="2" s="1"/>
  <c r="M31" i="2" s="1"/>
  <c r="N31" i="2" s="1"/>
  <c r="O31" i="2" s="1"/>
  <c r="A20" i="3"/>
  <c r="C20" i="3"/>
  <c r="L20" i="3"/>
  <c r="A19" i="3"/>
  <c r="C19" i="3"/>
  <c r="L19" i="3"/>
  <c r="N21" i="2"/>
  <c r="M21" i="2"/>
  <c r="O21" i="2" s="1"/>
  <c r="N17" i="2"/>
  <c r="O17" i="2" s="1"/>
  <c r="L14" i="3"/>
  <c r="E4" i="4" l="1"/>
  <c r="E3" i="4" s="1"/>
  <c r="D10" i="4"/>
  <c r="D8" i="4"/>
  <c r="D7" i="4"/>
  <c r="D9" i="4"/>
  <c r="D11" i="4"/>
  <c r="A3" i="4"/>
  <c r="B3" i="4"/>
  <c r="L12" i="3"/>
  <c r="L13" i="3"/>
  <c r="L15" i="3"/>
  <c r="L16" i="3"/>
  <c r="L17" i="3"/>
  <c r="L18" i="3"/>
  <c r="L11" i="3"/>
  <c r="L10" i="3"/>
  <c r="L9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L8" i="3"/>
  <c r="C8" i="3"/>
  <c r="A8" i="3"/>
  <c r="L5" i="3"/>
  <c r="L6" i="3"/>
  <c r="L7" i="3"/>
  <c r="C6" i="3"/>
  <c r="C7" i="3"/>
  <c r="C5" i="3"/>
  <c r="A6" i="3"/>
  <c r="A7" i="3"/>
  <c r="A4" i="3"/>
  <c r="A5" i="3"/>
  <c r="A3" i="3"/>
  <c r="L4" i="3"/>
  <c r="L3" i="3"/>
  <c r="D25" i="2"/>
  <c r="D26" i="2"/>
  <c r="D27" i="2"/>
  <c r="D28" i="2"/>
  <c r="D29" i="2"/>
  <c r="D24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0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5" i="2"/>
  <c r="N8" i="4" l="1"/>
  <c r="P8" i="4"/>
  <c r="R8" i="4"/>
  <c r="L8" i="4"/>
  <c r="M8" i="4"/>
  <c r="O8" i="4"/>
  <c r="Q8" i="4"/>
  <c r="S8" i="4"/>
  <c r="N7" i="4"/>
  <c r="P7" i="4"/>
  <c r="R7" i="4"/>
  <c r="L7" i="4"/>
  <c r="M7" i="4"/>
  <c r="O7" i="4"/>
  <c r="Q7" i="4"/>
  <c r="S7" i="4"/>
  <c r="N9" i="4"/>
  <c r="P9" i="4"/>
  <c r="R9" i="4"/>
  <c r="L9" i="4"/>
  <c r="M9" i="4"/>
  <c r="O9" i="4"/>
  <c r="Q9" i="4"/>
  <c r="S9" i="4"/>
  <c r="N6" i="4"/>
  <c r="P6" i="4"/>
  <c r="R6" i="4"/>
  <c r="L6" i="4"/>
  <c r="M6" i="4"/>
  <c r="O6" i="4"/>
  <c r="Q6" i="4"/>
  <c r="S6" i="4"/>
  <c r="N10" i="4"/>
  <c r="P10" i="4"/>
  <c r="R10" i="4"/>
  <c r="L10" i="4"/>
  <c r="M10" i="4"/>
  <c r="O10" i="4"/>
  <c r="Q10" i="4"/>
  <c r="S10" i="4"/>
  <c r="Q3" i="4" l="1"/>
  <c r="M3" i="4"/>
  <c r="R3" i="4"/>
  <c r="N3" i="4"/>
  <c r="S3" i="4"/>
  <c r="O3" i="4"/>
  <c r="L3" i="4"/>
  <c r="P3" i="4"/>
</calcChain>
</file>

<file path=xl/comments1.xml><?xml version="1.0" encoding="utf-8"?>
<comments xmlns="http://schemas.openxmlformats.org/spreadsheetml/2006/main">
  <authors>
    <author>Carlos Tonchee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Carlos Tonchee:</t>
        </r>
        <r>
          <rPr>
            <sz val="9"/>
            <color indexed="81"/>
            <rFont val="Tahoma"/>
            <charset val="1"/>
          </rPr>
          <t xml:space="preserve">
Inserta El Numero de Registro aqui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Carlos Tonchee:</t>
        </r>
        <r>
          <rPr>
            <sz val="9"/>
            <color indexed="81"/>
            <rFont val="Tahoma"/>
            <family val="2"/>
          </rPr>
          <t xml:space="preserve">
0x00: B11100101
0x1D: B00110010
0x1E: B00000000
0x1F: B00000000
0x20: B00000000
0x21: B00001111
0x22: B01010000
0x23: B11001000
0x24: B00000000
0x25: B00000000
0x26: B00000000
0x27: B00000000
0x28: B00000111
0x29: B00011110
0x2A: B00000000
0x2B: B00000000
0x2C: B00001010
0x2D: B00001000
0x2E: B00000000
0x2F: B00000000
0x30: B10000011
0x31: B00000011
0x32: B11111110
0x33: B11111111
0x34: B11111100
0x35: B11111111
0x36: B00011001
0x37: B00000000
0x38: B00000000
0x39: B00000000
</t>
        </r>
      </text>
    </comment>
  </commentList>
</comments>
</file>

<file path=xl/sharedStrings.xml><?xml version="1.0" encoding="utf-8"?>
<sst xmlns="http://schemas.openxmlformats.org/spreadsheetml/2006/main" count="880" uniqueCount="312">
  <si>
    <t>Address</t>
  </si>
  <si>
    <t>Decimal</t>
  </si>
  <si>
    <t>Name</t>
  </si>
  <si>
    <t>Type</t>
  </si>
  <si>
    <t>DEVID</t>
  </si>
  <si>
    <t>Reserved</t>
  </si>
  <si>
    <t>THRESH_TAP</t>
  </si>
  <si>
    <t>OFSX</t>
  </si>
  <si>
    <t>OFSY</t>
  </si>
  <si>
    <t>OFSZ</t>
  </si>
  <si>
    <t>DUR</t>
  </si>
  <si>
    <t>Latent</t>
  </si>
  <si>
    <t>Window</t>
  </si>
  <si>
    <t>THRESH_ACT</t>
  </si>
  <si>
    <t>THRESH_INACT</t>
  </si>
  <si>
    <t>TIME_INACT</t>
  </si>
  <si>
    <t>ACT_INACT_CTL</t>
  </si>
  <si>
    <t>THRESH_FF</t>
  </si>
  <si>
    <t>TIME_FF</t>
  </si>
  <si>
    <t>TAP_AXES</t>
  </si>
  <si>
    <t>ACT_TAP_STATUS</t>
  </si>
  <si>
    <t>BW_RATE</t>
  </si>
  <si>
    <t>POWER_CTL</t>
  </si>
  <si>
    <t>INT_ENABLE</t>
  </si>
  <si>
    <t>INT_MAP</t>
  </si>
  <si>
    <t>INT_SOURCE</t>
  </si>
  <si>
    <t>DATA_FORMAT</t>
  </si>
  <si>
    <t>DATAX0</t>
  </si>
  <si>
    <t>DATAX1</t>
  </si>
  <si>
    <t>DATAY0</t>
  </si>
  <si>
    <t>DATAY1</t>
  </si>
  <si>
    <t>DATAZ0</t>
  </si>
  <si>
    <t>DATAZ1</t>
  </si>
  <si>
    <t>FIFO_CTL</t>
  </si>
  <si>
    <t>FIFO_STATUS</t>
  </si>
  <si>
    <t>R</t>
  </si>
  <si>
    <t>N/A</t>
  </si>
  <si>
    <t>R/W'</t>
  </si>
  <si>
    <t>R/W</t>
  </si>
  <si>
    <t>Reset Value</t>
  </si>
  <si>
    <t>Device ID</t>
  </si>
  <si>
    <t xml:space="preserve">Description </t>
  </si>
  <si>
    <t>0B11100101</t>
  </si>
  <si>
    <t>0B00000000</t>
  </si>
  <si>
    <t>0B00000010</t>
  </si>
  <si>
    <t>0B00001010</t>
  </si>
  <si>
    <t>Reserved; Do not Access</t>
  </si>
  <si>
    <t>Tap Threshold</t>
  </si>
  <si>
    <t>X Axis Offset</t>
  </si>
  <si>
    <t>Y Axis Offset</t>
  </si>
  <si>
    <t>Z Axis Offset</t>
  </si>
  <si>
    <t>Tap Duration</t>
  </si>
  <si>
    <t>Tap Latency</t>
  </si>
  <si>
    <t>Tap Window</t>
  </si>
  <si>
    <t>Activity threshold</t>
  </si>
  <si>
    <t>Inactivity threshold</t>
  </si>
  <si>
    <t>Inactivity time</t>
  </si>
  <si>
    <t>Axis Enable Control for Activity and Inactivity detection</t>
  </si>
  <si>
    <t>Free Fall threshold</t>
  </si>
  <si>
    <t>Free Fall time</t>
  </si>
  <si>
    <t>Axis control of single tap/double tap</t>
  </si>
  <si>
    <t>Source of single tap/double tap</t>
  </si>
  <si>
    <t>Data rate and power mode control</t>
  </si>
  <si>
    <t>Power Saving features control</t>
  </si>
  <si>
    <t>Interrupt enable control</t>
  </si>
  <si>
    <t>Interrupt mapping control</t>
  </si>
  <si>
    <t>Source of interrupts</t>
  </si>
  <si>
    <t>Data format control</t>
  </si>
  <si>
    <t>X Axis Data 0</t>
  </si>
  <si>
    <t>X Axis Data 1</t>
  </si>
  <si>
    <t>Y Axis Data 0</t>
  </si>
  <si>
    <t>Y Axis Data 1</t>
  </si>
  <si>
    <t>Z Axis Data 0</t>
  </si>
  <si>
    <t>Z Axis Data 1</t>
  </si>
  <si>
    <t>First Input First Output Control</t>
  </si>
  <si>
    <t>First Input First Output Status</t>
  </si>
  <si>
    <t>Output Data Rate</t>
  </si>
  <si>
    <t>[Hz]</t>
  </si>
  <si>
    <t>Bandwidth</t>
  </si>
  <si>
    <t>Rate Code</t>
  </si>
  <si>
    <t>[Bits]</t>
  </si>
  <si>
    <t>0b1111</t>
  </si>
  <si>
    <t>0b1110</t>
  </si>
  <si>
    <t>0b1101</t>
  </si>
  <si>
    <t>0b1100</t>
  </si>
  <si>
    <t>0b1011</t>
  </si>
  <si>
    <t>0b1010</t>
  </si>
  <si>
    <t>0b1001</t>
  </si>
  <si>
    <t>0b1000</t>
  </si>
  <si>
    <t>0b0111</t>
  </si>
  <si>
    <t>0b0110</t>
  </si>
  <si>
    <t>0b0101</t>
  </si>
  <si>
    <t>0b0100</t>
  </si>
  <si>
    <t>0b0011</t>
  </si>
  <si>
    <t>0b0010</t>
  </si>
  <si>
    <t>0b0001</t>
  </si>
  <si>
    <t>0b0000</t>
  </si>
  <si>
    <t>IDD</t>
  </si>
  <si>
    <t>[uA]</t>
  </si>
  <si>
    <t>BW_RATE Register</t>
  </si>
  <si>
    <t>Bit</t>
  </si>
  <si>
    <t>Mode</t>
  </si>
  <si>
    <t>Description</t>
  </si>
  <si>
    <t>LOW_POWER</t>
  </si>
  <si>
    <t>RATE_CODE[3]</t>
  </si>
  <si>
    <t>RATE_CODE[2]</t>
  </si>
  <si>
    <t>RATE_CODE[1]</t>
  </si>
  <si>
    <t>RATE_CODE[0]</t>
  </si>
  <si>
    <t>LOW_POWER = OFF</t>
  </si>
  <si>
    <t>LOW_POWER = ON</t>
  </si>
  <si>
    <t>the Maximum output data rate at 400KHz is 800Hz and at 100KHz is 200Hz</t>
  </si>
  <si>
    <t>D7</t>
  </si>
  <si>
    <t>D6</t>
  </si>
  <si>
    <t>D5</t>
  </si>
  <si>
    <t>D4</t>
  </si>
  <si>
    <t>D3</t>
  </si>
  <si>
    <t>D2</t>
  </si>
  <si>
    <t>D1</t>
  </si>
  <si>
    <t>D0</t>
  </si>
  <si>
    <t>Value</t>
  </si>
  <si>
    <t>Register</t>
  </si>
  <si>
    <t>Holds a fixed device ID code</t>
  </si>
  <si>
    <t>LATENT</t>
  </si>
  <si>
    <t>WINDOW</t>
  </si>
  <si>
    <t>Scale Factor</t>
  </si>
  <si>
    <t>[LSB]</t>
  </si>
  <si>
    <t>65mg</t>
  </si>
  <si>
    <t>15.6mg</t>
  </si>
  <si>
    <t>User-set offset adjustments in two complement format  (that is 0x7F = 2g) the vaule is added to the acceleration data.</t>
  </si>
  <si>
    <t>Data Format</t>
  </si>
  <si>
    <t>unsigned</t>
  </si>
  <si>
    <t>Holds the threshold value for tap interrupts.</t>
  </si>
  <si>
    <t>Two Complement</t>
  </si>
  <si>
    <t>625us</t>
  </si>
  <si>
    <t>1.25ms</t>
  </si>
  <si>
    <t>Contains time value representing the maximum time that an event must be above the THRESH_TAP threshold to qualify as an tap event. Value cero disable the single tap/double tap</t>
  </si>
  <si>
    <t>time representing the wait time from the detection of a tap event to the start of the time window during wich is possible a second tap event can be detected.</t>
  </si>
  <si>
    <t>time representing the amoun of time after the expiration of the latency time during wch a second valid tap can begin.</t>
  </si>
  <si>
    <t>62.5mg</t>
  </si>
  <si>
    <t>Threshold value for detecting activity. Data format is unsigned.</t>
  </si>
  <si>
    <t>Holds the threshold value  for detecting inactivity. Value of  0 may result in  undesirable behavior if the inactivity interrupt si enabled.</t>
  </si>
  <si>
    <t>amount of time that acdeleration must be less than the value in the THRESH_INACT register for inactivity to be declared.</t>
  </si>
  <si>
    <t>1sec</t>
  </si>
  <si>
    <t>ACT ac/dc</t>
  </si>
  <si>
    <t>ACT_X_enable</t>
  </si>
  <si>
    <t>ACT_Y_enable</t>
  </si>
  <si>
    <t>ACT_Z_enable</t>
  </si>
  <si>
    <t>INACT ac/dc</t>
  </si>
  <si>
    <t>INACT_X_enable</t>
  </si>
  <si>
    <t>INACT_Y_enable</t>
  </si>
  <si>
    <t>INACT_Z_enable</t>
  </si>
  <si>
    <t>a setting of 0 selects dc-coupled operation.Iin this operation, the current acceleration magnitude is compared directly with THRESH_INACT and THRESH_ACT to determine whether activity or inactivity is detected.</t>
  </si>
  <si>
    <t>a setting of 1 enables ac-coupled operation. In ac-coupled operation for activity detection, the acceleration value at the start of activity detectiooon is taken as a reference value. New samples of acceleration are then compared to this reference value, and if the magnitude of the diference exceeds the _THRESH_ACT value, the device triggers an activity interrupt.</t>
  </si>
  <si>
    <t>a seting of 1 enables the axis to participate in detecting activity or inactivity. If all axes are excluded, the function is disabled.</t>
  </si>
  <si>
    <t>configure the movement detection for enable o disable the acceleration.</t>
  </si>
  <si>
    <t>Holds the threshold value, for free fall detection. The root-sum square (RSS) value of all axes is calculated and compared with thevalue in THRESH_FF to determine if a Free Fall event ocurred. Vaules between 300mg and 600mg (0x05 to 0x09) are recommended</t>
  </si>
  <si>
    <t>5ms</t>
  </si>
  <si>
    <t>time value representing the minimum time that the RSS value of all axesmus be less than THRESH_FF to generate a free fall interrupt. Values between 100ms and 350ms (0x14 to 0x46) are recommended.</t>
  </si>
  <si>
    <t xml:space="preserve">controls the TAP/DOUBLE TAP event </t>
  </si>
  <si>
    <t>Suppres</t>
  </si>
  <si>
    <t>TAP_X_enable</t>
  </si>
  <si>
    <t>TAP_Y_Enable</t>
  </si>
  <si>
    <t>TAP_Z_enable</t>
  </si>
  <si>
    <t>Setting the bit suppreses double tap detection if acceleration grater than the value in THRESH_TAP is present betwwen taps.</t>
  </si>
  <si>
    <t>Seting the bit on the axis enables the participation of tap detection and 0 exlude it</t>
  </si>
  <si>
    <t>ACT_X_source</t>
  </si>
  <si>
    <t>ACT_Y_source</t>
  </si>
  <si>
    <t>ACT_Z_source</t>
  </si>
  <si>
    <t>Asleep</t>
  </si>
  <si>
    <t>TAP_X_source</t>
  </si>
  <si>
    <t>TAP_Y_source</t>
  </si>
  <si>
    <t>TAP_Z_source</t>
  </si>
  <si>
    <t>these bits indicates the first axis involved in a tap activity event. A setting of 1 corresponds to involvement in the event, and setting of 0 corresponds to no involvement.The ACT_TAP_STAURS register should be read before clearing the interrupt. disabling and axis from participation clears the corresponing cource bit when the next activity tap/double tap event ocurrs.</t>
  </si>
  <si>
    <t>a seting of 1 indicates that the part is asleep and a 0 indicates that the part is not asleep.</t>
  </si>
  <si>
    <t>Status abous the source and the tap axis involved</t>
  </si>
  <si>
    <t>Selects the output data rate, an output data rate should be selected that is apropiated for the comunication protocol and frequency selected..</t>
  </si>
  <si>
    <t>Link</t>
  </si>
  <si>
    <t>AUTO_SLEEP</t>
  </si>
  <si>
    <t>Measure</t>
  </si>
  <si>
    <t>Sleep</t>
  </si>
  <si>
    <t>Wakeup[1]</t>
  </si>
  <si>
    <t>Wakeup[0]</t>
  </si>
  <si>
    <t>Enables the delays start</t>
  </si>
  <si>
    <t>Setting the bit the part sleeps after an inactivity detected</t>
  </si>
  <si>
    <t>a setting of 0  place the part in stanby mode and setting the bit place the part into measure mode</t>
  </si>
  <si>
    <t>0 place the part in sleep mode and 1 set the part in normal mode</t>
  </si>
  <si>
    <t>thes bits control the frequency or readings in sleep mode.</t>
  </si>
  <si>
    <t>DATA_READY</t>
  </si>
  <si>
    <t>SINGLE_TAP</t>
  </si>
  <si>
    <t>DOUBLE_TAP</t>
  </si>
  <si>
    <t>Activity</t>
  </si>
  <si>
    <t>FREE_FALL</t>
  </si>
  <si>
    <t>Watermark</t>
  </si>
  <si>
    <t>Overrun</t>
  </si>
  <si>
    <t>Setting the corresponding bit entable the respective function to generate interruptions</t>
  </si>
  <si>
    <t>Inactivity</t>
  </si>
  <si>
    <t>Any bit set to 0 in this register send their respective interrupts to the INT1 pin, and 1 send to the INT2 pin. All selected interrupts for a given pin are Ored</t>
  </si>
  <si>
    <t>Indicates that the respective function have triggered</t>
  </si>
  <si>
    <t>SELF_TEST</t>
  </si>
  <si>
    <t>SPI</t>
  </si>
  <si>
    <t>INT_INVERT</t>
  </si>
  <si>
    <t>FULL_RES</t>
  </si>
  <si>
    <t>Justify</t>
  </si>
  <si>
    <t>Range[1]</t>
  </si>
  <si>
    <t>Range[0]</t>
  </si>
  <si>
    <t>Setting the bit  causing a shift in the output data</t>
  </si>
  <si>
    <t>Setting the bit set the device to 3wire SPI an 0 to SPI-4Wire</t>
  </si>
  <si>
    <t>Set the interrupt to active High[1] ans active low[0]</t>
  </si>
  <si>
    <t>[1] Set the device in full resolution mainteining  the 4mg/LSB scale factor. [0] the device is in 10bit mode</t>
  </si>
  <si>
    <t>[1] justify left [0] justify Right with sign extension</t>
  </si>
  <si>
    <t>[00] = +-2g [01] +-4g [10] = +-8g [11] = +-16g</t>
  </si>
  <si>
    <t>Variable</t>
  </si>
  <si>
    <t>FIFO_MODE[1]</t>
  </si>
  <si>
    <t>FIFO_MODE[0]</t>
  </si>
  <si>
    <t>Trigger</t>
  </si>
  <si>
    <t>Samples[3]</t>
  </si>
  <si>
    <t>Samples[2]</t>
  </si>
  <si>
    <t>Samples[1]</t>
  </si>
  <si>
    <t>Samples[0]</t>
  </si>
  <si>
    <t>Samples[4]</t>
  </si>
  <si>
    <t>[00] Bypass ; [01] Collect 32 values and then stops collecting data; [10]Holds the las 32 values whes fifo is full old data is overwriten;[11]when triggered holds the last data samples before the trigger event.</t>
  </si>
  <si>
    <t>[0]links the trigger event of trigger mode to INT1, and 1 links trigger event to INT2</t>
  </si>
  <si>
    <t>Not use 0</t>
  </si>
  <si>
    <t>Entries[5]</t>
  </si>
  <si>
    <t>Entries[4]</t>
  </si>
  <si>
    <t>Entries[3]</t>
  </si>
  <si>
    <t>Entries[2]</t>
  </si>
  <si>
    <t>Entries[1]</t>
  </si>
  <si>
    <t>FIFO_TRIG</t>
  </si>
  <si>
    <t>Entries[0]</t>
  </si>
  <si>
    <t>Corresponds to a trigger event ocurring</t>
  </si>
  <si>
    <t>How many data valuea are stored in the FIFO</t>
  </si>
  <si>
    <t>Default Value</t>
  </si>
  <si>
    <t>[Binary]</t>
  </si>
  <si>
    <t>Bandwith Register</t>
  </si>
  <si>
    <t>Bandwithd</t>
  </si>
  <si>
    <t>0b11111111</t>
  </si>
  <si>
    <t>POWER_MODE</t>
  </si>
  <si>
    <t>Data Type</t>
  </si>
  <si>
    <t>PIN Description[7]</t>
  </si>
  <si>
    <t>Pin Description[6]</t>
  </si>
  <si>
    <t>Pin Description[5]</t>
  </si>
  <si>
    <t>Pin Description[4]</t>
  </si>
  <si>
    <t>Pin Description[3]</t>
  </si>
  <si>
    <t>Pin Description[2]</t>
  </si>
  <si>
    <t>Pin  Description[1]</t>
  </si>
  <si>
    <t>Pin Description[0]</t>
  </si>
  <si>
    <t>Parameter</t>
  </si>
  <si>
    <t xml:space="preserve">Mode </t>
  </si>
  <si>
    <t>BW_RATE[0]</t>
  </si>
  <si>
    <t>BW_RATE[1]</t>
  </si>
  <si>
    <t>BW_RATE[2]</t>
  </si>
  <si>
    <t>BW_RATE[3]</t>
  </si>
  <si>
    <t>BW_RATE[4]</t>
  </si>
  <si>
    <t>ACT_INACT_CTL[0]</t>
  </si>
  <si>
    <t>ACT_INACT_CTL[1]</t>
  </si>
  <si>
    <t>ACT_INACT_CTL[2]</t>
  </si>
  <si>
    <t>ACT_INACT_CTL[3]</t>
  </si>
  <si>
    <t>ACT_INACT_CTL[4]</t>
  </si>
  <si>
    <t>ACT_INACT_CTL[5]</t>
  </si>
  <si>
    <t>TAP_AXES[0]</t>
  </si>
  <si>
    <t>TAP_AXES[1]</t>
  </si>
  <si>
    <t>TAP_AXES[2]</t>
  </si>
  <si>
    <t>TAP_AXES[3]</t>
  </si>
  <si>
    <t>TAP_AXES[4]</t>
  </si>
  <si>
    <t>ACT_TAP_STATUS[0]</t>
  </si>
  <si>
    <t>ACT_TAP_STATUS[1]</t>
  </si>
  <si>
    <t>ACT_TAP_STATUS[2]</t>
  </si>
  <si>
    <t>ACT_TAP_STATUS[3]</t>
  </si>
  <si>
    <t>ACT_TAP_STATUS[4]</t>
  </si>
  <si>
    <t>POWER_CTL[0]</t>
  </si>
  <si>
    <t>POWER_CTL[1]</t>
  </si>
  <si>
    <t>POWER_CTL[2]</t>
  </si>
  <si>
    <t>POWER_CTL[3]</t>
  </si>
  <si>
    <t>POWER_CTL[4]</t>
  </si>
  <si>
    <t>INT_ENABLE[0]</t>
  </si>
  <si>
    <t>INT_ENABLE[1]</t>
  </si>
  <si>
    <t>INT_ENABLE[2]</t>
  </si>
  <si>
    <t>INT_ENABLE[3]</t>
  </si>
  <si>
    <t>INT_ENABLE[4]</t>
  </si>
  <si>
    <t>INT_MAP[0]</t>
  </si>
  <si>
    <t>INT_MAP[1]</t>
  </si>
  <si>
    <t>INT_MAP[2]</t>
  </si>
  <si>
    <t>INT_MAP[4]</t>
  </si>
  <si>
    <t>INT_SOURCE[0]</t>
  </si>
  <si>
    <t>INT_SOURCE[1]</t>
  </si>
  <si>
    <t>INT_SOURCE[2]</t>
  </si>
  <si>
    <t>INT_SOURCE[3]</t>
  </si>
  <si>
    <t>INT_SOURCE[4]</t>
  </si>
  <si>
    <t>DATA_FORMAT[0]</t>
  </si>
  <si>
    <t>DATA_FORMAT[1]</t>
  </si>
  <si>
    <t>DATA_FORMAT[2]</t>
  </si>
  <si>
    <t>DATA_FORMAT[3]</t>
  </si>
  <si>
    <t>DATA_FORMAT[4]</t>
  </si>
  <si>
    <t>FIFO_CTL[0]</t>
  </si>
  <si>
    <t>FIFO_CTL[1]</t>
  </si>
  <si>
    <t>FIFO_CTL[2]</t>
  </si>
  <si>
    <t>FIFO_CTL[3]</t>
  </si>
  <si>
    <t>FIFO_CTL[4]</t>
  </si>
  <si>
    <t>FIFO_STATUS[0]</t>
  </si>
  <si>
    <t>FIFO_STATUS[1]</t>
  </si>
  <si>
    <t>FIFO_STATUS[2]</t>
  </si>
  <si>
    <t>FIFO_STATUS[3]</t>
  </si>
  <si>
    <t>FIFO_STATUS[4]</t>
  </si>
  <si>
    <t>ON</t>
  </si>
  <si>
    <t>OFF</t>
  </si>
  <si>
    <t>Start</t>
  </si>
  <si>
    <t>Register Number</t>
  </si>
  <si>
    <t>Datos por Llenar</t>
  </si>
  <si>
    <t>0x1d</t>
  </si>
  <si>
    <t>Bin Value</t>
  </si>
  <si>
    <t>Int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</si>
</sst>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1" xfId="0" applyFill="1" applyBorder="1"/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7</xdr:row>
      <xdr:rowOff>190499</xdr:rowOff>
    </xdr:from>
    <xdr:to>
      <xdr:col>19</xdr:col>
      <xdr:colOff>352425</xdr:colOff>
      <xdr:row>12</xdr:row>
      <xdr:rowOff>57149</xdr:rowOff>
    </xdr:to>
    <xdr:grpSp>
      <xdr:nvGrpSpPr>
        <xdr:cNvPr id="29" name="Group 28"/>
        <xdr:cNvGrpSpPr/>
      </xdr:nvGrpSpPr>
      <xdr:grpSpPr>
        <a:xfrm>
          <a:off x="6448425" y="1581149"/>
          <a:ext cx="5562600" cy="819150"/>
          <a:chOff x="6762750" y="1142999"/>
          <a:chExt cx="1371600" cy="819150"/>
        </a:xfrm>
      </xdr:grpSpPr>
      <xdr:sp macro="" textlink="Analisys!F3">
        <xdr:nvSpPr>
          <xdr:cNvPr id="3" name="TextBox 2"/>
          <xdr:cNvSpPr txBox="1"/>
        </xdr:nvSpPr>
        <xdr:spPr>
          <a:xfrm>
            <a:off x="6762750" y="1504949"/>
            <a:ext cx="137160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87C9E55-8105-44AC-B64C-56128B282E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Holds the threshold value for tap interrupts.</a:t>
            </a:fld>
            <a:endParaRPr lang="es-MX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62750" y="1142999"/>
            <a:ext cx="1371600" cy="22860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Register Description.</a:t>
            </a:r>
          </a:p>
        </xdr:txBody>
      </xdr:sp>
    </xdr:grpSp>
    <xdr:clientData/>
  </xdr:twoCellAnchor>
  <xdr:twoCellAnchor>
    <xdr:from>
      <xdr:col>3</xdr:col>
      <xdr:colOff>266105</xdr:colOff>
      <xdr:row>8</xdr:row>
      <xdr:rowOff>0</xdr:rowOff>
    </xdr:from>
    <xdr:to>
      <xdr:col>5</xdr:col>
      <xdr:colOff>422079</xdr:colOff>
      <xdr:row>12</xdr:row>
      <xdr:rowOff>57150</xdr:rowOff>
    </xdr:to>
    <xdr:grpSp>
      <xdr:nvGrpSpPr>
        <xdr:cNvPr id="30" name="Group 29"/>
        <xdr:cNvGrpSpPr/>
      </xdr:nvGrpSpPr>
      <xdr:grpSpPr>
        <a:xfrm>
          <a:off x="2094905" y="1581150"/>
          <a:ext cx="1375174" cy="819150"/>
          <a:chOff x="5342333" y="1143000"/>
          <a:chExt cx="1375174" cy="819150"/>
        </a:xfrm>
      </xdr:grpSpPr>
      <xdr:sp macro="" textlink="Analisys!E3">
        <xdr:nvSpPr>
          <xdr:cNvPr id="5" name="TextBox 4"/>
          <xdr:cNvSpPr txBox="1"/>
        </xdr:nvSpPr>
        <xdr:spPr>
          <a:xfrm>
            <a:off x="5345907" y="1504950"/>
            <a:ext cx="137160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E2AE1A8-5174-4352-B440-A9F13557C27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HEX : 0x0     BIN  0b00000000</a:t>
            </a:fld>
            <a:endParaRPr lang="es-MX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5342333" y="1143000"/>
            <a:ext cx="1371600" cy="22860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Default Value</a:t>
            </a:r>
          </a:p>
        </xdr:txBody>
      </xdr:sp>
    </xdr:grpSp>
    <xdr:clientData/>
  </xdr:twoCellAnchor>
  <xdr:twoCellAnchor>
    <xdr:from>
      <xdr:col>1</xdr:col>
      <xdr:colOff>61912</xdr:colOff>
      <xdr:row>7</xdr:row>
      <xdr:rowOff>180974</xdr:rowOff>
    </xdr:from>
    <xdr:to>
      <xdr:col>3</xdr:col>
      <xdr:colOff>221457</xdr:colOff>
      <xdr:row>12</xdr:row>
      <xdr:rowOff>47625</xdr:rowOff>
    </xdr:to>
    <xdr:grpSp>
      <xdr:nvGrpSpPr>
        <xdr:cNvPr id="31" name="Group 30"/>
        <xdr:cNvGrpSpPr/>
      </xdr:nvGrpSpPr>
      <xdr:grpSpPr>
        <a:xfrm>
          <a:off x="671512" y="1571624"/>
          <a:ext cx="1378745" cy="819151"/>
          <a:chOff x="3921918" y="1142999"/>
          <a:chExt cx="1378745" cy="819151"/>
        </a:xfrm>
      </xdr:grpSpPr>
      <xdr:sp macro="" textlink="">
        <xdr:nvSpPr>
          <xdr:cNvPr id="7" name="TextBox 6"/>
          <xdr:cNvSpPr txBox="1"/>
        </xdr:nvSpPr>
        <xdr:spPr>
          <a:xfrm>
            <a:off x="3921918" y="1142999"/>
            <a:ext cx="1371600" cy="22860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Register</a:t>
            </a:r>
            <a:r>
              <a:rPr lang="es-MX" sz="1100" baseline="0"/>
              <a:t> Name</a:t>
            </a:r>
            <a:endParaRPr lang="es-MX" sz="1100"/>
          </a:p>
        </xdr:txBody>
      </xdr:sp>
      <xdr:sp macro="" textlink="Analisys!D3">
        <xdr:nvSpPr>
          <xdr:cNvPr id="8" name="TextBox 7"/>
          <xdr:cNvSpPr txBox="1"/>
        </xdr:nvSpPr>
        <xdr:spPr>
          <a:xfrm>
            <a:off x="3929063" y="1504950"/>
            <a:ext cx="137160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2972A4E-0A67-42D6-B690-BA2FC04264A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THRESH_TAP</a:t>
            </a:fld>
            <a:endParaRPr lang="es-MX" sz="1100"/>
          </a:p>
        </xdr:txBody>
      </xdr:sp>
    </xdr:grpSp>
    <xdr:clientData/>
  </xdr:twoCellAnchor>
  <xdr:twoCellAnchor>
    <xdr:from>
      <xdr:col>5</xdr:col>
      <xdr:colOff>463748</xdr:colOff>
      <xdr:row>8</xdr:row>
      <xdr:rowOff>0</xdr:rowOff>
    </xdr:from>
    <xdr:to>
      <xdr:col>8</xdr:col>
      <xdr:colOff>17264</xdr:colOff>
      <xdr:row>12</xdr:row>
      <xdr:rowOff>57150</xdr:rowOff>
    </xdr:to>
    <xdr:grpSp>
      <xdr:nvGrpSpPr>
        <xdr:cNvPr id="32" name="Group 31"/>
        <xdr:cNvGrpSpPr/>
      </xdr:nvGrpSpPr>
      <xdr:grpSpPr>
        <a:xfrm>
          <a:off x="3511748" y="1581150"/>
          <a:ext cx="1382316" cy="819150"/>
          <a:chOff x="2501503" y="1143000"/>
          <a:chExt cx="1382316" cy="819150"/>
        </a:xfrm>
      </xdr:grpSpPr>
      <xdr:sp macro="" textlink="">
        <xdr:nvSpPr>
          <xdr:cNvPr id="9" name="TextBox 8"/>
          <xdr:cNvSpPr txBox="1"/>
        </xdr:nvSpPr>
        <xdr:spPr>
          <a:xfrm>
            <a:off x="2501503" y="1143000"/>
            <a:ext cx="1371600" cy="22860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Data Type</a:t>
            </a:r>
          </a:p>
        </xdr:txBody>
      </xdr:sp>
      <xdr:sp macro="" textlink="Analisys!B3">
        <xdr:nvSpPr>
          <xdr:cNvPr id="10" name="TextBox 9"/>
          <xdr:cNvSpPr txBox="1"/>
        </xdr:nvSpPr>
        <xdr:spPr>
          <a:xfrm>
            <a:off x="2512219" y="1504950"/>
            <a:ext cx="137160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08E4813-94B6-44BB-ABA7-A59895281CA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unsigned</a:t>
            </a:fld>
            <a:endParaRPr lang="es-MX" sz="1100"/>
          </a:p>
        </xdr:txBody>
      </xdr:sp>
    </xdr:grpSp>
    <xdr:clientData/>
  </xdr:twoCellAnchor>
  <xdr:twoCellAnchor>
    <xdr:from>
      <xdr:col>8</xdr:col>
      <xdr:colOff>42863</xdr:colOff>
      <xdr:row>8</xdr:row>
      <xdr:rowOff>9524</xdr:rowOff>
    </xdr:from>
    <xdr:to>
      <xdr:col>10</xdr:col>
      <xdr:colOff>209550</xdr:colOff>
      <xdr:row>12</xdr:row>
      <xdr:rowOff>66675</xdr:rowOff>
    </xdr:to>
    <xdr:grpSp>
      <xdr:nvGrpSpPr>
        <xdr:cNvPr id="34" name="Group 33"/>
        <xdr:cNvGrpSpPr/>
      </xdr:nvGrpSpPr>
      <xdr:grpSpPr>
        <a:xfrm>
          <a:off x="4919663" y="1590674"/>
          <a:ext cx="1462087" cy="819151"/>
          <a:chOff x="1081088" y="1142999"/>
          <a:chExt cx="1385887" cy="819151"/>
        </a:xfrm>
      </xdr:grpSpPr>
      <xdr:sp macro="" textlink="">
        <xdr:nvSpPr>
          <xdr:cNvPr id="11" name="TextBox 10"/>
          <xdr:cNvSpPr txBox="1"/>
        </xdr:nvSpPr>
        <xdr:spPr>
          <a:xfrm>
            <a:off x="1081088" y="1142999"/>
            <a:ext cx="1371600" cy="228600"/>
          </a:xfrm>
          <a:prstGeom prst="rect">
            <a:avLst/>
          </a:prstGeom>
          <a:ln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900"/>
              <a:t>Minimum Increment LSB</a:t>
            </a:r>
          </a:p>
          <a:p>
            <a:pPr algn="ctr"/>
            <a:endParaRPr lang="es-MX" sz="1100"/>
          </a:p>
        </xdr:txBody>
      </xdr:sp>
      <xdr:sp macro="" textlink="Analisys!A3">
        <xdr:nvSpPr>
          <xdr:cNvPr id="12" name="TextBox 11"/>
          <xdr:cNvSpPr txBox="1"/>
        </xdr:nvSpPr>
        <xdr:spPr>
          <a:xfrm>
            <a:off x="1095375" y="1504950"/>
            <a:ext cx="137160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718F0FD-E6AE-47D8-993B-9D2A333EF1A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65mg</a:t>
            </a:fld>
            <a:endParaRPr lang="es-MX" sz="1100"/>
          </a:p>
        </xdr:txBody>
      </xdr:sp>
    </xdr:grpSp>
    <xdr:clientData/>
  </xdr:twoCellAnchor>
  <xdr:twoCellAnchor>
    <xdr:from>
      <xdr:col>1</xdr:col>
      <xdr:colOff>80962</xdr:colOff>
      <xdr:row>12</xdr:row>
      <xdr:rowOff>123825</xdr:rowOff>
    </xdr:from>
    <xdr:to>
      <xdr:col>3</xdr:col>
      <xdr:colOff>233362</xdr:colOff>
      <xdr:row>25</xdr:row>
      <xdr:rowOff>123825</xdr:rowOff>
    </xdr:to>
    <xdr:grpSp>
      <xdr:nvGrpSpPr>
        <xdr:cNvPr id="35" name="Group 34"/>
        <xdr:cNvGrpSpPr/>
      </xdr:nvGrpSpPr>
      <xdr:grpSpPr>
        <a:xfrm>
          <a:off x="690562" y="2466975"/>
          <a:ext cx="1371600" cy="2476500"/>
          <a:chOff x="1119187" y="2486025"/>
          <a:chExt cx="1371600" cy="2476500"/>
        </a:xfrm>
      </xdr:grpSpPr>
      <xdr:sp macro="" textlink="Analisys!L3">
        <xdr:nvSpPr>
          <xdr:cNvPr id="13" name="TextBox 12"/>
          <xdr:cNvSpPr txBox="1"/>
        </xdr:nvSpPr>
        <xdr:spPr>
          <a:xfrm>
            <a:off x="1119187" y="2705098"/>
            <a:ext cx="1371600" cy="225742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F5BCED2C-EE66-48D0-9A16-DD18397DEFF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1119187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7</a:t>
            </a:r>
          </a:p>
        </xdr:txBody>
      </xdr:sp>
    </xdr:grpSp>
    <xdr:clientData/>
  </xdr:twoCellAnchor>
  <xdr:twoCellAnchor>
    <xdr:from>
      <xdr:col>3</xdr:col>
      <xdr:colOff>273503</xdr:colOff>
      <xdr:row>12</xdr:row>
      <xdr:rowOff>133350</xdr:rowOff>
    </xdr:from>
    <xdr:to>
      <xdr:col>5</xdr:col>
      <xdr:colOff>427264</xdr:colOff>
      <xdr:row>25</xdr:row>
      <xdr:rowOff>123824</xdr:rowOff>
    </xdr:to>
    <xdr:grpSp>
      <xdr:nvGrpSpPr>
        <xdr:cNvPr id="36" name="Group 35"/>
        <xdr:cNvGrpSpPr/>
      </xdr:nvGrpSpPr>
      <xdr:grpSpPr>
        <a:xfrm>
          <a:off x="2102303" y="2476500"/>
          <a:ext cx="1372961" cy="2466974"/>
          <a:chOff x="2569028" y="2486025"/>
          <a:chExt cx="1372961" cy="2466974"/>
        </a:xfrm>
      </xdr:grpSpPr>
      <xdr:sp macro="" textlink="Analisys!M3">
        <xdr:nvSpPr>
          <xdr:cNvPr id="14" name="TextBox 13"/>
          <xdr:cNvSpPr txBox="1"/>
        </xdr:nvSpPr>
        <xdr:spPr>
          <a:xfrm>
            <a:off x="2569028" y="2705098"/>
            <a:ext cx="1371600" cy="22479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BCCD486A-E5AE-4FED-92F0-3B58922F985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#N/A</a:t>
            </a:fld>
            <a:endParaRPr lang="es-MX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570389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BIT</a:t>
            </a:r>
            <a:r>
              <a:rPr lang="es-MX" sz="1100"/>
              <a:t> 6</a:t>
            </a:r>
          </a:p>
        </xdr:txBody>
      </xdr:sp>
    </xdr:grpSp>
    <xdr:clientData/>
  </xdr:twoCellAnchor>
  <xdr:twoCellAnchor>
    <xdr:from>
      <xdr:col>5</xdr:col>
      <xdr:colOff>466043</xdr:colOff>
      <xdr:row>12</xdr:row>
      <xdr:rowOff>133350</xdr:rowOff>
    </xdr:from>
    <xdr:to>
      <xdr:col>8</xdr:col>
      <xdr:colOff>11566</xdr:colOff>
      <xdr:row>25</xdr:row>
      <xdr:rowOff>114300</xdr:rowOff>
    </xdr:to>
    <xdr:grpSp>
      <xdr:nvGrpSpPr>
        <xdr:cNvPr id="37" name="Group 36"/>
        <xdr:cNvGrpSpPr/>
      </xdr:nvGrpSpPr>
      <xdr:grpSpPr>
        <a:xfrm>
          <a:off x="3514043" y="2476500"/>
          <a:ext cx="1374323" cy="2457450"/>
          <a:chOff x="4018868" y="2486025"/>
          <a:chExt cx="1374323" cy="2457450"/>
        </a:xfrm>
      </xdr:grpSpPr>
      <xdr:sp macro="" textlink="Analisys!N3">
        <xdr:nvSpPr>
          <xdr:cNvPr id="15" name="TextBox 14"/>
          <xdr:cNvSpPr txBox="1"/>
        </xdr:nvSpPr>
        <xdr:spPr>
          <a:xfrm>
            <a:off x="4018868" y="2705099"/>
            <a:ext cx="1372281" cy="22383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C9232AE4-D412-491F-854A-9F09A4DC737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#N/A</a:t>
            </a:fld>
            <a:endParaRPr lang="es-MX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4021591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5</a:t>
            </a:r>
          </a:p>
        </xdr:txBody>
      </xdr:sp>
    </xdr:grpSp>
    <xdr:clientData/>
  </xdr:twoCellAnchor>
  <xdr:twoCellAnchor>
    <xdr:from>
      <xdr:col>8</xdr:col>
      <xdr:colOff>58510</xdr:colOff>
      <xdr:row>12</xdr:row>
      <xdr:rowOff>123825</xdr:rowOff>
    </xdr:from>
    <xdr:to>
      <xdr:col>10</xdr:col>
      <xdr:colOff>214993</xdr:colOff>
      <xdr:row>25</xdr:row>
      <xdr:rowOff>114300</xdr:rowOff>
    </xdr:to>
    <xdr:grpSp>
      <xdr:nvGrpSpPr>
        <xdr:cNvPr id="38" name="Group 37"/>
        <xdr:cNvGrpSpPr/>
      </xdr:nvGrpSpPr>
      <xdr:grpSpPr>
        <a:xfrm>
          <a:off x="4935310" y="2466975"/>
          <a:ext cx="1451883" cy="2466975"/>
          <a:chOff x="5468710" y="2486025"/>
          <a:chExt cx="1375683" cy="2466975"/>
        </a:xfrm>
      </xdr:grpSpPr>
      <xdr:sp macro="" textlink="Analisys!O3">
        <xdr:nvSpPr>
          <xdr:cNvPr id="16" name="TextBox 15"/>
          <xdr:cNvSpPr txBox="1"/>
        </xdr:nvSpPr>
        <xdr:spPr>
          <a:xfrm>
            <a:off x="5468710" y="2705098"/>
            <a:ext cx="1371600" cy="22479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6591610B-BE03-49C3-A51D-D7E991E1AB8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5472793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4</a:t>
            </a:r>
          </a:p>
        </xdr:txBody>
      </xdr:sp>
    </xdr:grpSp>
    <xdr:clientData/>
  </xdr:twoCellAnchor>
  <xdr:twoCellAnchor>
    <xdr:from>
      <xdr:col>10</xdr:col>
      <xdr:colOff>251051</xdr:colOff>
      <xdr:row>12</xdr:row>
      <xdr:rowOff>123825</xdr:rowOff>
    </xdr:from>
    <xdr:to>
      <xdr:col>12</xdr:col>
      <xdr:colOff>409575</xdr:colOff>
      <xdr:row>25</xdr:row>
      <xdr:rowOff>114299</xdr:rowOff>
    </xdr:to>
    <xdr:grpSp>
      <xdr:nvGrpSpPr>
        <xdr:cNvPr id="39" name="Group 38"/>
        <xdr:cNvGrpSpPr/>
      </xdr:nvGrpSpPr>
      <xdr:grpSpPr>
        <a:xfrm>
          <a:off x="6423251" y="2466975"/>
          <a:ext cx="1377724" cy="2466974"/>
          <a:chOff x="6918551" y="2486025"/>
          <a:chExt cx="1377724" cy="2466974"/>
        </a:xfrm>
      </xdr:grpSpPr>
      <xdr:sp macro="" textlink="Analisys!P3">
        <xdr:nvSpPr>
          <xdr:cNvPr id="17" name="TextBox 16"/>
          <xdr:cNvSpPr txBox="1"/>
        </xdr:nvSpPr>
        <xdr:spPr>
          <a:xfrm>
            <a:off x="6918551" y="2705098"/>
            <a:ext cx="1377724" cy="22479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D8B445B-FC31-4C4A-96BE-8B7E7B3BE64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6923995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3</a:t>
            </a:r>
          </a:p>
        </xdr:txBody>
      </xdr:sp>
    </xdr:grpSp>
    <xdr:clientData/>
  </xdr:twoCellAnchor>
  <xdr:twoCellAnchor>
    <xdr:from>
      <xdr:col>12</xdr:col>
      <xdr:colOff>434066</xdr:colOff>
      <xdr:row>12</xdr:row>
      <xdr:rowOff>123825</xdr:rowOff>
    </xdr:from>
    <xdr:to>
      <xdr:col>14</xdr:col>
      <xdr:colOff>593272</xdr:colOff>
      <xdr:row>25</xdr:row>
      <xdr:rowOff>114299</xdr:rowOff>
    </xdr:to>
    <xdr:grpSp>
      <xdr:nvGrpSpPr>
        <xdr:cNvPr id="40" name="Group 39"/>
        <xdr:cNvGrpSpPr/>
      </xdr:nvGrpSpPr>
      <xdr:grpSpPr>
        <a:xfrm>
          <a:off x="7825466" y="2466975"/>
          <a:ext cx="1378406" cy="2466974"/>
          <a:chOff x="8368391" y="2486025"/>
          <a:chExt cx="1378406" cy="2466974"/>
        </a:xfrm>
      </xdr:grpSpPr>
      <xdr:sp macro="" textlink="Analisys!Q3">
        <xdr:nvSpPr>
          <xdr:cNvPr id="18" name="TextBox 17"/>
          <xdr:cNvSpPr txBox="1"/>
        </xdr:nvSpPr>
        <xdr:spPr>
          <a:xfrm>
            <a:off x="8368391" y="2705098"/>
            <a:ext cx="1375683" cy="22479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F5061FCA-AF72-46E9-8B85-F61A3B4ACD0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8375197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2</a:t>
            </a:r>
          </a:p>
        </xdr:txBody>
      </xdr:sp>
    </xdr:grpSp>
    <xdr:clientData/>
  </xdr:twoCellAnchor>
  <xdr:twoCellAnchor>
    <xdr:from>
      <xdr:col>15</xdr:col>
      <xdr:colOff>7483</xdr:colOff>
      <xdr:row>12</xdr:row>
      <xdr:rowOff>123825</xdr:rowOff>
    </xdr:from>
    <xdr:to>
      <xdr:col>17</xdr:col>
      <xdr:colOff>168049</xdr:colOff>
      <xdr:row>25</xdr:row>
      <xdr:rowOff>114299</xdr:rowOff>
    </xdr:to>
    <xdr:grpSp>
      <xdr:nvGrpSpPr>
        <xdr:cNvPr id="41" name="Group 40"/>
        <xdr:cNvGrpSpPr/>
      </xdr:nvGrpSpPr>
      <xdr:grpSpPr>
        <a:xfrm>
          <a:off x="9227683" y="2466975"/>
          <a:ext cx="1379766" cy="2466974"/>
          <a:chOff x="9818233" y="2486025"/>
          <a:chExt cx="1379766" cy="2466974"/>
        </a:xfrm>
      </xdr:grpSpPr>
      <xdr:sp macro="" textlink="Analisys!R3">
        <xdr:nvSpPr>
          <xdr:cNvPr id="19" name="TextBox 18"/>
          <xdr:cNvSpPr txBox="1"/>
        </xdr:nvSpPr>
        <xdr:spPr>
          <a:xfrm>
            <a:off x="9818233" y="2705098"/>
            <a:ext cx="1373642" cy="22479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37CA73E-1809-4679-B243-C78B6A95699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9826399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1</a:t>
            </a:r>
          </a:p>
        </xdr:txBody>
      </xdr:sp>
    </xdr:grpSp>
    <xdr:clientData/>
  </xdr:twoCellAnchor>
  <xdr:twoCellAnchor>
    <xdr:from>
      <xdr:col>17</xdr:col>
      <xdr:colOff>190498</xdr:colOff>
      <xdr:row>12</xdr:row>
      <xdr:rowOff>123825</xdr:rowOff>
    </xdr:from>
    <xdr:to>
      <xdr:col>19</xdr:col>
      <xdr:colOff>361949</xdr:colOff>
      <xdr:row>25</xdr:row>
      <xdr:rowOff>114299</xdr:rowOff>
    </xdr:to>
    <xdr:grpSp>
      <xdr:nvGrpSpPr>
        <xdr:cNvPr id="42" name="Group 41"/>
        <xdr:cNvGrpSpPr/>
      </xdr:nvGrpSpPr>
      <xdr:grpSpPr>
        <a:xfrm>
          <a:off x="10629898" y="2466975"/>
          <a:ext cx="1390651" cy="2466974"/>
          <a:chOff x="11268073" y="2486025"/>
          <a:chExt cx="1390651" cy="2466974"/>
        </a:xfrm>
      </xdr:grpSpPr>
      <xdr:sp macro="" textlink="Analisys!S3">
        <xdr:nvSpPr>
          <xdr:cNvPr id="20" name="TextBox 19"/>
          <xdr:cNvSpPr txBox="1"/>
        </xdr:nvSpPr>
        <xdr:spPr>
          <a:xfrm>
            <a:off x="11268073" y="2705098"/>
            <a:ext cx="1390651" cy="22479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87BA9B9D-33FC-4E06-A7DA-3B941106931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#N/A</a:t>
            </a:fld>
            <a:endParaRPr lang="es-MX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1277599" y="2486025"/>
            <a:ext cx="1371600" cy="18288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BIT 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B2" sqref="B2"/>
    </sheetView>
  </sheetViews>
  <sheetFormatPr defaultRowHeight="15" x14ac:dyDescent="0.25"/>
  <cols>
    <col min="9" max="9" width="10.28515625" bestFit="1" customWidth="1"/>
  </cols>
  <sheetData>
    <row r="2" spans="2:19" ht="15.75" thickBot="1" x14ac:dyDescent="0.3"/>
    <row r="3" spans="2:19" ht="15.75" thickBot="1" x14ac:dyDescent="0.3">
      <c r="D3" s="13" t="s">
        <v>307</v>
      </c>
      <c r="E3" s="14"/>
      <c r="F3" s="23" t="s">
        <v>309</v>
      </c>
      <c r="G3" s="24"/>
      <c r="H3" s="25"/>
      <c r="J3" s="15" t="s">
        <v>99</v>
      </c>
      <c r="K3" s="17"/>
      <c r="L3" s="18" t="s">
        <v>237</v>
      </c>
      <c r="M3" s="19"/>
      <c r="N3" s="18" t="s">
        <v>76</v>
      </c>
      <c r="O3" s="19"/>
      <c r="P3" s="18" t="s">
        <v>78</v>
      </c>
      <c r="Q3" s="19"/>
    </row>
    <row r="4" spans="2:19" ht="15.75" thickBot="1" x14ac:dyDescent="0.3">
      <c r="D4" s="15" t="s">
        <v>247</v>
      </c>
      <c r="E4" s="16"/>
      <c r="F4" s="23" t="s">
        <v>39</v>
      </c>
      <c r="G4" s="24"/>
      <c r="H4" s="25"/>
      <c r="J4" s="23" t="s">
        <v>81</v>
      </c>
      <c r="K4" s="25"/>
      <c r="L4" s="26" t="s">
        <v>305</v>
      </c>
      <c r="M4" s="27"/>
      <c r="N4" s="28" t="str">
        <f>IF($L$4="OFF",CONCATENATE(VLOOKUP($J$4,'Power Modes'!$B$5:$E$20,2,FALSE),"Hz"),IF($L$4="ON",CONCATENATE(VLOOKUP(J4,'Power Modes'!$B$24:$E$29,2,FALSE),"Hz"),"NO_OPTION_SELECTED"))</f>
        <v>3200Hz</v>
      </c>
      <c r="O4" s="29" t="str">
        <f>IF(N4="OFF",VLOOKUP($G$3,'Power Modes'!H6:K21,2,FALSE),IF(N4="ON",VLOOKUP($G$3,'Power Modes'!H25:K30,2,FALSE),"NO_OPTION_SELECTED"))</f>
        <v>NO_OPTION_SELECTED</v>
      </c>
      <c r="P4" s="20" t="str">
        <f>IF($L$4="OFF",CONCATENATE(VLOOKUP($J$4,'Power Modes'!$B$5:$E$20,3,FALSE),"Hz"),IF($L$4="ON",CONCATENATE(VLOOKUP(L4,'Power Modes'!$B$24:$E$29,3,FALSE),"Hz"),"NO_OPTION_SELECTED"))</f>
        <v>1600Hz</v>
      </c>
      <c r="Q4" s="22" t="str">
        <f>IF(P4="OFF",VLOOKUP($G$3,'Power Modes'!J6:M21,2,FALSE),IF(P4="ON",VLOOKUP($G$3,'Power Modes'!J25:M30,2,FALSE),"NO_OPTION_SELECTED"))</f>
        <v>NO_OPTION_SELECTED</v>
      </c>
    </row>
    <row r="5" spans="2:19" ht="15.75" thickBot="1" x14ac:dyDescent="0.3">
      <c r="D5" s="15" t="s">
        <v>310</v>
      </c>
      <c r="E5" s="16"/>
      <c r="F5" s="23">
        <v>110010</v>
      </c>
      <c r="G5" s="24"/>
      <c r="H5" s="25"/>
    </row>
    <row r="6" spans="2:19" ht="15.75" thickBot="1" x14ac:dyDescent="0.3">
      <c r="D6" s="13" t="s">
        <v>311</v>
      </c>
      <c r="E6" s="16"/>
      <c r="F6" s="20">
        <f>BIN2DEC(F5)</f>
        <v>50</v>
      </c>
      <c r="G6" s="21"/>
      <c r="H6" s="22"/>
    </row>
    <row r="7" spans="2:19" ht="15.75" thickBot="1" x14ac:dyDescent="0.3">
      <c r="B7" s="30"/>
      <c r="C7" s="31" t="s">
        <v>308</v>
      </c>
      <c r="D7" s="32"/>
    </row>
  </sheetData>
  <mergeCells count="17">
    <mergeCell ref="N3:O3"/>
    <mergeCell ref="N4:O4"/>
    <mergeCell ref="P3:Q3"/>
    <mergeCell ref="P4:Q4"/>
    <mergeCell ref="J4:K4"/>
    <mergeCell ref="C7:D7"/>
    <mergeCell ref="D5:E5"/>
    <mergeCell ref="F5:H5"/>
    <mergeCell ref="F6:H6"/>
    <mergeCell ref="D6:E6"/>
    <mergeCell ref="D3:E3"/>
    <mergeCell ref="F3:H3"/>
    <mergeCell ref="D4:E4"/>
    <mergeCell ref="F4:H4"/>
    <mergeCell ref="J3:K3"/>
    <mergeCell ref="L3:M3"/>
    <mergeCell ref="L4:M4"/>
  </mergeCells>
  <dataValidations disablePrompts="1" count="2">
    <dataValidation type="list" allowBlank="1" showInputMessage="1" showErrorMessage="1" sqref="F4">
      <formula1>Caracteristics</formula1>
    </dataValidation>
    <dataValidation type="list" allowBlank="1" showInputMessage="1" showErrorMessage="1" sqref="L4:M4">
      <formula1>Mode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4" sqref="E4"/>
    </sheetView>
  </sheetViews>
  <sheetFormatPr defaultRowHeight="15" x14ac:dyDescent="0.25"/>
  <cols>
    <col min="2" max="2" width="9.7109375" bestFit="1" customWidth="1"/>
    <col min="4" max="4" width="14.140625" bestFit="1" customWidth="1"/>
    <col min="5" max="5" width="13.28515625" bestFit="1" customWidth="1"/>
    <col min="6" max="6" width="66.28515625" bestFit="1" customWidth="1"/>
    <col min="7" max="7" width="17.42578125" bestFit="1" customWidth="1"/>
    <col min="8" max="8" width="14.140625" bestFit="1" customWidth="1"/>
    <col min="9" max="9" width="21.5703125" bestFit="1" customWidth="1"/>
    <col min="10" max="10" width="10.5703125" bestFit="1" customWidth="1"/>
    <col min="11" max="11" width="12.42578125" bestFit="1" customWidth="1"/>
    <col min="12" max="12" width="17.42578125" bestFit="1" customWidth="1"/>
    <col min="13" max="17" width="17" bestFit="1" customWidth="1"/>
    <col min="18" max="18" width="17.5703125" bestFit="1" customWidth="1"/>
    <col min="19" max="19" width="17" bestFit="1" customWidth="1"/>
  </cols>
  <sheetData>
    <row r="1" spans="1:19" x14ac:dyDescent="0.25">
      <c r="G1" t="s">
        <v>233</v>
      </c>
    </row>
    <row r="2" spans="1:19" x14ac:dyDescent="0.25">
      <c r="A2" t="s">
        <v>125</v>
      </c>
      <c r="B2" t="s">
        <v>238</v>
      </c>
      <c r="C2" t="s">
        <v>120</v>
      </c>
      <c r="D2" t="s">
        <v>2</v>
      </c>
      <c r="E2" t="s">
        <v>232</v>
      </c>
      <c r="F2" t="s">
        <v>102</v>
      </c>
      <c r="G2" t="s">
        <v>234</v>
      </c>
      <c r="H2" t="s">
        <v>237</v>
      </c>
      <c r="I2" t="s">
        <v>76</v>
      </c>
      <c r="J2" t="s">
        <v>235</v>
      </c>
      <c r="K2" t="s">
        <v>247</v>
      </c>
      <c r="L2" t="s">
        <v>239</v>
      </c>
      <c r="M2" t="s">
        <v>240</v>
      </c>
      <c r="N2" t="s">
        <v>241</v>
      </c>
      <c r="O2" t="s">
        <v>242</v>
      </c>
      <c r="P2" t="s">
        <v>243</v>
      </c>
      <c r="Q2" t="s">
        <v>244</v>
      </c>
      <c r="R2" t="s">
        <v>245</v>
      </c>
      <c r="S2" t="s">
        <v>246</v>
      </c>
    </row>
    <row r="3" spans="1:19" ht="30" x14ac:dyDescent="0.25">
      <c r="A3" t="str">
        <f>VLOOKUP(D3,'Register Definitions'!B3:O32,13,FALSE)</f>
        <v>65mg</v>
      </c>
      <c r="B3" t="str">
        <f>VLOOKUP(D3,'Register Definitions'!B3:O32,12,FALSE)</f>
        <v>unsigned</v>
      </c>
      <c r="C3" t="str">
        <f>Presentation!F3</f>
        <v>0x1d</v>
      </c>
      <c r="D3" t="str">
        <f>VLOOKUP(C3,'Register Definitions'!A3:B32,2,FALSE)</f>
        <v>THRESH_TAP</v>
      </c>
      <c r="E3" t="str">
        <f>CONCATENATE("HEX : ",VLOOKUP($C$3,'Register Definitions'!$A$3:$O$32,12,FALSE),"     ","BIN","  ",E4)</f>
        <v>HEX : 0x0     BIN  0b00000000</v>
      </c>
      <c r="F3" s="11" t="str">
        <f>VLOOKUP(D3,'Register Definitions'!B3:O32,14,FALSE)</f>
        <v>Holds the threshold value for tap interrupts.</v>
      </c>
      <c r="G3" t="s">
        <v>236</v>
      </c>
      <c r="H3" t="s">
        <v>305</v>
      </c>
      <c r="I3" t="e">
        <f>IF(H3="OFF",VLOOKUP($G$3,'Power Modes'!B5:E20,2,FALSE),IF(H3="ON",VLOOKUP($G$3,'Power Modes'!B24:E29,2,FALSE),"NO_OPTION_SELECTED"))</f>
        <v>#N/A</v>
      </c>
      <c r="J3" t="e">
        <f>VLOOKUP(I3,'Power Modes'!$B$4:$E$29,3,FALSE)</f>
        <v>#N/A</v>
      </c>
      <c r="K3" t="str">
        <f>Presentation!F4</f>
        <v>Reset Value</v>
      </c>
      <c r="L3" t="e">
        <f>IF($K$3="Name",L8,IF($K$3="Mode",L7,IF($K$3="Reset Value",L10,IF($K$3="Description",L9,"No Option Found"))))</f>
        <v>#N/A</v>
      </c>
      <c r="M3" t="e">
        <f t="shared" ref="M3:S3" si="0">IF($K$3="Name",M8,IF($K$3="Mode",M7,IF($K$3="Reset Value",M10,IF($K$3="Description",M9,"No Option Found"))))</f>
        <v>#N/A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  <c r="R3" t="e">
        <f t="shared" si="0"/>
        <v>#N/A</v>
      </c>
      <c r="S3" t="e">
        <f t="shared" si="0"/>
        <v>#N/A</v>
      </c>
    </row>
    <row r="4" spans="1:19" x14ac:dyDescent="0.25">
      <c r="E4" t="str">
        <f>CONCATENATE("0b",VLOOKUP($C$3,'Register Definitions'!$A$3:$O$32,4,FALSE),VLOOKUP($C$3,'Register Definitions'!$A$3:$O$32,5,FALSE),VLOOKUP($C$3,'Register Definitions'!$A$3:$O$32,6,FALSE),VLOOKUP($C$3,'Register Definitions'!$A$3:$O$32,7,FALSE),VLOOKUP($C$3,'Register Definitions'!$A$3:$O$32,8,FALSE),VLOOKUP($C$3,'Register Definitions'!$A$3:$O$32,9,FALSE),VLOOKUP($C$3,'Register Definitions'!$A$3:$O$32,10,FALSE),VLOOKUP($C$3,'Register Definitions'!$A$3:$O$32,11,FALSE))</f>
        <v>0b00000000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</row>
    <row r="6" spans="1:19" x14ac:dyDescent="0.25">
      <c r="D6" t="s">
        <v>2</v>
      </c>
      <c r="K6" t="s">
        <v>306</v>
      </c>
      <c r="L6" t="e">
        <f>VLOOKUP($D$7,'Power Modes'!$F$2:$O$57,L4,FALSE)</f>
        <v>#N/A</v>
      </c>
      <c r="M6" t="e">
        <f>VLOOKUP($D$7,'Power Modes'!$F$2:$O$57,M4,FALSE)</f>
        <v>#N/A</v>
      </c>
      <c r="N6" t="e">
        <f>VLOOKUP($D$7,'Power Modes'!$F$2:$O$57,N4,FALSE)</f>
        <v>#N/A</v>
      </c>
      <c r="O6" t="e">
        <f>VLOOKUP($D$7,'Power Modes'!$F$2:$O$57,O4,FALSE)</f>
        <v>#N/A</v>
      </c>
      <c r="P6" t="e">
        <f>VLOOKUP($D$7,'Power Modes'!$F$2:$O$57,P4,FALSE)</f>
        <v>#N/A</v>
      </c>
      <c r="Q6" t="e">
        <f>VLOOKUP($D$7,'Power Modes'!$F$2:$O$57,Q4,FALSE)</f>
        <v>#N/A</v>
      </c>
      <c r="R6" t="e">
        <f>VLOOKUP($D$7,'Power Modes'!$F$2:$O$57,R4,FALSE)</f>
        <v>#N/A</v>
      </c>
      <c r="S6" t="e">
        <f>VLOOKUP($D$7,'Power Modes'!$F$2:$O$57,S4,FALSE)</f>
        <v>#N/A</v>
      </c>
    </row>
    <row r="7" spans="1:19" x14ac:dyDescent="0.25">
      <c r="A7" t="s">
        <v>2</v>
      </c>
      <c r="C7" t="s">
        <v>304</v>
      </c>
      <c r="D7" t="str">
        <f>CONCATENATE($D$3,"[",E7,"]")</f>
        <v>THRESH_TAP[0]</v>
      </c>
      <c r="E7">
        <v>0</v>
      </c>
      <c r="K7" t="s">
        <v>101</v>
      </c>
      <c r="L7" t="e">
        <f>VLOOKUP($D$8,'Power Modes'!$F$2:$O$57,L4,FALSE)</f>
        <v>#N/A</v>
      </c>
      <c r="M7" t="e">
        <f>VLOOKUP($D$8,'Power Modes'!$F$2:$O$57,M4,FALSE)</f>
        <v>#N/A</v>
      </c>
      <c r="N7" t="e">
        <f>VLOOKUP($D$8,'Power Modes'!$F$2:$O$57,N4,FALSE)</f>
        <v>#N/A</v>
      </c>
      <c r="O7" t="e">
        <f>VLOOKUP($D$8,'Power Modes'!$F$2:$O$57,O4,FALSE)</f>
        <v>#N/A</v>
      </c>
      <c r="P7" t="e">
        <f>VLOOKUP($D$8,'Power Modes'!$F$2:$O$57,P4,FALSE)</f>
        <v>#N/A</v>
      </c>
      <c r="Q7" t="e">
        <f>VLOOKUP($D$8,'Power Modes'!$F$2:$O$57,Q4,FALSE)</f>
        <v>#N/A</v>
      </c>
      <c r="R7" t="e">
        <f>VLOOKUP($D$8,'Power Modes'!$F$2:$O$57,R4,FALSE)</f>
        <v>#N/A</v>
      </c>
      <c r="S7" t="e">
        <f>VLOOKUP($D$8,'Power Modes'!$F$2:$O$57,S4,FALSE)</f>
        <v>#N/A</v>
      </c>
    </row>
    <row r="8" spans="1:19" x14ac:dyDescent="0.25">
      <c r="A8" t="s">
        <v>248</v>
      </c>
      <c r="C8" t="s">
        <v>305</v>
      </c>
      <c r="D8" t="str">
        <f t="shared" ref="D8:D11" si="1">CONCATENATE($D$3,"[",E8,"]")</f>
        <v>THRESH_TAP[1]</v>
      </c>
      <c r="E8">
        <v>1</v>
      </c>
      <c r="K8" t="s">
        <v>2</v>
      </c>
      <c r="L8" t="e">
        <f>VLOOKUP($D$9,'Power Modes'!$F$2:$O$57,Analisys!L4,FALSE)</f>
        <v>#N/A</v>
      </c>
      <c r="M8" t="e">
        <f>VLOOKUP($D$9,'Power Modes'!$F$2:$O$57,Analisys!M4,FALSE)</f>
        <v>#N/A</v>
      </c>
      <c r="N8" t="e">
        <f>VLOOKUP($D$9,'Power Modes'!$F$2:$O$57,Analisys!N4,FALSE)</f>
        <v>#N/A</v>
      </c>
      <c r="O8" t="e">
        <f>VLOOKUP($D$9,'Power Modes'!$F$2:$O$57,Analisys!O4,FALSE)</f>
        <v>#N/A</v>
      </c>
      <c r="P8" t="e">
        <f>VLOOKUP($D$9,'Power Modes'!$F$2:$O$57,Analisys!P4,FALSE)</f>
        <v>#N/A</v>
      </c>
      <c r="Q8" t="e">
        <f>VLOOKUP($D$9,'Power Modes'!$F$2:$O$57,Analisys!Q4,FALSE)</f>
        <v>#N/A</v>
      </c>
      <c r="R8" t="e">
        <f>VLOOKUP($D$9,'Power Modes'!$F$2:$O$57,Analisys!R4,FALSE)</f>
        <v>#N/A</v>
      </c>
      <c r="S8" t="e">
        <f>VLOOKUP($D$9,'Power Modes'!$F$2:$O$57,Analisys!S4,FALSE)</f>
        <v>#N/A</v>
      </c>
    </row>
    <row r="9" spans="1:19" x14ac:dyDescent="0.25">
      <c r="A9" t="s">
        <v>102</v>
      </c>
      <c r="D9" t="str">
        <f t="shared" si="1"/>
        <v>THRESH_TAP[2]</v>
      </c>
      <c r="E9">
        <v>2</v>
      </c>
      <c r="K9" t="s">
        <v>39</v>
      </c>
      <c r="L9" t="e">
        <f>VLOOKUP($D$11,'Power Modes'!$F$2:$O$57,Analisys!L4,FALSE)</f>
        <v>#N/A</v>
      </c>
      <c r="M9" t="e">
        <f>VLOOKUP($D$11,'Power Modes'!$F$2:$O$57,Analisys!M4,FALSE)</f>
        <v>#N/A</v>
      </c>
      <c r="N9" t="e">
        <f>VLOOKUP($D$11,'Power Modes'!$F$2:$O$57,Analisys!N4,FALSE)</f>
        <v>#N/A</v>
      </c>
      <c r="O9" t="e">
        <f>VLOOKUP($D$11,'Power Modes'!$F$2:$O$57,Analisys!O4,FALSE)</f>
        <v>#N/A</v>
      </c>
      <c r="P9" t="e">
        <f>VLOOKUP($D$11,'Power Modes'!$F$2:$O$57,Analisys!P4,FALSE)</f>
        <v>#N/A</v>
      </c>
      <c r="Q9" t="e">
        <f>VLOOKUP($D$11,'Power Modes'!$F$2:$O$57,Analisys!Q4,FALSE)</f>
        <v>#N/A</v>
      </c>
      <c r="R9" t="e">
        <f>VLOOKUP($D$11,'Power Modes'!$F$2:$O$57,Analisys!R4,FALSE)</f>
        <v>#N/A</v>
      </c>
      <c r="S9" t="e">
        <f>VLOOKUP($D$11,'Power Modes'!$F$2:$O$57,Analisys!S4,FALSE)</f>
        <v>#N/A</v>
      </c>
    </row>
    <row r="10" spans="1:19" x14ac:dyDescent="0.25">
      <c r="A10" t="s">
        <v>39</v>
      </c>
      <c r="D10" t="str">
        <f t="shared" si="1"/>
        <v>THRESH_TAP[3]</v>
      </c>
      <c r="E10">
        <v>3</v>
      </c>
      <c r="K10" t="s">
        <v>102</v>
      </c>
      <c r="L10" t="e">
        <f>VLOOKUP($D$10,'Power Modes'!$F$2:$O$57,Analisys!L4,FALSE)</f>
        <v>#N/A</v>
      </c>
      <c r="M10" t="e">
        <f>VLOOKUP($D$10,'Power Modes'!$F$2:$O$57,Analisys!M4,FALSE)</f>
        <v>#N/A</v>
      </c>
      <c r="N10" t="e">
        <f>VLOOKUP($D$10,'Power Modes'!$F$2:$O$57,Analisys!N4,FALSE)</f>
        <v>#N/A</v>
      </c>
      <c r="O10" t="e">
        <f>VLOOKUP($D$10,'Power Modes'!$F$2:$O$57,Analisys!O4,FALSE)</f>
        <v>#N/A</v>
      </c>
      <c r="P10" t="e">
        <f>VLOOKUP($D$10,'Power Modes'!$F$2:$O$57,Analisys!P4,FALSE)</f>
        <v>#N/A</v>
      </c>
      <c r="Q10" t="e">
        <f>VLOOKUP($D$10,'Power Modes'!$F$2:$O$57,Analisys!Q4,FALSE)</f>
        <v>#N/A</v>
      </c>
      <c r="R10" t="e">
        <f>VLOOKUP($D$10,'Power Modes'!$F$2:$O$57,Analisys!R4,FALSE)</f>
        <v>#N/A</v>
      </c>
      <c r="S10" t="e">
        <f>VLOOKUP($D$10,'Power Modes'!$F$2:$O$57,Analisys!S4,FALSE)</f>
        <v>#N/A</v>
      </c>
    </row>
    <row r="11" spans="1:19" x14ac:dyDescent="0.25">
      <c r="D11" t="str">
        <f t="shared" si="1"/>
        <v>THRESH_TAP[4]</v>
      </c>
      <c r="E11">
        <v>4</v>
      </c>
    </row>
  </sheetData>
  <dataValidations count="2">
    <dataValidation type="list" allowBlank="1" showInputMessage="1" showErrorMessage="1" sqref="H3">
      <formula1>Mode</formula1>
    </dataValidation>
    <dataValidation type="textLength" allowBlank="1" showInputMessage="1" showErrorMessage="1" promptTitle="Numero Binario a Ingresar" sqref="G3">
      <formula1>1</formula1>
      <formula2>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tabSelected="1" workbookViewId="0">
      <pane xSplit="1" ySplit="3" topLeftCell="B44" activePane="bottomRight" state="frozen"/>
      <selection pane="topRight" activeCell="B1" sqref="B1"/>
      <selection pane="bottomLeft" activeCell="A4" sqref="A4"/>
      <selection pane="bottomRight" activeCell="E51" sqref="E51"/>
    </sheetView>
  </sheetViews>
  <sheetFormatPr defaultRowHeight="15" x14ac:dyDescent="0.25"/>
  <cols>
    <col min="2" max="2" width="16.5703125" bestFit="1" customWidth="1"/>
    <col min="3" max="4" width="10.42578125" bestFit="1" customWidth="1"/>
    <col min="5" max="5" width="7.5703125" bestFit="1" customWidth="1"/>
    <col min="6" max="6" width="13.85546875" bestFit="1" customWidth="1"/>
    <col min="7" max="7" width="51" bestFit="1" customWidth="1"/>
  </cols>
  <sheetData>
    <row r="1" spans="2:7" x14ac:dyDescent="0.25">
      <c r="B1" s="5" t="s">
        <v>110</v>
      </c>
      <c r="C1" s="5"/>
      <c r="D1" s="5"/>
      <c r="E1" s="5"/>
      <c r="F1" s="5"/>
      <c r="G1" s="5"/>
    </row>
    <row r="3" spans="2:7" x14ac:dyDescent="0.25">
      <c r="B3" t="s">
        <v>2</v>
      </c>
      <c r="C3" t="s">
        <v>0</v>
      </c>
      <c r="D3" t="s">
        <v>1</v>
      </c>
      <c r="E3" t="s">
        <v>3</v>
      </c>
      <c r="F3" t="s">
        <v>39</v>
      </c>
      <c r="G3" t="s">
        <v>41</v>
      </c>
    </row>
    <row r="4" spans="2:7" x14ac:dyDescent="0.25">
      <c r="B4" s="2" t="s">
        <v>4</v>
      </c>
      <c r="C4" s="2" t="str">
        <f t="shared" ref="C4:C19" si="0">CONCATENATE("0x",DEC2HEX(D4))</f>
        <v>0x0</v>
      </c>
      <c r="D4" s="2">
        <v>0</v>
      </c>
      <c r="E4" s="2" t="s">
        <v>35</v>
      </c>
      <c r="F4" s="2" t="s">
        <v>42</v>
      </c>
      <c r="G4" t="s">
        <v>40</v>
      </c>
    </row>
    <row r="5" spans="2:7" x14ac:dyDescent="0.25">
      <c r="B5" s="2" t="s">
        <v>5</v>
      </c>
      <c r="C5" s="2" t="str">
        <f t="shared" si="0"/>
        <v>0x1</v>
      </c>
      <c r="D5" s="2">
        <v>1</v>
      </c>
      <c r="E5" s="2" t="s">
        <v>36</v>
      </c>
      <c r="F5" s="2" t="s">
        <v>36</v>
      </c>
      <c r="G5" t="s">
        <v>46</v>
      </c>
    </row>
    <row r="6" spans="2:7" x14ac:dyDescent="0.25">
      <c r="B6" s="2" t="s">
        <v>5</v>
      </c>
      <c r="C6" s="2" t="str">
        <f t="shared" si="0"/>
        <v>0x2</v>
      </c>
      <c r="D6" s="2">
        <v>2</v>
      </c>
      <c r="E6" s="2" t="s">
        <v>36</v>
      </c>
      <c r="F6" s="2" t="s">
        <v>36</v>
      </c>
      <c r="G6" t="s">
        <v>46</v>
      </c>
    </row>
    <row r="7" spans="2:7" x14ac:dyDescent="0.25">
      <c r="B7" s="2" t="s">
        <v>5</v>
      </c>
      <c r="C7" s="2" t="str">
        <f t="shared" si="0"/>
        <v>0x3</v>
      </c>
      <c r="D7" s="2">
        <v>3</v>
      </c>
      <c r="E7" s="2" t="s">
        <v>36</v>
      </c>
      <c r="F7" s="2" t="s">
        <v>36</v>
      </c>
      <c r="G7" t="s">
        <v>46</v>
      </c>
    </row>
    <row r="8" spans="2:7" x14ac:dyDescent="0.25">
      <c r="B8" s="2" t="s">
        <v>5</v>
      </c>
      <c r="C8" s="2" t="str">
        <f t="shared" si="0"/>
        <v>0x4</v>
      </c>
      <c r="D8" s="2">
        <v>4</v>
      </c>
      <c r="E8" s="2" t="s">
        <v>36</v>
      </c>
      <c r="F8" s="2" t="s">
        <v>36</v>
      </c>
      <c r="G8" t="s">
        <v>46</v>
      </c>
    </row>
    <row r="9" spans="2:7" x14ac:dyDescent="0.25">
      <c r="B9" s="2" t="s">
        <v>5</v>
      </c>
      <c r="C9" s="2" t="str">
        <f t="shared" si="0"/>
        <v>0x5</v>
      </c>
      <c r="D9" s="2">
        <v>5</v>
      </c>
      <c r="E9" s="2" t="s">
        <v>36</v>
      </c>
      <c r="F9" s="2" t="s">
        <v>36</v>
      </c>
      <c r="G9" t="s">
        <v>46</v>
      </c>
    </row>
    <row r="10" spans="2:7" x14ac:dyDescent="0.25">
      <c r="B10" s="2" t="s">
        <v>5</v>
      </c>
      <c r="C10" s="2" t="str">
        <f t="shared" si="0"/>
        <v>0x6</v>
      </c>
      <c r="D10" s="2">
        <v>6</v>
      </c>
      <c r="E10" s="2" t="s">
        <v>36</v>
      </c>
      <c r="F10" s="2" t="s">
        <v>36</v>
      </c>
      <c r="G10" t="s">
        <v>46</v>
      </c>
    </row>
    <row r="11" spans="2:7" x14ac:dyDescent="0.25">
      <c r="B11" s="2" t="s">
        <v>5</v>
      </c>
      <c r="C11" s="2" t="str">
        <f t="shared" si="0"/>
        <v>0x7</v>
      </c>
      <c r="D11" s="2">
        <v>7</v>
      </c>
      <c r="E11" s="2" t="s">
        <v>36</v>
      </c>
      <c r="F11" s="2" t="s">
        <v>36</v>
      </c>
      <c r="G11" t="s">
        <v>46</v>
      </c>
    </row>
    <row r="12" spans="2:7" x14ac:dyDescent="0.25">
      <c r="B12" s="2" t="s">
        <v>5</v>
      </c>
      <c r="C12" s="2" t="str">
        <f t="shared" si="0"/>
        <v>0x8</v>
      </c>
      <c r="D12" s="2">
        <v>8</v>
      </c>
      <c r="E12" s="2" t="s">
        <v>36</v>
      </c>
      <c r="F12" s="2" t="s">
        <v>36</v>
      </c>
      <c r="G12" t="s">
        <v>46</v>
      </c>
    </row>
    <row r="13" spans="2:7" x14ac:dyDescent="0.25">
      <c r="B13" s="2" t="s">
        <v>5</v>
      </c>
      <c r="C13" s="2" t="str">
        <f t="shared" si="0"/>
        <v>0x9</v>
      </c>
      <c r="D13" s="2">
        <v>9</v>
      </c>
      <c r="E13" s="2" t="s">
        <v>36</v>
      </c>
      <c r="F13" s="2" t="s">
        <v>36</v>
      </c>
      <c r="G13" t="s">
        <v>46</v>
      </c>
    </row>
    <row r="14" spans="2:7" x14ac:dyDescent="0.25">
      <c r="B14" s="2" t="s">
        <v>5</v>
      </c>
      <c r="C14" s="2" t="str">
        <f t="shared" si="0"/>
        <v>0xA</v>
      </c>
      <c r="D14" s="2">
        <v>10</v>
      </c>
      <c r="E14" s="2" t="s">
        <v>36</v>
      </c>
      <c r="F14" s="2" t="s">
        <v>36</v>
      </c>
      <c r="G14" t="s">
        <v>46</v>
      </c>
    </row>
    <row r="15" spans="2:7" x14ac:dyDescent="0.25">
      <c r="B15" s="2" t="s">
        <v>5</v>
      </c>
      <c r="C15" s="2" t="str">
        <f t="shared" si="0"/>
        <v>0xB</v>
      </c>
      <c r="D15" s="2">
        <v>11</v>
      </c>
      <c r="E15" s="2" t="s">
        <v>36</v>
      </c>
      <c r="F15" s="2" t="s">
        <v>36</v>
      </c>
      <c r="G15" t="s">
        <v>46</v>
      </c>
    </row>
    <row r="16" spans="2:7" x14ac:dyDescent="0.25">
      <c r="B16" s="2" t="s">
        <v>5</v>
      </c>
      <c r="C16" s="2" t="str">
        <f t="shared" si="0"/>
        <v>0xC</v>
      </c>
      <c r="D16" s="2">
        <v>12</v>
      </c>
      <c r="E16" s="2" t="s">
        <v>36</v>
      </c>
      <c r="F16" s="2" t="s">
        <v>36</v>
      </c>
      <c r="G16" t="s">
        <v>46</v>
      </c>
    </row>
    <row r="17" spans="2:7" x14ac:dyDescent="0.25">
      <c r="B17" s="2" t="s">
        <v>5</v>
      </c>
      <c r="C17" s="2" t="str">
        <f t="shared" si="0"/>
        <v>0xD</v>
      </c>
      <c r="D17" s="2">
        <v>13</v>
      </c>
      <c r="E17" s="2" t="s">
        <v>36</v>
      </c>
      <c r="F17" s="2" t="s">
        <v>36</v>
      </c>
      <c r="G17" t="s">
        <v>46</v>
      </c>
    </row>
    <row r="18" spans="2:7" x14ac:dyDescent="0.25">
      <c r="B18" s="2" t="s">
        <v>5</v>
      </c>
      <c r="C18" s="2" t="str">
        <f t="shared" si="0"/>
        <v>0xE</v>
      </c>
      <c r="D18" s="2">
        <v>14</v>
      </c>
      <c r="E18" s="2" t="s">
        <v>36</v>
      </c>
      <c r="F18" s="2" t="s">
        <v>36</v>
      </c>
      <c r="G18" t="s">
        <v>46</v>
      </c>
    </row>
    <row r="19" spans="2:7" x14ac:dyDescent="0.25">
      <c r="B19" s="2" t="s">
        <v>5</v>
      </c>
      <c r="C19" s="2" t="str">
        <f t="shared" si="0"/>
        <v>0xF</v>
      </c>
      <c r="D19" s="2">
        <v>15</v>
      </c>
      <c r="E19" s="2" t="s">
        <v>36</v>
      </c>
      <c r="F19" s="2" t="s">
        <v>36</v>
      </c>
      <c r="G19" t="s">
        <v>46</v>
      </c>
    </row>
    <row r="20" spans="2:7" x14ac:dyDescent="0.25">
      <c r="B20" s="2" t="s">
        <v>5</v>
      </c>
      <c r="C20" s="2" t="str">
        <f>CONCATENATE("0x",DEC2HEX(D20))</f>
        <v>0x10</v>
      </c>
      <c r="D20" s="2">
        <v>16</v>
      </c>
      <c r="E20" s="2" t="s">
        <v>36</v>
      </c>
      <c r="F20" s="2" t="s">
        <v>36</v>
      </c>
      <c r="G20" t="s">
        <v>46</v>
      </c>
    </row>
    <row r="21" spans="2:7" x14ac:dyDescent="0.25">
      <c r="B21" s="2" t="s">
        <v>5</v>
      </c>
      <c r="C21" s="2" t="str">
        <f t="shared" ref="C21:C61" si="1">CONCATENATE("0x",DEC2HEX(D21))</f>
        <v>0x11</v>
      </c>
      <c r="D21" s="2">
        <v>17</v>
      </c>
      <c r="E21" s="2" t="s">
        <v>36</v>
      </c>
      <c r="F21" s="2" t="s">
        <v>36</v>
      </c>
      <c r="G21" t="s">
        <v>46</v>
      </c>
    </row>
    <row r="22" spans="2:7" x14ac:dyDescent="0.25">
      <c r="B22" s="2" t="s">
        <v>5</v>
      </c>
      <c r="C22" s="2" t="str">
        <f t="shared" si="1"/>
        <v>0x12</v>
      </c>
      <c r="D22" s="2">
        <v>18</v>
      </c>
      <c r="E22" s="2" t="s">
        <v>36</v>
      </c>
      <c r="F22" s="2" t="s">
        <v>36</v>
      </c>
      <c r="G22" t="s">
        <v>46</v>
      </c>
    </row>
    <row r="23" spans="2:7" x14ac:dyDescent="0.25">
      <c r="B23" s="2" t="s">
        <v>5</v>
      </c>
      <c r="C23" s="2" t="str">
        <f t="shared" si="1"/>
        <v>0x13</v>
      </c>
      <c r="D23" s="2">
        <v>19</v>
      </c>
      <c r="E23" s="2" t="s">
        <v>36</v>
      </c>
      <c r="F23" s="2" t="s">
        <v>36</v>
      </c>
      <c r="G23" t="s">
        <v>46</v>
      </c>
    </row>
    <row r="24" spans="2:7" x14ac:dyDescent="0.25">
      <c r="B24" s="2" t="s">
        <v>5</v>
      </c>
      <c r="C24" s="2" t="str">
        <f t="shared" si="1"/>
        <v>0x14</v>
      </c>
      <c r="D24" s="2">
        <v>20</v>
      </c>
      <c r="E24" s="2" t="s">
        <v>36</v>
      </c>
      <c r="F24" s="2" t="s">
        <v>36</v>
      </c>
      <c r="G24" t="s">
        <v>46</v>
      </c>
    </row>
    <row r="25" spans="2:7" x14ac:dyDescent="0.25">
      <c r="B25" s="2" t="s">
        <v>5</v>
      </c>
      <c r="C25" s="2" t="str">
        <f t="shared" si="1"/>
        <v>0x15</v>
      </c>
      <c r="D25" s="2">
        <v>21</v>
      </c>
      <c r="E25" s="2" t="s">
        <v>36</v>
      </c>
      <c r="F25" s="2" t="s">
        <v>36</v>
      </c>
      <c r="G25" t="s">
        <v>46</v>
      </c>
    </row>
    <row r="26" spans="2:7" x14ac:dyDescent="0.25">
      <c r="B26" s="2" t="s">
        <v>5</v>
      </c>
      <c r="C26" s="2" t="str">
        <f t="shared" si="1"/>
        <v>0x16</v>
      </c>
      <c r="D26" s="2">
        <v>22</v>
      </c>
      <c r="E26" s="2" t="s">
        <v>36</v>
      </c>
      <c r="F26" s="2" t="s">
        <v>36</v>
      </c>
      <c r="G26" t="s">
        <v>46</v>
      </c>
    </row>
    <row r="27" spans="2:7" x14ac:dyDescent="0.25">
      <c r="B27" s="2" t="s">
        <v>5</v>
      </c>
      <c r="C27" s="2" t="str">
        <f t="shared" si="1"/>
        <v>0x17</v>
      </c>
      <c r="D27" s="2">
        <v>23</v>
      </c>
      <c r="E27" s="2" t="s">
        <v>36</v>
      </c>
      <c r="F27" s="2" t="s">
        <v>36</v>
      </c>
      <c r="G27" t="s">
        <v>46</v>
      </c>
    </row>
    <row r="28" spans="2:7" x14ac:dyDescent="0.25">
      <c r="B28" s="2" t="s">
        <v>5</v>
      </c>
      <c r="C28" s="2" t="str">
        <f t="shared" si="1"/>
        <v>0x18</v>
      </c>
      <c r="D28" s="2">
        <v>24</v>
      </c>
      <c r="E28" s="2" t="s">
        <v>36</v>
      </c>
      <c r="F28" s="2" t="s">
        <v>36</v>
      </c>
      <c r="G28" t="s">
        <v>46</v>
      </c>
    </row>
    <row r="29" spans="2:7" x14ac:dyDescent="0.25">
      <c r="B29" s="2" t="s">
        <v>5</v>
      </c>
      <c r="C29" s="2" t="str">
        <f t="shared" si="1"/>
        <v>0x19</v>
      </c>
      <c r="D29" s="2">
        <v>25</v>
      </c>
      <c r="E29" s="2" t="s">
        <v>36</v>
      </c>
      <c r="F29" s="2" t="s">
        <v>36</v>
      </c>
      <c r="G29" t="s">
        <v>46</v>
      </c>
    </row>
    <row r="30" spans="2:7" x14ac:dyDescent="0.25">
      <c r="B30" s="2" t="s">
        <v>5</v>
      </c>
      <c r="C30" s="2" t="str">
        <f t="shared" si="1"/>
        <v>0x1A</v>
      </c>
      <c r="D30" s="2">
        <v>26</v>
      </c>
      <c r="E30" s="2" t="s">
        <v>36</v>
      </c>
      <c r="F30" s="2" t="s">
        <v>36</v>
      </c>
      <c r="G30" t="s">
        <v>46</v>
      </c>
    </row>
    <row r="31" spans="2:7" x14ac:dyDescent="0.25">
      <c r="B31" s="2" t="s">
        <v>5</v>
      </c>
      <c r="C31" s="2" t="str">
        <f t="shared" si="1"/>
        <v>0x1B</v>
      </c>
      <c r="D31" s="2">
        <v>27</v>
      </c>
      <c r="E31" s="2" t="s">
        <v>36</v>
      </c>
      <c r="F31" s="2" t="s">
        <v>36</v>
      </c>
      <c r="G31" t="s">
        <v>46</v>
      </c>
    </row>
    <row r="32" spans="2:7" x14ac:dyDescent="0.25">
      <c r="B32" s="2" t="s">
        <v>5</v>
      </c>
      <c r="C32" s="2" t="str">
        <f t="shared" si="1"/>
        <v>0x1C</v>
      </c>
      <c r="D32" s="2">
        <v>28</v>
      </c>
      <c r="E32" s="2" t="s">
        <v>36</v>
      </c>
      <c r="F32" s="2" t="s">
        <v>36</v>
      </c>
      <c r="G32" t="s">
        <v>46</v>
      </c>
    </row>
    <row r="33" spans="2:7" x14ac:dyDescent="0.25">
      <c r="B33" s="2" t="s">
        <v>6</v>
      </c>
      <c r="C33" s="2" t="str">
        <f t="shared" si="1"/>
        <v>0x1D</v>
      </c>
      <c r="D33" s="2">
        <v>29</v>
      </c>
      <c r="E33" s="2" t="s">
        <v>37</v>
      </c>
      <c r="F33" s="2" t="s">
        <v>43</v>
      </c>
      <c r="G33" t="s">
        <v>47</v>
      </c>
    </row>
    <row r="34" spans="2:7" x14ac:dyDescent="0.25">
      <c r="B34" s="2" t="s">
        <v>7</v>
      </c>
      <c r="C34" s="2" t="str">
        <f t="shared" si="1"/>
        <v>0x1E</v>
      </c>
      <c r="D34" s="2">
        <v>30</v>
      </c>
      <c r="E34" s="2" t="s">
        <v>37</v>
      </c>
      <c r="F34" s="2" t="s">
        <v>43</v>
      </c>
      <c r="G34" t="s">
        <v>48</v>
      </c>
    </row>
    <row r="35" spans="2:7" x14ac:dyDescent="0.25">
      <c r="B35" s="2" t="s">
        <v>8</v>
      </c>
      <c r="C35" s="2" t="str">
        <f t="shared" si="1"/>
        <v>0x1F</v>
      </c>
      <c r="D35" s="2">
        <v>31</v>
      </c>
      <c r="E35" s="2" t="s">
        <v>37</v>
      </c>
      <c r="F35" s="2" t="s">
        <v>43</v>
      </c>
      <c r="G35" t="s">
        <v>49</v>
      </c>
    </row>
    <row r="36" spans="2:7" x14ac:dyDescent="0.25">
      <c r="B36" s="2" t="s">
        <v>9</v>
      </c>
      <c r="C36" s="2" t="str">
        <f t="shared" si="1"/>
        <v>0x20</v>
      </c>
      <c r="D36" s="2">
        <v>32</v>
      </c>
      <c r="E36" s="2" t="s">
        <v>37</v>
      </c>
      <c r="F36" s="2" t="s">
        <v>43</v>
      </c>
      <c r="G36" t="s">
        <v>50</v>
      </c>
    </row>
    <row r="37" spans="2:7" x14ac:dyDescent="0.25">
      <c r="B37" s="2" t="s">
        <v>10</v>
      </c>
      <c r="C37" s="2" t="str">
        <f t="shared" si="1"/>
        <v>0x21</v>
      </c>
      <c r="D37" s="2">
        <v>33</v>
      </c>
      <c r="E37" s="2" t="s">
        <v>37</v>
      </c>
      <c r="F37" s="2" t="s">
        <v>43</v>
      </c>
      <c r="G37" t="s">
        <v>51</v>
      </c>
    </row>
    <row r="38" spans="2:7" x14ac:dyDescent="0.25">
      <c r="B38" s="2" t="s">
        <v>11</v>
      </c>
      <c r="C38" s="2" t="str">
        <f t="shared" si="1"/>
        <v>0x22</v>
      </c>
      <c r="D38" s="2">
        <v>34</v>
      </c>
      <c r="E38" s="2" t="s">
        <v>37</v>
      </c>
      <c r="F38" s="2" t="s">
        <v>43</v>
      </c>
      <c r="G38" t="s">
        <v>52</v>
      </c>
    </row>
    <row r="39" spans="2:7" x14ac:dyDescent="0.25">
      <c r="B39" s="2" t="s">
        <v>12</v>
      </c>
      <c r="C39" s="2" t="str">
        <f t="shared" si="1"/>
        <v>0x23</v>
      </c>
      <c r="D39" s="2">
        <v>35</v>
      </c>
      <c r="E39" s="2" t="s">
        <v>37</v>
      </c>
      <c r="F39" s="2" t="s">
        <v>43</v>
      </c>
      <c r="G39" t="s">
        <v>53</v>
      </c>
    </row>
    <row r="40" spans="2:7" x14ac:dyDescent="0.25">
      <c r="B40" s="2" t="s">
        <v>13</v>
      </c>
      <c r="C40" s="2" t="str">
        <f t="shared" si="1"/>
        <v>0x24</v>
      </c>
      <c r="D40" s="2">
        <v>36</v>
      </c>
      <c r="E40" s="2" t="s">
        <v>37</v>
      </c>
      <c r="F40" s="2" t="s">
        <v>43</v>
      </c>
      <c r="G40" t="s">
        <v>54</v>
      </c>
    </row>
    <row r="41" spans="2:7" x14ac:dyDescent="0.25">
      <c r="B41" s="2" t="s">
        <v>14</v>
      </c>
      <c r="C41" s="2" t="str">
        <f t="shared" si="1"/>
        <v>0x25</v>
      </c>
      <c r="D41" s="2">
        <v>37</v>
      </c>
      <c r="E41" s="2" t="s">
        <v>37</v>
      </c>
      <c r="F41" s="2" t="s">
        <v>43</v>
      </c>
      <c r="G41" t="s">
        <v>55</v>
      </c>
    </row>
    <row r="42" spans="2:7" x14ac:dyDescent="0.25">
      <c r="B42" s="2" t="s">
        <v>15</v>
      </c>
      <c r="C42" s="2" t="str">
        <f t="shared" si="1"/>
        <v>0x26</v>
      </c>
      <c r="D42" s="2">
        <v>38</v>
      </c>
      <c r="E42" s="2" t="s">
        <v>37</v>
      </c>
      <c r="F42" s="2" t="s">
        <v>43</v>
      </c>
      <c r="G42" t="s">
        <v>56</v>
      </c>
    </row>
    <row r="43" spans="2:7" x14ac:dyDescent="0.25">
      <c r="B43" s="2" t="s">
        <v>16</v>
      </c>
      <c r="C43" s="2" t="str">
        <f t="shared" si="1"/>
        <v>0x27</v>
      </c>
      <c r="D43" s="2">
        <v>39</v>
      </c>
      <c r="E43" s="2" t="s">
        <v>37</v>
      </c>
      <c r="F43" s="2" t="s">
        <v>43</v>
      </c>
      <c r="G43" t="s">
        <v>57</v>
      </c>
    </row>
    <row r="44" spans="2:7" x14ac:dyDescent="0.25">
      <c r="B44" s="2" t="s">
        <v>17</v>
      </c>
      <c r="C44" s="2" t="str">
        <f t="shared" si="1"/>
        <v>0x28</v>
      </c>
      <c r="D44" s="2">
        <v>40</v>
      </c>
      <c r="E44" s="2" t="s">
        <v>37</v>
      </c>
      <c r="F44" s="2" t="s">
        <v>43</v>
      </c>
      <c r="G44" t="s">
        <v>58</v>
      </c>
    </row>
    <row r="45" spans="2:7" x14ac:dyDescent="0.25">
      <c r="B45" s="2" t="s">
        <v>18</v>
      </c>
      <c r="C45" s="2" t="str">
        <f t="shared" si="1"/>
        <v>0x29</v>
      </c>
      <c r="D45" s="2">
        <v>41</v>
      </c>
      <c r="E45" s="2" t="s">
        <v>37</v>
      </c>
      <c r="F45" s="2" t="s">
        <v>43</v>
      </c>
      <c r="G45" t="s">
        <v>59</v>
      </c>
    </row>
    <row r="46" spans="2:7" x14ac:dyDescent="0.25">
      <c r="B46" s="2" t="s">
        <v>19</v>
      </c>
      <c r="C46" s="2" t="str">
        <f t="shared" si="1"/>
        <v>0x2A</v>
      </c>
      <c r="D46" s="2">
        <v>42</v>
      </c>
      <c r="E46" s="2" t="s">
        <v>37</v>
      </c>
      <c r="F46" s="2" t="s">
        <v>43</v>
      </c>
      <c r="G46" t="s">
        <v>60</v>
      </c>
    </row>
    <row r="47" spans="2:7" x14ac:dyDescent="0.25">
      <c r="B47" s="2" t="s">
        <v>20</v>
      </c>
      <c r="C47" s="2" t="str">
        <f t="shared" si="1"/>
        <v>0x2B</v>
      </c>
      <c r="D47" s="2">
        <v>43</v>
      </c>
      <c r="E47" s="2" t="s">
        <v>38</v>
      </c>
      <c r="F47" s="2" t="s">
        <v>43</v>
      </c>
      <c r="G47" t="s">
        <v>61</v>
      </c>
    </row>
    <row r="48" spans="2:7" x14ac:dyDescent="0.25">
      <c r="B48" s="2" t="s">
        <v>21</v>
      </c>
      <c r="C48" s="2" t="str">
        <f t="shared" si="1"/>
        <v>0x2C</v>
      </c>
      <c r="D48" s="2">
        <v>44</v>
      </c>
      <c r="E48" s="2" t="s">
        <v>37</v>
      </c>
      <c r="F48" s="2" t="s">
        <v>45</v>
      </c>
      <c r="G48" t="s">
        <v>62</v>
      </c>
    </row>
    <row r="49" spans="2:7" x14ac:dyDescent="0.25">
      <c r="B49" s="2" t="s">
        <v>22</v>
      </c>
      <c r="C49" s="2" t="str">
        <f t="shared" si="1"/>
        <v>0x2D</v>
      </c>
      <c r="D49" s="2">
        <v>45</v>
      </c>
      <c r="E49" s="2" t="s">
        <v>37</v>
      </c>
      <c r="F49" s="2" t="s">
        <v>43</v>
      </c>
      <c r="G49" t="s">
        <v>63</v>
      </c>
    </row>
    <row r="50" spans="2:7" x14ac:dyDescent="0.25">
      <c r="B50" s="2" t="s">
        <v>23</v>
      </c>
      <c r="C50" s="2" t="str">
        <f t="shared" si="1"/>
        <v>0x2E</v>
      </c>
      <c r="D50" s="2">
        <v>46</v>
      </c>
      <c r="E50" s="2" t="s">
        <v>37</v>
      </c>
      <c r="F50" s="2" t="s">
        <v>43</v>
      </c>
      <c r="G50" t="s">
        <v>64</v>
      </c>
    </row>
    <row r="51" spans="2:7" x14ac:dyDescent="0.25">
      <c r="B51" s="2" t="s">
        <v>24</v>
      </c>
      <c r="C51" s="2" t="str">
        <f t="shared" si="1"/>
        <v>0x2F</v>
      </c>
      <c r="D51" s="2">
        <v>47</v>
      </c>
      <c r="E51" s="2" t="s">
        <v>37</v>
      </c>
      <c r="F51" s="2" t="s">
        <v>43</v>
      </c>
      <c r="G51" t="s">
        <v>65</v>
      </c>
    </row>
    <row r="52" spans="2:7" x14ac:dyDescent="0.25">
      <c r="B52" s="2" t="s">
        <v>25</v>
      </c>
      <c r="C52" s="2" t="str">
        <f t="shared" si="1"/>
        <v>0x30</v>
      </c>
      <c r="D52" s="2">
        <v>48</v>
      </c>
      <c r="E52" s="2" t="s">
        <v>35</v>
      </c>
      <c r="F52" s="2" t="s">
        <v>44</v>
      </c>
      <c r="G52" t="s">
        <v>66</v>
      </c>
    </row>
    <row r="53" spans="2:7" x14ac:dyDescent="0.25">
      <c r="B53" s="2" t="s">
        <v>26</v>
      </c>
      <c r="C53" s="2" t="str">
        <f t="shared" si="1"/>
        <v>0x31</v>
      </c>
      <c r="D53" s="2">
        <v>49</v>
      </c>
      <c r="E53" s="2" t="s">
        <v>37</v>
      </c>
      <c r="F53" s="2" t="s">
        <v>43</v>
      </c>
      <c r="G53" t="s">
        <v>67</v>
      </c>
    </row>
    <row r="54" spans="2:7" x14ac:dyDescent="0.25">
      <c r="B54" s="2" t="s">
        <v>27</v>
      </c>
      <c r="C54" s="2" t="str">
        <f t="shared" si="1"/>
        <v>0x32</v>
      </c>
      <c r="D54" s="2">
        <v>50</v>
      </c>
      <c r="E54" s="2" t="s">
        <v>35</v>
      </c>
      <c r="F54" s="2" t="s">
        <v>43</v>
      </c>
      <c r="G54" t="s">
        <v>68</v>
      </c>
    </row>
    <row r="55" spans="2:7" x14ac:dyDescent="0.25">
      <c r="B55" s="2" t="s">
        <v>28</v>
      </c>
      <c r="C55" s="2" t="str">
        <f t="shared" si="1"/>
        <v>0x33</v>
      </c>
      <c r="D55" s="2">
        <v>51</v>
      </c>
      <c r="E55" s="2" t="s">
        <v>35</v>
      </c>
      <c r="F55" s="2" t="s">
        <v>43</v>
      </c>
      <c r="G55" t="s">
        <v>69</v>
      </c>
    </row>
    <row r="56" spans="2:7" x14ac:dyDescent="0.25">
      <c r="B56" s="2" t="s">
        <v>29</v>
      </c>
      <c r="C56" s="2" t="str">
        <f t="shared" si="1"/>
        <v>0x34</v>
      </c>
      <c r="D56" s="2">
        <v>52</v>
      </c>
      <c r="E56" s="2" t="s">
        <v>35</v>
      </c>
      <c r="F56" s="2" t="s">
        <v>43</v>
      </c>
      <c r="G56" t="s">
        <v>70</v>
      </c>
    </row>
    <row r="57" spans="2:7" x14ac:dyDescent="0.25">
      <c r="B57" s="2" t="s">
        <v>30</v>
      </c>
      <c r="C57" s="2" t="str">
        <f t="shared" si="1"/>
        <v>0x35</v>
      </c>
      <c r="D57" s="2">
        <v>53</v>
      </c>
      <c r="E57" s="2" t="s">
        <v>35</v>
      </c>
      <c r="F57" s="2" t="s">
        <v>43</v>
      </c>
      <c r="G57" t="s">
        <v>71</v>
      </c>
    </row>
    <row r="58" spans="2:7" x14ac:dyDescent="0.25">
      <c r="B58" s="2" t="s">
        <v>31</v>
      </c>
      <c r="C58" s="2" t="str">
        <f t="shared" si="1"/>
        <v>0x36</v>
      </c>
      <c r="D58" s="2">
        <v>54</v>
      </c>
      <c r="E58" s="2" t="s">
        <v>35</v>
      </c>
      <c r="F58" s="2" t="s">
        <v>43</v>
      </c>
      <c r="G58" t="s">
        <v>72</v>
      </c>
    </row>
    <row r="59" spans="2:7" x14ac:dyDescent="0.25">
      <c r="B59" s="2" t="s">
        <v>32</v>
      </c>
      <c r="C59" s="2" t="str">
        <f t="shared" si="1"/>
        <v>0x37</v>
      </c>
      <c r="D59" s="2">
        <v>55</v>
      </c>
      <c r="E59" s="2" t="s">
        <v>35</v>
      </c>
      <c r="F59" s="2" t="s">
        <v>43</v>
      </c>
      <c r="G59" t="s">
        <v>73</v>
      </c>
    </row>
    <row r="60" spans="2:7" x14ac:dyDescent="0.25">
      <c r="B60" s="2" t="s">
        <v>33</v>
      </c>
      <c r="C60" s="2" t="str">
        <f t="shared" si="1"/>
        <v>0x38</v>
      </c>
      <c r="D60" s="2">
        <v>56</v>
      </c>
      <c r="E60" s="2" t="s">
        <v>37</v>
      </c>
      <c r="F60" s="2" t="s">
        <v>43</v>
      </c>
      <c r="G60" t="s">
        <v>74</v>
      </c>
    </row>
    <row r="61" spans="2:7" x14ac:dyDescent="0.25">
      <c r="B61" s="2" t="s">
        <v>34</v>
      </c>
      <c r="C61" s="2" t="str">
        <f t="shared" si="1"/>
        <v>0x39</v>
      </c>
      <c r="D61" s="2">
        <v>57</v>
      </c>
      <c r="E61" s="2" t="s">
        <v>35</v>
      </c>
      <c r="F61" s="2" t="s">
        <v>43</v>
      </c>
      <c r="G61" t="s">
        <v>75</v>
      </c>
    </row>
  </sheetData>
  <autoFilter ref="B3:F3"/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topLeftCell="A37" workbookViewId="0">
      <selection activeCell="I25" sqref="I25"/>
    </sheetView>
  </sheetViews>
  <sheetFormatPr defaultRowHeight="15" x14ac:dyDescent="0.25"/>
  <cols>
    <col min="2" max="2" width="10" bestFit="1" customWidth="1"/>
    <col min="3" max="3" width="16.28515625" bestFit="1" customWidth="1"/>
    <col min="4" max="4" width="10.42578125" customWidth="1"/>
    <col min="6" max="6" width="19.140625" bestFit="1" customWidth="1"/>
    <col min="7" max="7" width="11.5703125" bestFit="1" customWidth="1"/>
    <col min="8" max="8" width="13.7109375" customWidth="1"/>
    <col min="9" max="9" width="13.85546875" bestFit="1" customWidth="1"/>
    <col min="10" max="11" width="13.7109375" bestFit="1" customWidth="1"/>
    <col min="12" max="12" width="13.85546875" bestFit="1" customWidth="1"/>
    <col min="13" max="13" width="15.85546875" bestFit="1" customWidth="1"/>
    <col min="14" max="15" width="15.7109375" bestFit="1" customWidth="1"/>
  </cols>
  <sheetData>
    <row r="1" spans="2:15" x14ac:dyDescent="0.25">
      <c r="H1" s="10" t="s">
        <v>21</v>
      </c>
      <c r="I1" s="10" t="s">
        <v>21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</row>
    <row r="2" spans="2:15" x14ac:dyDescent="0.25">
      <c r="B2" s="7" t="s">
        <v>108</v>
      </c>
      <c r="C2" s="7"/>
      <c r="D2" s="7"/>
      <c r="E2" s="7"/>
      <c r="F2" s="4" t="s">
        <v>249</v>
      </c>
      <c r="G2" s="2" t="s">
        <v>100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2:15" x14ac:dyDescent="0.25">
      <c r="B3" s="2" t="s">
        <v>80</v>
      </c>
      <c r="C3" s="2" t="s">
        <v>77</v>
      </c>
      <c r="D3" s="2" t="s">
        <v>77</v>
      </c>
      <c r="E3" s="2" t="s">
        <v>98</v>
      </c>
      <c r="F3" s="4" t="s">
        <v>250</v>
      </c>
      <c r="G3" s="2" t="s">
        <v>101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</row>
    <row r="4" spans="2:15" x14ac:dyDescent="0.25">
      <c r="B4" s="2" t="s">
        <v>79</v>
      </c>
      <c r="C4" s="2" t="s">
        <v>76</v>
      </c>
      <c r="D4" s="2" t="s">
        <v>78</v>
      </c>
      <c r="E4" s="2" t="s">
        <v>97</v>
      </c>
      <c r="F4" s="4" t="s">
        <v>251</v>
      </c>
      <c r="G4" s="2" t="s">
        <v>2</v>
      </c>
      <c r="H4" t="s">
        <v>36</v>
      </c>
      <c r="I4" s="2" t="s">
        <v>36</v>
      </c>
      <c r="J4" s="2" t="s">
        <v>36</v>
      </c>
      <c r="K4" s="2" t="s">
        <v>103</v>
      </c>
      <c r="L4" s="2" t="s">
        <v>104</v>
      </c>
      <c r="M4" s="2" t="s">
        <v>105</v>
      </c>
      <c r="N4" s="2" t="s">
        <v>106</v>
      </c>
      <c r="O4" s="2" t="s">
        <v>107</v>
      </c>
    </row>
    <row r="5" spans="2:15" x14ac:dyDescent="0.25">
      <c r="B5" s="2" t="s">
        <v>81</v>
      </c>
      <c r="C5" s="2">
        <v>3200</v>
      </c>
      <c r="D5" s="2">
        <f>C5/2</f>
        <v>1600</v>
      </c>
      <c r="E5" s="2">
        <v>140</v>
      </c>
      <c r="F5" s="4" t="s">
        <v>252</v>
      </c>
      <c r="G5" s="2" t="s">
        <v>39</v>
      </c>
      <c r="H5">
        <v>0</v>
      </c>
      <c r="I5">
        <v>0</v>
      </c>
      <c r="J5" s="4">
        <v>0</v>
      </c>
      <c r="K5">
        <v>0</v>
      </c>
      <c r="L5">
        <v>1</v>
      </c>
      <c r="M5">
        <v>0</v>
      </c>
      <c r="N5">
        <v>1</v>
      </c>
      <c r="O5">
        <v>0</v>
      </c>
    </row>
    <row r="6" spans="2:15" x14ac:dyDescent="0.25">
      <c r="B6" s="2" t="s">
        <v>82</v>
      </c>
      <c r="C6" s="2">
        <v>1600</v>
      </c>
      <c r="D6" s="2">
        <f t="shared" ref="D6:D20" si="0">C6/2</f>
        <v>800</v>
      </c>
      <c r="E6" s="2">
        <v>90</v>
      </c>
      <c r="F6" s="4" t="s">
        <v>253</v>
      </c>
      <c r="G6" s="4" t="s">
        <v>102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</row>
    <row r="7" spans="2:15" x14ac:dyDescent="0.25">
      <c r="B7" s="2" t="s">
        <v>83</v>
      </c>
      <c r="C7" s="2">
        <v>800</v>
      </c>
      <c r="D7" s="2">
        <f t="shared" si="0"/>
        <v>400</v>
      </c>
      <c r="E7" s="2">
        <v>140</v>
      </c>
      <c r="F7" s="4" t="s">
        <v>254</v>
      </c>
      <c r="G7" s="9" t="s">
        <v>16</v>
      </c>
      <c r="H7" s="9" t="s">
        <v>16</v>
      </c>
      <c r="I7" s="9" t="s">
        <v>16</v>
      </c>
      <c r="J7" s="9" t="s">
        <v>16</v>
      </c>
      <c r="K7" s="9" t="s">
        <v>16</v>
      </c>
      <c r="L7" s="9" t="s">
        <v>16</v>
      </c>
      <c r="M7" s="9" t="s">
        <v>16</v>
      </c>
      <c r="N7" s="9" t="s">
        <v>16</v>
      </c>
      <c r="O7" s="9" t="s">
        <v>16</v>
      </c>
    </row>
    <row r="8" spans="2:15" x14ac:dyDescent="0.25">
      <c r="B8" s="2" t="s">
        <v>84</v>
      </c>
      <c r="C8" s="2">
        <v>400</v>
      </c>
      <c r="D8" s="2">
        <f t="shared" si="0"/>
        <v>200</v>
      </c>
      <c r="E8" s="2">
        <v>140</v>
      </c>
      <c r="F8" s="4" t="s">
        <v>255</v>
      </c>
      <c r="G8" s="8" t="s">
        <v>101</v>
      </c>
      <c r="H8" t="s">
        <v>37</v>
      </c>
      <c r="I8" s="8" t="s">
        <v>37</v>
      </c>
      <c r="J8" s="8" t="s">
        <v>37</v>
      </c>
      <c r="K8" s="8" t="s">
        <v>37</v>
      </c>
      <c r="L8" s="8" t="s">
        <v>37</v>
      </c>
      <c r="M8" s="8" t="s">
        <v>37</v>
      </c>
      <c r="N8" s="8" t="s">
        <v>37</v>
      </c>
      <c r="O8" s="8" t="s">
        <v>37</v>
      </c>
    </row>
    <row r="9" spans="2:15" x14ac:dyDescent="0.25">
      <c r="B9" s="2" t="s">
        <v>85</v>
      </c>
      <c r="C9" s="2">
        <v>200</v>
      </c>
      <c r="D9" s="2">
        <f t="shared" si="0"/>
        <v>100</v>
      </c>
      <c r="E9" s="2">
        <v>140</v>
      </c>
      <c r="F9" s="4" t="s">
        <v>256</v>
      </c>
      <c r="G9" s="2" t="s">
        <v>2</v>
      </c>
      <c r="H9" t="s">
        <v>143</v>
      </c>
      <c r="I9" t="s">
        <v>144</v>
      </c>
      <c r="J9" t="s">
        <v>145</v>
      </c>
      <c r="K9" t="s">
        <v>146</v>
      </c>
      <c r="L9" t="s">
        <v>147</v>
      </c>
      <c r="M9" t="s">
        <v>148</v>
      </c>
      <c r="N9" t="s">
        <v>149</v>
      </c>
      <c r="O9" t="s">
        <v>150</v>
      </c>
    </row>
    <row r="10" spans="2:15" x14ac:dyDescent="0.25">
      <c r="B10" s="2" t="s">
        <v>86</v>
      </c>
      <c r="C10" s="2">
        <v>100</v>
      </c>
      <c r="D10" s="2">
        <f t="shared" si="0"/>
        <v>50</v>
      </c>
      <c r="E10" s="2">
        <v>140</v>
      </c>
      <c r="F10" s="4" t="s">
        <v>257</v>
      </c>
      <c r="G10" s="2" t="s">
        <v>39</v>
      </c>
      <c r="H10">
        <v>0</v>
      </c>
      <c r="I10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2:15" x14ac:dyDescent="0.25">
      <c r="B11" s="2" t="s">
        <v>87</v>
      </c>
      <c r="C11" s="2">
        <v>50</v>
      </c>
      <c r="D11" s="2">
        <f t="shared" si="0"/>
        <v>25</v>
      </c>
      <c r="E11" s="2">
        <v>90</v>
      </c>
      <c r="F11" s="4" t="s">
        <v>258</v>
      </c>
      <c r="G11" s="2" t="s">
        <v>102</v>
      </c>
      <c r="H11" t="s">
        <v>151</v>
      </c>
      <c r="I11" s="4" t="s">
        <v>153</v>
      </c>
      <c r="J11" s="4" t="s">
        <v>153</v>
      </c>
      <c r="K11" s="4" t="s">
        <v>153</v>
      </c>
      <c r="L11" s="4" t="s">
        <v>153</v>
      </c>
      <c r="M11" s="4" t="s">
        <v>153</v>
      </c>
      <c r="N11" s="4" t="s">
        <v>153</v>
      </c>
      <c r="O11" s="4" t="s">
        <v>153</v>
      </c>
    </row>
    <row r="12" spans="2:15" x14ac:dyDescent="0.25">
      <c r="B12" s="2" t="s">
        <v>88</v>
      </c>
      <c r="C12" s="2">
        <v>25</v>
      </c>
      <c r="D12" s="2">
        <f t="shared" si="0"/>
        <v>12.5</v>
      </c>
      <c r="E12" s="2">
        <v>60</v>
      </c>
      <c r="F12" s="4" t="s">
        <v>259</v>
      </c>
      <c r="G12" s="2"/>
      <c r="H12" t="s">
        <v>152</v>
      </c>
      <c r="I12" s="4" t="s">
        <v>153</v>
      </c>
      <c r="J12" s="4" t="s">
        <v>153</v>
      </c>
      <c r="K12" s="4" t="s">
        <v>153</v>
      </c>
      <c r="L12" s="4" t="s">
        <v>153</v>
      </c>
      <c r="M12" s="4" t="s">
        <v>153</v>
      </c>
      <c r="N12" s="4" t="s">
        <v>153</v>
      </c>
      <c r="O12" s="4" t="s">
        <v>153</v>
      </c>
    </row>
    <row r="13" spans="2:15" x14ac:dyDescent="0.25">
      <c r="B13" s="2" t="s">
        <v>89</v>
      </c>
      <c r="C13" s="2">
        <v>12.5</v>
      </c>
      <c r="D13" s="2">
        <f t="shared" si="0"/>
        <v>6.25</v>
      </c>
      <c r="E13" s="2">
        <v>50</v>
      </c>
      <c r="F13" s="4" t="s">
        <v>260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</row>
    <row r="14" spans="2:15" x14ac:dyDescent="0.25">
      <c r="B14" s="2" t="s">
        <v>90</v>
      </c>
      <c r="C14" s="2">
        <v>6.25</v>
      </c>
      <c r="D14" s="2">
        <f t="shared" si="0"/>
        <v>3.125</v>
      </c>
      <c r="E14" s="2">
        <v>45</v>
      </c>
      <c r="F14" s="4" t="s">
        <v>261</v>
      </c>
      <c r="G14" s="2" t="s">
        <v>101</v>
      </c>
      <c r="H14" s="4" t="s">
        <v>37</v>
      </c>
      <c r="I14" s="4" t="s">
        <v>37</v>
      </c>
      <c r="J14" s="4" t="s">
        <v>37</v>
      </c>
      <c r="K14" s="4" t="s">
        <v>37</v>
      </c>
      <c r="L14" s="4" t="s">
        <v>37</v>
      </c>
      <c r="M14" s="4" t="s">
        <v>37</v>
      </c>
      <c r="N14" s="4" t="s">
        <v>37</v>
      </c>
      <c r="O14" s="4" t="s">
        <v>37</v>
      </c>
    </row>
    <row r="15" spans="2:15" x14ac:dyDescent="0.25">
      <c r="B15" s="2" t="s">
        <v>91</v>
      </c>
      <c r="C15" s="2">
        <v>3.13</v>
      </c>
      <c r="D15" s="2">
        <f t="shared" si="0"/>
        <v>1.5649999999999999</v>
      </c>
      <c r="E15" s="2">
        <v>40</v>
      </c>
      <c r="F15" s="4" t="s">
        <v>262</v>
      </c>
      <c r="G15" s="2" t="s">
        <v>2</v>
      </c>
      <c r="H15" t="s">
        <v>36</v>
      </c>
      <c r="I15" s="4" t="s">
        <v>36</v>
      </c>
      <c r="J15" s="4" t="s">
        <v>36</v>
      </c>
      <c r="K15" s="4" t="s">
        <v>36</v>
      </c>
      <c r="L15" s="4" t="s">
        <v>159</v>
      </c>
      <c r="M15" s="4" t="s">
        <v>160</v>
      </c>
      <c r="N15" s="4" t="s">
        <v>161</v>
      </c>
      <c r="O15" s="4" t="s">
        <v>162</v>
      </c>
    </row>
    <row r="16" spans="2:15" x14ac:dyDescent="0.25">
      <c r="B16" s="2" t="s">
        <v>92</v>
      </c>
      <c r="C16" s="2">
        <v>1.56</v>
      </c>
      <c r="D16" s="2">
        <f t="shared" si="0"/>
        <v>0.78</v>
      </c>
      <c r="E16" s="2">
        <v>34</v>
      </c>
      <c r="F16" s="4" t="s">
        <v>263</v>
      </c>
      <c r="G16" s="2" t="s">
        <v>39</v>
      </c>
      <c r="H16">
        <v>0</v>
      </c>
      <c r="I16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2:15" x14ac:dyDescent="0.25">
      <c r="B17" s="2" t="s">
        <v>93</v>
      </c>
      <c r="C17" s="2">
        <v>0.78</v>
      </c>
      <c r="D17" s="2">
        <f t="shared" si="0"/>
        <v>0.39</v>
      </c>
      <c r="E17" s="2">
        <v>23</v>
      </c>
      <c r="F17" s="4" t="s">
        <v>264</v>
      </c>
      <c r="G17" s="2" t="s">
        <v>102</v>
      </c>
      <c r="H17" t="s">
        <v>36</v>
      </c>
      <c r="I17" s="4" t="s">
        <v>36</v>
      </c>
      <c r="J17" s="4" t="s">
        <v>36</v>
      </c>
      <c r="K17" s="4" t="s">
        <v>36</v>
      </c>
      <c r="L17" s="4" t="s">
        <v>163</v>
      </c>
      <c r="M17" t="s">
        <v>164</v>
      </c>
      <c r="N17" t="str">
        <f>M17</f>
        <v>Seting the bit on the axis enables the participation of tap detection and 0 exlude it</v>
      </c>
      <c r="O17" t="str">
        <f>N17</f>
        <v>Seting the bit on the axis enables the participation of tap detection and 0 exlude it</v>
      </c>
    </row>
    <row r="18" spans="2:15" x14ac:dyDescent="0.25">
      <c r="B18" s="2" t="s">
        <v>94</v>
      </c>
      <c r="C18" s="2">
        <v>0.39</v>
      </c>
      <c r="D18" s="2">
        <f t="shared" si="0"/>
        <v>0.19500000000000001</v>
      </c>
      <c r="E18" s="2">
        <v>23</v>
      </c>
      <c r="F18" s="4" t="s">
        <v>265</v>
      </c>
      <c r="G18" s="9" t="s">
        <v>20</v>
      </c>
      <c r="H18" s="9" t="s">
        <v>20</v>
      </c>
      <c r="I18" s="9" t="s">
        <v>20</v>
      </c>
      <c r="J18" s="9" t="s">
        <v>20</v>
      </c>
      <c r="K18" s="9" t="s">
        <v>20</v>
      </c>
      <c r="L18" s="9" t="s">
        <v>20</v>
      </c>
      <c r="M18" s="9" t="s">
        <v>20</v>
      </c>
      <c r="N18" s="9" t="s">
        <v>20</v>
      </c>
      <c r="O18" s="9" t="s">
        <v>20</v>
      </c>
    </row>
    <row r="19" spans="2:15" x14ac:dyDescent="0.25">
      <c r="B19" s="2" t="s">
        <v>95</v>
      </c>
      <c r="C19" s="2">
        <v>0.2</v>
      </c>
      <c r="D19" s="2">
        <f t="shared" si="0"/>
        <v>0.1</v>
      </c>
      <c r="E19" s="2">
        <v>23</v>
      </c>
      <c r="F19" s="4" t="s">
        <v>266</v>
      </c>
      <c r="G19" s="2" t="s">
        <v>101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</row>
    <row r="20" spans="2:15" x14ac:dyDescent="0.25">
      <c r="B20" s="2" t="s">
        <v>96</v>
      </c>
      <c r="C20" s="2">
        <v>0.1</v>
      </c>
      <c r="D20" s="2">
        <f t="shared" si="0"/>
        <v>0.05</v>
      </c>
      <c r="E20" s="2">
        <v>23</v>
      </c>
      <c r="F20" s="4" t="s">
        <v>267</v>
      </c>
      <c r="G20" s="2" t="s">
        <v>2</v>
      </c>
      <c r="H20" t="s">
        <v>36</v>
      </c>
      <c r="I20" s="4" t="s">
        <v>165</v>
      </c>
      <c r="J20" s="4" t="s">
        <v>166</v>
      </c>
      <c r="K20" s="4" t="s">
        <v>167</v>
      </c>
      <c r="L20" s="4" t="s">
        <v>168</v>
      </c>
      <c r="M20" s="4" t="s">
        <v>169</v>
      </c>
      <c r="N20" s="4" t="s">
        <v>170</v>
      </c>
      <c r="O20" s="4" t="s">
        <v>171</v>
      </c>
    </row>
    <row r="21" spans="2:15" x14ac:dyDescent="0.25">
      <c r="B21" s="6" t="s">
        <v>109</v>
      </c>
      <c r="C21" s="6"/>
      <c r="D21" s="6"/>
      <c r="E21" s="6"/>
      <c r="F21" s="4" t="s">
        <v>268</v>
      </c>
      <c r="G21" s="4" t="s">
        <v>102</v>
      </c>
      <c r="H21" t="s">
        <v>36</v>
      </c>
      <c r="I21" t="s">
        <v>172</v>
      </c>
      <c r="J21" t="s">
        <v>172</v>
      </c>
      <c r="K21" t="s">
        <v>172</v>
      </c>
      <c r="L21" s="4" t="s">
        <v>173</v>
      </c>
      <c r="M21" t="str">
        <f>K21</f>
        <v>these bits indicates the first axis involved in a tap activity event. A setting of 1 corresponds to involvement in the event, and setting of 0 corresponds to no involvement.The ACT_TAP_STAURS register should be read before clearing the interrupt. disabling and axis from participation clears the corresponing cource bit when the next activity tap/double tap event ocurrs.</v>
      </c>
      <c r="N21" t="str">
        <f t="shared" ref="N21:O21" si="1">L21</f>
        <v>a seting of 1 indicates that the part is asleep and a 0 indicates that the part is not asleep.</v>
      </c>
      <c r="O21" t="str">
        <f t="shared" si="1"/>
        <v>these bits indicates the first axis involved in a tap activity event. A setting of 1 corresponds to involvement in the event, and setting of 0 corresponds to no involvement.The ACT_TAP_STAURS register should be read before clearing the interrupt. disabling and axis from participation clears the corresponing cource bit when the next activity tap/double tap event ocurrs.</v>
      </c>
    </row>
    <row r="22" spans="2:15" x14ac:dyDescent="0.25">
      <c r="B22" s="2"/>
      <c r="C22" s="2" t="s">
        <v>77</v>
      </c>
      <c r="D22" s="2" t="s">
        <v>77</v>
      </c>
      <c r="E22" s="2" t="s">
        <v>98</v>
      </c>
      <c r="F22" s="4" t="s">
        <v>269</v>
      </c>
      <c r="G22" s="4" t="s">
        <v>39</v>
      </c>
      <c r="H22">
        <v>0</v>
      </c>
      <c r="I22">
        <v>0</v>
      </c>
      <c r="J22">
        <v>0</v>
      </c>
      <c r="K22">
        <v>0</v>
      </c>
      <c r="L22" s="4">
        <v>0</v>
      </c>
      <c r="M22">
        <v>0</v>
      </c>
      <c r="N22">
        <v>0</v>
      </c>
      <c r="O22">
        <v>0</v>
      </c>
    </row>
    <row r="23" spans="2:15" x14ac:dyDescent="0.25">
      <c r="B23" s="2" t="s">
        <v>79</v>
      </c>
      <c r="C23" s="2" t="s">
        <v>76</v>
      </c>
      <c r="D23" s="2" t="s">
        <v>78</v>
      </c>
      <c r="E23" s="2" t="s">
        <v>97</v>
      </c>
      <c r="F23" s="4" t="s">
        <v>270</v>
      </c>
      <c r="G23" s="9" t="s">
        <v>22</v>
      </c>
      <c r="H23" s="9" t="s">
        <v>22</v>
      </c>
      <c r="I23" s="9" t="s">
        <v>22</v>
      </c>
      <c r="J23" s="9" t="s">
        <v>22</v>
      </c>
      <c r="K23" s="9" t="s">
        <v>22</v>
      </c>
      <c r="L23" s="9" t="s">
        <v>22</v>
      </c>
      <c r="M23" s="9" t="s">
        <v>22</v>
      </c>
      <c r="N23" s="9" t="s">
        <v>22</v>
      </c>
      <c r="O23" s="9" t="s">
        <v>22</v>
      </c>
    </row>
    <row r="24" spans="2:15" x14ac:dyDescent="0.25">
      <c r="B24" s="2" t="s">
        <v>84</v>
      </c>
      <c r="C24" s="2">
        <v>400</v>
      </c>
      <c r="D24" s="2">
        <f t="shared" ref="D24:D29" si="2">C24/2</f>
        <v>200</v>
      </c>
      <c r="E24" s="2">
        <v>90</v>
      </c>
      <c r="F24" s="4" t="s">
        <v>271</v>
      </c>
      <c r="G24" s="8" t="s">
        <v>101</v>
      </c>
      <c r="H24" s="4" t="s">
        <v>37</v>
      </c>
      <c r="I24" s="4" t="s">
        <v>37</v>
      </c>
      <c r="J24" s="4" t="s">
        <v>37</v>
      </c>
      <c r="K24" s="4" t="s">
        <v>37</v>
      </c>
      <c r="L24" s="4" t="s">
        <v>37</v>
      </c>
      <c r="M24" s="4" t="s">
        <v>37</v>
      </c>
      <c r="N24" s="4" t="s">
        <v>37</v>
      </c>
      <c r="O24" s="4" t="s">
        <v>37</v>
      </c>
    </row>
    <row r="25" spans="2:15" x14ac:dyDescent="0.25">
      <c r="B25" s="2" t="s">
        <v>85</v>
      </c>
      <c r="C25" s="2">
        <v>200</v>
      </c>
      <c r="D25" s="2">
        <f t="shared" si="2"/>
        <v>100</v>
      </c>
      <c r="E25" s="2">
        <v>60</v>
      </c>
      <c r="F25" s="4" t="s">
        <v>272</v>
      </c>
      <c r="G25" s="8" t="s">
        <v>2</v>
      </c>
      <c r="H25" s="8" t="s">
        <v>36</v>
      </c>
      <c r="I25" s="8" t="s">
        <v>36</v>
      </c>
      <c r="J25" s="8" t="s">
        <v>176</v>
      </c>
      <c r="K25" s="8" t="s">
        <v>177</v>
      </c>
      <c r="L25" s="4" t="s">
        <v>178</v>
      </c>
      <c r="M25" s="4" t="s">
        <v>179</v>
      </c>
      <c r="N25" s="4" t="s">
        <v>180</v>
      </c>
      <c r="O25" s="4" t="s">
        <v>181</v>
      </c>
    </row>
    <row r="26" spans="2:15" x14ac:dyDescent="0.25">
      <c r="B26" s="2" t="s">
        <v>86</v>
      </c>
      <c r="C26" s="2">
        <v>100</v>
      </c>
      <c r="D26" s="2">
        <f t="shared" si="2"/>
        <v>50</v>
      </c>
      <c r="E26" s="2">
        <v>50</v>
      </c>
      <c r="F26" s="4" t="s">
        <v>273</v>
      </c>
      <c r="G26" s="8" t="s">
        <v>102</v>
      </c>
      <c r="H26" t="s">
        <v>36</v>
      </c>
      <c r="I26" s="8" t="s">
        <v>36</v>
      </c>
      <c r="J26" s="8" t="s">
        <v>182</v>
      </c>
      <c r="K26" s="8" t="s">
        <v>183</v>
      </c>
      <c r="L26" s="4" t="s">
        <v>184</v>
      </c>
      <c r="M26" s="4" t="s">
        <v>185</v>
      </c>
      <c r="N26" s="4" t="s">
        <v>186</v>
      </c>
    </row>
    <row r="27" spans="2:15" x14ac:dyDescent="0.25">
      <c r="B27" s="2" t="s">
        <v>87</v>
      </c>
      <c r="C27" s="2">
        <v>50</v>
      </c>
      <c r="D27" s="2">
        <f t="shared" si="2"/>
        <v>25</v>
      </c>
      <c r="E27" s="2">
        <v>45</v>
      </c>
      <c r="F27" s="4" t="s">
        <v>274</v>
      </c>
      <c r="G27" s="8" t="s">
        <v>39</v>
      </c>
      <c r="H27">
        <v>0</v>
      </c>
      <c r="I27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2:15" x14ac:dyDescent="0.25">
      <c r="B28" s="2" t="s">
        <v>88</v>
      </c>
      <c r="C28" s="2">
        <v>25</v>
      </c>
      <c r="D28" s="2">
        <f t="shared" si="2"/>
        <v>12.5</v>
      </c>
      <c r="E28" s="2">
        <v>40</v>
      </c>
      <c r="F28" s="4" t="s">
        <v>275</v>
      </c>
      <c r="G28" s="12" t="s">
        <v>23</v>
      </c>
      <c r="H28" s="12" t="s">
        <v>23</v>
      </c>
      <c r="I28" s="12" t="s">
        <v>23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  <c r="O28" s="12" t="s">
        <v>23</v>
      </c>
    </row>
    <row r="29" spans="2:15" x14ac:dyDescent="0.25">
      <c r="B29" s="2" t="s">
        <v>89</v>
      </c>
      <c r="C29" s="2">
        <v>12.5</v>
      </c>
      <c r="D29" s="2">
        <f t="shared" si="2"/>
        <v>6.25</v>
      </c>
      <c r="E29" s="2">
        <v>34</v>
      </c>
      <c r="F29" s="4" t="s">
        <v>276</v>
      </c>
      <c r="G29" s="8" t="s">
        <v>101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</row>
    <row r="30" spans="2:15" x14ac:dyDescent="0.25">
      <c r="F30" s="4" t="s">
        <v>277</v>
      </c>
      <c r="G30" s="8" t="s">
        <v>2</v>
      </c>
      <c r="H30" t="s">
        <v>187</v>
      </c>
      <c r="I30" s="8" t="s">
        <v>188</v>
      </c>
      <c r="J30" s="8" t="s">
        <v>189</v>
      </c>
      <c r="K30" s="8" t="s">
        <v>190</v>
      </c>
      <c r="L30" s="8" t="s">
        <v>195</v>
      </c>
      <c r="M30" s="8" t="s">
        <v>191</v>
      </c>
      <c r="N30" s="8" t="s">
        <v>192</v>
      </c>
      <c r="O30" s="8" t="s">
        <v>193</v>
      </c>
    </row>
    <row r="31" spans="2:15" x14ac:dyDescent="0.25">
      <c r="F31" s="4" t="s">
        <v>278</v>
      </c>
      <c r="G31" s="8" t="s">
        <v>102</v>
      </c>
      <c r="H31" t="s">
        <v>194</v>
      </c>
      <c r="I31" t="str">
        <f>H31</f>
        <v>Setting the corresponding bit entable the respective function to generate interruptions</v>
      </c>
      <c r="J31" t="str">
        <f t="shared" ref="J31:O31" si="3">I31</f>
        <v>Setting the corresponding bit entable the respective function to generate interruptions</v>
      </c>
      <c r="K31" t="str">
        <f t="shared" si="3"/>
        <v>Setting the corresponding bit entable the respective function to generate interruptions</v>
      </c>
      <c r="L31" t="str">
        <f t="shared" si="3"/>
        <v>Setting the corresponding bit entable the respective function to generate interruptions</v>
      </c>
      <c r="M31" t="str">
        <f t="shared" si="3"/>
        <v>Setting the corresponding bit entable the respective function to generate interruptions</v>
      </c>
      <c r="N31" t="str">
        <f t="shared" si="3"/>
        <v>Setting the corresponding bit entable the respective function to generate interruptions</v>
      </c>
      <c r="O31" t="str">
        <f t="shared" si="3"/>
        <v>Setting the corresponding bit entable the respective function to generate interruptions</v>
      </c>
    </row>
    <row r="32" spans="2:15" x14ac:dyDescent="0.25">
      <c r="F32" s="4" t="s">
        <v>279</v>
      </c>
      <c r="G32" s="8" t="s">
        <v>39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6:15" x14ac:dyDescent="0.25">
      <c r="F33" s="4" t="s">
        <v>280</v>
      </c>
      <c r="G33" s="12" t="s">
        <v>24</v>
      </c>
      <c r="H33" s="12" t="s">
        <v>24</v>
      </c>
      <c r="I33" s="12" t="s">
        <v>24</v>
      </c>
      <c r="J33" s="12" t="s">
        <v>24</v>
      </c>
      <c r="K33" s="12" t="s">
        <v>24</v>
      </c>
      <c r="L33" s="12" t="s">
        <v>24</v>
      </c>
      <c r="M33" s="12" t="s">
        <v>24</v>
      </c>
      <c r="N33" s="12" t="s">
        <v>24</v>
      </c>
      <c r="O33" s="12" t="s">
        <v>24</v>
      </c>
    </row>
    <row r="34" spans="6:15" x14ac:dyDescent="0.25">
      <c r="F34" s="4" t="s">
        <v>281</v>
      </c>
      <c r="G34" s="8" t="s">
        <v>101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</row>
    <row r="35" spans="6:15" x14ac:dyDescent="0.25">
      <c r="F35" s="4" t="s">
        <v>282</v>
      </c>
      <c r="G35" s="8" t="s">
        <v>2</v>
      </c>
      <c r="H35" t="s">
        <v>187</v>
      </c>
      <c r="I35" t="s">
        <v>188</v>
      </c>
      <c r="J35" t="s">
        <v>189</v>
      </c>
      <c r="K35" t="s">
        <v>190</v>
      </c>
      <c r="L35" t="s">
        <v>195</v>
      </c>
      <c r="M35" t="s">
        <v>191</v>
      </c>
      <c r="N35" t="s">
        <v>192</v>
      </c>
      <c r="O35" t="s">
        <v>193</v>
      </c>
    </row>
    <row r="36" spans="6:15" x14ac:dyDescent="0.25">
      <c r="F36" s="4" t="s">
        <v>282</v>
      </c>
      <c r="G36" s="8" t="s">
        <v>102</v>
      </c>
      <c r="H36" t="s">
        <v>196</v>
      </c>
      <c r="I36" t="str">
        <f>H36</f>
        <v>Any bit set to 0 in this register send their respective interrupts to the INT1 pin, and 1 send to the INT2 pin. All selected interrupts for a given pin are Ored</v>
      </c>
      <c r="J36" t="str">
        <f t="shared" ref="J36:O36" si="4">I36</f>
        <v>Any bit set to 0 in this register send their respective interrupts to the INT1 pin, and 1 send to the INT2 pin. All selected interrupts for a given pin are Ored</v>
      </c>
      <c r="K36" t="str">
        <f t="shared" si="4"/>
        <v>Any bit set to 0 in this register send their respective interrupts to the INT1 pin, and 1 send to the INT2 pin. All selected interrupts for a given pin are Ored</v>
      </c>
      <c r="L36" t="str">
        <f t="shared" si="4"/>
        <v>Any bit set to 0 in this register send their respective interrupts to the INT1 pin, and 1 send to the INT2 pin. All selected interrupts for a given pin are Ored</v>
      </c>
      <c r="M36" t="str">
        <f t="shared" si="4"/>
        <v>Any bit set to 0 in this register send their respective interrupts to the INT1 pin, and 1 send to the INT2 pin. All selected interrupts for a given pin are Ored</v>
      </c>
      <c r="N36" t="str">
        <f t="shared" si="4"/>
        <v>Any bit set to 0 in this register send their respective interrupts to the INT1 pin, and 1 send to the INT2 pin. All selected interrupts for a given pin are Ored</v>
      </c>
      <c r="O36" t="str">
        <f t="shared" si="4"/>
        <v>Any bit set to 0 in this register send their respective interrupts to the INT1 pin, and 1 send to the INT2 pin. All selected interrupts for a given pin are Ored</v>
      </c>
    </row>
    <row r="37" spans="6:15" x14ac:dyDescent="0.25">
      <c r="F37" s="4" t="s">
        <v>283</v>
      </c>
      <c r="G37" s="8" t="s">
        <v>39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6:15" x14ac:dyDescent="0.25">
      <c r="F38" s="4" t="s">
        <v>284</v>
      </c>
      <c r="G38" s="12" t="s">
        <v>25</v>
      </c>
      <c r="H38" s="12" t="s">
        <v>25</v>
      </c>
      <c r="I38" s="12" t="s">
        <v>25</v>
      </c>
      <c r="J38" s="12" t="s">
        <v>25</v>
      </c>
      <c r="K38" s="12" t="s">
        <v>25</v>
      </c>
      <c r="L38" s="12" t="s">
        <v>25</v>
      </c>
      <c r="M38" s="12" t="s">
        <v>25</v>
      </c>
      <c r="N38" s="12" t="s">
        <v>25</v>
      </c>
      <c r="O38" s="12" t="s">
        <v>25</v>
      </c>
    </row>
    <row r="39" spans="6:15" x14ac:dyDescent="0.25">
      <c r="F39" s="4" t="s">
        <v>285</v>
      </c>
      <c r="G39" s="8" t="s">
        <v>101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</row>
    <row r="40" spans="6:15" x14ac:dyDescent="0.25">
      <c r="F40" s="4" t="s">
        <v>286</v>
      </c>
      <c r="G40" s="8" t="s">
        <v>2</v>
      </c>
      <c r="H40" t="s">
        <v>187</v>
      </c>
      <c r="I40" t="s">
        <v>188</v>
      </c>
      <c r="J40" t="s">
        <v>189</v>
      </c>
      <c r="K40" t="s">
        <v>190</v>
      </c>
      <c r="L40" t="s">
        <v>195</v>
      </c>
      <c r="M40" t="s">
        <v>191</v>
      </c>
      <c r="N40" t="s">
        <v>192</v>
      </c>
      <c r="O40" t="s">
        <v>193</v>
      </c>
    </row>
    <row r="41" spans="6:15" x14ac:dyDescent="0.25">
      <c r="F41" s="4" t="s">
        <v>287</v>
      </c>
      <c r="G41" s="8" t="s">
        <v>102</v>
      </c>
      <c r="H41" t="s">
        <v>197</v>
      </c>
      <c r="I41" t="str">
        <f>H41</f>
        <v>Indicates that the respective function have triggered</v>
      </c>
      <c r="J41" t="str">
        <f t="shared" ref="J41:O41" si="5">I41</f>
        <v>Indicates that the respective function have triggered</v>
      </c>
      <c r="K41" t="str">
        <f t="shared" si="5"/>
        <v>Indicates that the respective function have triggered</v>
      </c>
      <c r="L41" t="str">
        <f t="shared" si="5"/>
        <v>Indicates that the respective function have triggered</v>
      </c>
      <c r="M41" t="str">
        <f t="shared" si="5"/>
        <v>Indicates that the respective function have triggered</v>
      </c>
      <c r="N41" t="str">
        <f t="shared" si="5"/>
        <v>Indicates that the respective function have triggered</v>
      </c>
      <c r="O41" t="str">
        <f t="shared" si="5"/>
        <v>Indicates that the respective function have triggered</v>
      </c>
    </row>
    <row r="42" spans="6:15" x14ac:dyDescent="0.25">
      <c r="F42" s="4" t="s">
        <v>288</v>
      </c>
      <c r="G42" s="8" t="s">
        <v>39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6:15" x14ac:dyDescent="0.25">
      <c r="F43" s="4" t="s">
        <v>289</v>
      </c>
      <c r="G43" s="12" t="s">
        <v>26</v>
      </c>
      <c r="H43" s="12" t="s">
        <v>26</v>
      </c>
      <c r="I43" s="12" t="s">
        <v>26</v>
      </c>
      <c r="J43" s="12" t="s">
        <v>26</v>
      </c>
      <c r="K43" s="12" t="s">
        <v>26</v>
      </c>
      <c r="L43" s="12" t="s">
        <v>26</v>
      </c>
      <c r="M43" s="12" t="s">
        <v>26</v>
      </c>
      <c r="N43" s="12" t="s">
        <v>26</v>
      </c>
      <c r="O43" s="12" t="s">
        <v>26</v>
      </c>
    </row>
    <row r="44" spans="6:15" x14ac:dyDescent="0.25">
      <c r="F44" s="4" t="s">
        <v>290</v>
      </c>
      <c r="G44" s="8" t="s">
        <v>101</v>
      </c>
      <c r="H44" t="s">
        <v>37</v>
      </c>
      <c r="I44" t="s">
        <v>37</v>
      </c>
      <c r="J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</row>
    <row r="45" spans="6:15" x14ac:dyDescent="0.25">
      <c r="F45" s="4" t="s">
        <v>291</v>
      </c>
      <c r="G45" s="8" t="s">
        <v>2</v>
      </c>
      <c r="H45" t="s">
        <v>198</v>
      </c>
      <c r="I45" t="s">
        <v>199</v>
      </c>
      <c r="J45" t="s">
        <v>200</v>
      </c>
      <c r="K45">
        <v>0</v>
      </c>
      <c r="L45" t="s">
        <v>201</v>
      </c>
      <c r="M45" t="s">
        <v>202</v>
      </c>
      <c r="N45" t="s">
        <v>203</v>
      </c>
      <c r="O45" t="s">
        <v>204</v>
      </c>
    </row>
    <row r="46" spans="6:15" x14ac:dyDescent="0.25">
      <c r="F46" s="4" t="s">
        <v>292</v>
      </c>
      <c r="G46" s="8" t="s">
        <v>102</v>
      </c>
      <c r="H46" t="s">
        <v>205</v>
      </c>
      <c r="I46" t="s">
        <v>206</v>
      </c>
      <c r="J46" t="s">
        <v>207</v>
      </c>
      <c r="L46" t="s">
        <v>208</v>
      </c>
      <c r="M46" t="s">
        <v>209</v>
      </c>
      <c r="N46" t="s">
        <v>210</v>
      </c>
      <c r="O46" t="s">
        <v>210</v>
      </c>
    </row>
    <row r="47" spans="6:15" x14ac:dyDescent="0.25">
      <c r="F47" s="4" t="s">
        <v>293</v>
      </c>
      <c r="G47" s="8" t="s">
        <v>39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6:15" x14ac:dyDescent="0.25">
      <c r="F48" s="4" t="s">
        <v>294</v>
      </c>
      <c r="G48" s="12" t="s">
        <v>33</v>
      </c>
      <c r="H48" s="12" t="s">
        <v>33</v>
      </c>
      <c r="I48" s="12" t="s">
        <v>33</v>
      </c>
      <c r="J48" s="12" t="s">
        <v>33</v>
      </c>
      <c r="K48" s="12" t="s">
        <v>33</v>
      </c>
      <c r="L48" s="12" t="s">
        <v>33</v>
      </c>
      <c r="M48" s="12" t="s">
        <v>33</v>
      </c>
      <c r="N48" s="12" t="s">
        <v>33</v>
      </c>
      <c r="O48" s="12" t="s">
        <v>33</v>
      </c>
    </row>
    <row r="49" spans="6:15" x14ac:dyDescent="0.25">
      <c r="F49" s="4" t="s">
        <v>295</v>
      </c>
      <c r="G49" s="8" t="s">
        <v>101</v>
      </c>
      <c r="H49" t="s">
        <v>37</v>
      </c>
      <c r="I49" t="s">
        <v>37</v>
      </c>
      <c r="J49" t="s">
        <v>37</v>
      </c>
      <c r="K49" t="s">
        <v>37</v>
      </c>
      <c r="L49" t="s">
        <v>37</v>
      </c>
      <c r="M49" t="s">
        <v>37</v>
      </c>
      <c r="N49" t="s">
        <v>37</v>
      </c>
      <c r="O49" t="s">
        <v>37</v>
      </c>
    </row>
    <row r="50" spans="6:15" x14ac:dyDescent="0.25">
      <c r="F50" s="4" t="s">
        <v>296</v>
      </c>
      <c r="G50" s="8" t="s">
        <v>2</v>
      </c>
      <c r="H50" t="s">
        <v>212</v>
      </c>
      <c r="I50" t="s">
        <v>213</v>
      </c>
      <c r="J50" t="s">
        <v>214</v>
      </c>
      <c r="K50" t="s">
        <v>219</v>
      </c>
      <c r="L50" t="s">
        <v>215</v>
      </c>
      <c r="M50" t="s">
        <v>216</v>
      </c>
      <c r="N50" t="s">
        <v>217</v>
      </c>
      <c r="O50" t="s">
        <v>218</v>
      </c>
    </row>
    <row r="51" spans="6:15" x14ac:dyDescent="0.25">
      <c r="F51" s="4" t="s">
        <v>297</v>
      </c>
      <c r="G51" s="8" t="s">
        <v>102</v>
      </c>
      <c r="H51" t="s">
        <v>220</v>
      </c>
      <c r="I51" t="str">
        <f>H51</f>
        <v>[00] Bypass ; [01] Collect 32 values and then stops collecting data; [10]Holds the las 32 values whes fifo is full old data is overwriten;[11]when triggered holds the last data samples before the trigger event.</v>
      </c>
      <c r="J51" t="s">
        <v>221</v>
      </c>
      <c r="K51" t="s">
        <v>222</v>
      </c>
      <c r="L51" t="str">
        <f>K51</f>
        <v>Not use 0</v>
      </c>
      <c r="M51" t="str">
        <f t="shared" ref="M51:O51" si="6">L51</f>
        <v>Not use 0</v>
      </c>
      <c r="N51" t="str">
        <f t="shared" si="6"/>
        <v>Not use 0</v>
      </c>
      <c r="O51" t="str">
        <f t="shared" si="6"/>
        <v>Not use 0</v>
      </c>
    </row>
    <row r="52" spans="6:15" x14ac:dyDescent="0.25">
      <c r="F52" s="4" t="s">
        <v>298</v>
      </c>
      <c r="G52" s="8" t="s">
        <v>39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6:15" x14ac:dyDescent="0.25">
      <c r="F53" s="4" t="s">
        <v>299</v>
      </c>
      <c r="G53" s="12" t="s">
        <v>34</v>
      </c>
      <c r="H53" s="12" t="s">
        <v>34</v>
      </c>
      <c r="I53" s="12" t="s">
        <v>34</v>
      </c>
      <c r="J53" s="12" t="s">
        <v>34</v>
      </c>
      <c r="K53" s="12" t="s">
        <v>34</v>
      </c>
      <c r="L53" s="12" t="s">
        <v>34</v>
      </c>
      <c r="M53" s="12" t="s">
        <v>34</v>
      </c>
      <c r="N53" s="12" t="s">
        <v>34</v>
      </c>
      <c r="O53" s="12" t="s">
        <v>34</v>
      </c>
    </row>
    <row r="54" spans="6:15" x14ac:dyDescent="0.25">
      <c r="F54" s="4" t="s">
        <v>300</v>
      </c>
      <c r="G54" s="8" t="s">
        <v>101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</row>
    <row r="55" spans="6:15" x14ac:dyDescent="0.25">
      <c r="F55" s="4" t="s">
        <v>301</v>
      </c>
      <c r="G55" s="8" t="s">
        <v>2</v>
      </c>
      <c r="H55" t="s">
        <v>228</v>
      </c>
      <c r="I55">
        <v>0</v>
      </c>
      <c r="J55" t="s">
        <v>223</v>
      </c>
      <c r="K55" t="s">
        <v>224</v>
      </c>
      <c r="L55" t="s">
        <v>225</v>
      </c>
      <c r="M55" t="s">
        <v>226</v>
      </c>
      <c r="N55" t="s">
        <v>227</v>
      </c>
      <c r="O55" t="s">
        <v>229</v>
      </c>
    </row>
    <row r="56" spans="6:15" x14ac:dyDescent="0.25">
      <c r="F56" s="4" t="s">
        <v>302</v>
      </c>
      <c r="G56" s="8" t="s">
        <v>102</v>
      </c>
      <c r="H56" t="s">
        <v>230</v>
      </c>
      <c r="J56" t="s">
        <v>231</v>
      </c>
      <c r="K56" t="str">
        <f>J56</f>
        <v>How many data valuea are stored in the FIFO</v>
      </c>
      <c r="L56" t="str">
        <f t="shared" ref="L56:O56" si="7">K56</f>
        <v>How many data valuea are stored in the FIFO</v>
      </c>
      <c r="M56" t="str">
        <f t="shared" si="7"/>
        <v>How many data valuea are stored in the FIFO</v>
      </c>
      <c r="N56" t="str">
        <f t="shared" si="7"/>
        <v>How many data valuea are stored in the FIFO</v>
      </c>
      <c r="O56" t="str">
        <f t="shared" si="7"/>
        <v>How many data valuea are stored in the FIFO</v>
      </c>
    </row>
    <row r="57" spans="6:15" x14ac:dyDescent="0.25">
      <c r="F57" s="4" t="s">
        <v>303</v>
      </c>
      <c r="G57" s="8" t="s">
        <v>39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</sheetData>
  <mergeCells count="2">
    <mergeCell ref="B2:E2"/>
    <mergeCell ref="B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15" x14ac:dyDescent="0.25"/>
  <cols>
    <col min="2" max="2" width="16.5703125" bestFit="1" customWidth="1"/>
    <col min="4" max="11" width="3.28515625" bestFit="1" customWidth="1"/>
    <col min="13" max="13" width="16.85546875" bestFit="1" customWidth="1"/>
    <col min="14" max="14" width="11.42578125" bestFit="1" customWidth="1"/>
    <col min="15" max="15" width="165.28515625" bestFit="1" customWidth="1"/>
  </cols>
  <sheetData>
    <row r="1" spans="1:15" x14ac:dyDescent="0.25">
      <c r="N1" s="2" t="s">
        <v>125</v>
      </c>
    </row>
    <row r="2" spans="1:15" x14ac:dyDescent="0.25">
      <c r="A2" t="s">
        <v>120</v>
      </c>
      <c r="B2" t="s">
        <v>2</v>
      </c>
      <c r="C2" t="s">
        <v>101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129</v>
      </c>
      <c r="N2" t="s">
        <v>124</v>
      </c>
      <c r="O2" t="s">
        <v>102</v>
      </c>
    </row>
    <row r="3" spans="1:15" x14ac:dyDescent="0.25">
      <c r="A3" t="str">
        <f>VLOOKUP(B3,'Register MapAddres'!B4:G61,2,FALSE)</f>
        <v>0x0</v>
      </c>
      <c r="B3" t="s">
        <v>4</v>
      </c>
      <c r="C3" t="s">
        <v>35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 s="1" t="str">
        <f>CONCATENATE("0x",BIN2HEX(CONCATENATE(D3,E3,F3,G3,H3,I3,J3,K3)))</f>
        <v>0xE7</v>
      </c>
      <c r="M3" s="1" t="s">
        <v>130</v>
      </c>
      <c r="N3" s="1" t="s">
        <v>36</v>
      </c>
      <c r="O3" t="s">
        <v>121</v>
      </c>
    </row>
    <row r="4" spans="1:15" x14ac:dyDescent="0.25">
      <c r="A4" t="str">
        <f>VLOOKUP(B4,'Register MapAddres'!B5:G62,2,FALSE)</f>
        <v>0x1D</v>
      </c>
      <c r="B4" t="s">
        <v>6</v>
      </c>
      <c r="C4" t="s">
        <v>37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 t="str">
        <f>CONCATENATE("0x",BIN2HEX(CONCATENATE(D4,E4,F4,G4,H4,I4,J4,K4)))</f>
        <v>0x0</v>
      </c>
      <c r="M4" s="1" t="s">
        <v>130</v>
      </c>
      <c r="N4" s="1" t="s">
        <v>126</v>
      </c>
      <c r="O4" t="s">
        <v>131</v>
      </c>
    </row>
    <row r="5" spans="1:15" x14ac:dyDescent="0.25">
      <c r="A5" t="str">
        <f>VLOOKUP(B5,'Register MapAddres'!B6:G63,2,FALSE)</f>
        <v>0x1E</v>
      </c>
      <c r="B5" t="s">
        <v>7</v>
      </c>
      <c r="C5" t="str">
        <f>VLOOKUP(B5,'Register MapAddres'!B4:G61,4,FALSE)</f>
        <v>R/W'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 t="str">
        <f>CONCATENATE("0x",BIN2HEX(CONCATENATE(D5,E5,F5,G5,H5,I5,J5,K5)))</f>
        <v>0x0</v>
      </c>
      <c r="M5" s="1" t="s">
        <v>132</v>
      </c>
      <c r="N5" s="1" t="s">
        <v>127</v>
      </c>
      <c r="O5" t="s">
        <v>128</v>
      </c>
    </row>
    <row r="6" spans="1:15" x14ac:dyDescent="0.25">
      <c r="A6" t="str">
        <f>VLOOKUP(B6,'Register MapAddres'!B7:G64,2,FALSE)</f>
        <v>0x1F</v>
      </c>
      <c r="B6" t="s">
        <v>8</v>
      </c>
      <c r="C6" t="str">
        <f>VLOOKUP(B6,'Register MapAddres'!B5:G62,4,FALSE)</f>
        <v>R/W'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 t="str">
        <f>CONCATENATE("0x",BIN2HEX(CONCATENATE(D6,E6,F6,G6,H6,I6,J6,K6)))</f>
        <v>0x0</v>
      </c>
      <c r="M6" s="1" t="s">
        <v>132</v>
      </c>
      <c r="N6" s="1" t="s">
        <v>127</v>
      </c>
      <c r="O6" t="s">
        <v>128</v>
      </c>
    </row>
    <row r="7" spans="1:15" x14ac:dyDescent="0.25">
      <c r="A7" t="str">
        <f>VLOOKUP(B7,'Register MapAddres'!B8:G65,2,FALSE)</f>
        <v>0x20</v>
      </c>
      <c r="B7" t="s">
        <v>9</v>
      </c>
      <c r="C7" t="str">
        <f>VLOOKUP(B7,'Register MapAddres'!B6:G63,4,FALSE)</f>
        <v>R/W'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 t="str">
        <f>CONCATENATE("0x",BIN2HEX(CONCATENATE(D7,E7,F7,G7,H7,I7,J7,K7)))</f>
        <v>0x0</v>
      </c>
      <c r="M7" s="1" t="s">
        <v>132</v>
      </c>
      <c r="N7" s="1" t="s">
        <v>127</v>
      </c>
      <c r="O7" t="s">
        <v>128</v>
      </c>
    </row>
    <row r="8" spans="1:15" x14ac:dyDescent="0.25">
      <c r="A8" t="str">
        <f>VLOOKUP(B8,'Register MapAddres'!B9:G66,2,FALSE)</f>
        <v>0x21</v>
      </c>
      <c r="B8" t="s">
        <v>10</v>
      </c>
      <c r="C8" t="str">
        <f>VLOOKUP(B8,'Register MapAddres'!B7:G64,4,FALSE)</f>
        <v>R/W'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 t="str">
        <f>CONCATENATE("0x",BIN2HEX(CONCATENATE(D8,E8,F8,G8,H8,I8,J8,K8)))</f>
        <v>0x0</v>
      </c>
      <c r="M8" s="1" t="s">
        <v>130</v>
      </c>
      <c r="N8" s="1" t="s">
        <v>133</v>
      </c>
      <c r="O8" t="s">
        <v>135</v>
      </c>
    </row>
    <row r="9" spans="1:15" x14ac:dyDescent="0.25">
      <c r="A9" t="str">
        <f>VLOOKUP(B9,'Register MapAddres'!B10:G67,2,FALSE)</f>
        <v>0x22</v>
      </c>
      <c r="B9" t="s">
        <v>122</v>
      </c>
      <c r="C9" t="str">
        <f>VLOOKUP(B9,'Register MapAddres'!B8:G65,4,FALSE)</f>
        <v>R/W'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 t="str">
        <f>CONCATENATE("0x",BIN2HEX(CONCATENATE(D9,E9,F9,G9,H9,I9,J9,K9)))</f>
        <v>0x0</v>
      </c>
      <c r="M9" s="1" t="s">
        <v>130</v>
      </c>
      <c r="N9" s="1" t="s">
        <v>134</v>
      </c>
      <c r="O9" t="s">
        <v>136</v>
      </c>
    </row>
    <row r="10" spans="1:15" x14ac:dyDescent="0.25">
      <c r="A10" t="str">
        <f>VLOOKUP(B10,'Register MapAddres'!B11:G68,2,FALSE)</f>
        <v>0x23</v>
      </c>
      <c r="B10" t="s">
        <v>123</v>
      </c>
      <c r="C10" t="str">
        <f>VLOOKUP(B10,'Register MapAddres'!B9:G66,4,FALSE)</f>
        <v>R/W'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 t="str">
        <f>CONCATENATE("0x",BIN2HEX(CONCATENATE(D10,E10,F10,G10,H10,I10,J10,K10)))</f>
        <v>0x0</v>
      </c>
      <c r="M10" s="1" t="s">
        <v>130</v>
      </c>
      <c r="N10" s="1" t="s">
        <v>134</v>
      </c>
      <c r="O10" t="s">
        <v>137</v>
      </c>
    </row>
    <row r="11" spans="1:15" x14ac:dyDescent="0.25">
      <c r="A11" t="str">
        <f>VLOOKUP(B11,'Register MapAddres'!B12:G69,2,FALSE)</f>
        <v>0x24</v>
      </c>
      <c r="B11" t="s">
        <v>13</v>
      </c>
      <c r="C11" t="str">
        <f>VLOOKUP(B11,'Register MapAddres'!B10:G67,4,FALSE)</f>
        <v>R/W'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 t="str">
        <f>CONCATENATE("0x",BIN2HEX(CONCATENATE(D11,E11,F11,G11,H11,I11,J11,K11)))</f>
        <v>0x0</v>
      </c>
      <c r="M11" s="1" t="s">
        <v>130</v>
      </c>
      <c r="N11" s="1" t="s">
        <v>138</v>
      </c>
      <c r="O11" t="s">
        <v>139</v>
      </c>
    </row>
    <row r="12" spans="1:15" x14ac:dyDescent="0.25">
      <c r="A12" t="str">
        <f>VLOOKUP(B12,'Register MapAddres'!B13:G70,2,FALSE)</f>
        <v>0x25</v>
      </c>
      <c r="B12" t="s">
        <v>14</v>
      </c>
      <c r="C12" t="str">
        <f>VLOOKUP(B12,'Register MapAddres'!B11:G68,4,FALSE)</f>
        <v>R/W'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 t="str">
        <f>CONCATENATE("0x",BIN2HEX(CONCATENATE(D12,E12,F12,G12,H12,I12,J12,K12)))</f>
        <v>0x0</v>
      </c>
      <c r="M12" s="1" t="s">
        <v>130</v>
      </c>
      <c r="N12" s="1" t="s">
        <v>138</v>
      </c>
      <c r="O12" t="s">
        <v>140</v>
      </c>
    </row>
    <row r="13" spans="1:15" x14ac:dyDescent="0.25">
      <c r="A13" t="str">
        <f>VLOOKUP(B13,'Register MapAddres'!B14:G71,2,FALSE)</f>
        <v>0x26</v>
      </c>
      <c r="B13" t="s">
        <v>15</v>
      </c>
      <c r="C13" t="str">
        <f>VLOOKUP(B13,'Register MapAddres'!B12:G69,4,FALSE)</f>
        <v>R/W'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 t="str">
        <f>CONCATENATE("0x",BIN2HEX(CONCATENATE(D13,E13,F13,G13,H13,I13,J13,K13)))</f>
        <v>0x0</v>
      </c>
      <c r="M13" s="3" t="s">
        <v>130</v>
      </c>
      <c r="N13" s="3" t="s">
        <v>142</v>
      </c>
      <c r="O13" t="s">
        <v>141</v>
      </c>
    </row>
    <row r="14" spans="1:15" x14ac:dyDescent="0.25">
      <c r="A14" t="str">
        <f>VLOOKUP(B14,'Register MapAddres'!B15:G72,2,FALSE)</f>
        <v>0x27</v>
      </c>
      <c r="B14" t="s">
        <v>16</v>
      </c>
      <c r="C14" t="str">
        <f>VLOOKUP(B14,'Register MapAddres'!B13:G70,4,FALSE)</f>
        <v>R/W'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 t="str">
        <f>CONCATENATE("0x",BIN2HEX(CONCATENATE(0,0,0,0,0,0,0,0)))</f>
        <v>0x0</v>
      </c>
      <c r="M14" s="3" t="s">
        <v>36</v>
      </c>
      <c r="N14" s="3" t="s">
        <v>36</v>
      </c>
      <c r="O14" t="s">
        <v>154</v>
      </c>
    </row>
    <row r="15" spans="1:15" x14ac:dyDescent="0.25">
      <c r="A15" t="str">
        <f>VLOOKUP(B15,'Register MapAddres'!B16:G73,2,FALSE)</f>
        <v>0x28</v>
      </c>
      <c r="B15" t="s">
        <v>17</v>
      </c>
      <c r="C15" t="str">
        <f>VLOOKUP(B15,'Register MapAddres'!B14:G71,4,FALSE)</f>
        <v>R/W'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 t="str">
        <f>CONCATENATE("0x",BIN2HEX(CONCATENATE(D15,E15,F15,G15,H15,I15,J15,K15)))</f>
        <v>0x0</v>
      </c>
      <c r="M15" s="3" t="s">
        <v>130</v>
      </c>
      <c r="N15" s="3" t="s">
        <v>138</v>
      </c>
      <c r="O15" s="3" t="s">
        <v>155</v>
      </c>
    </row>
    <row r="16" spans="1:15" x14ac:dyDescent="0.25">
      <c r="A16" t="str">
        <f>VLOOKUP(B16,'Register MapAddres'!B17:G74,2,FALSE)</f>
        <v>0x29</v>
      </c>
      <c r="B16" t="s">
        <v>18</v>
      </c>
      <c r="C16" t="str">
        <f>VLOOKUP(B16,'Register MapAddres'!B15:G72,4,FALSE)</f>
        <v>R/W'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 t="str">
        <f>CONCATENATE("0x",BIN2HEX(CONCATENATE(D16,E16,F16,G16,H16,I16,J16,K16)))</f>
        <v>0x0</v>
      </c>
      <c r="M16" s="3" t="s">
        <v>130</v>
      </c>
      <c r="N16" s="3" t="s">
        <v>156</v>
      </c>
      <c r="O16" t="s">
        <v>157</v>
      </c>
    </row>
    <row r="17" spans="1:15" x14ac:dyDescent="0.25">
      <c r="A17" t="str">
        <f>VLOOKUP(B17,'Register MapAddres'!B18:G75,2,FALSE)</f>
        <v>0x2A</v>
      </c>
      <c r="B17" t="s">
        <v>19</v>
      </c>
      <c r="C17" t="str">
        <f>VLOOKUP(B17,'Register MapAddres'!B16:G73,4,FALSE)</f>
        <v>R/W'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 t="str">
        <f>CONCATENATE("0x",BIN2HEX(CONCATENATE(D17,E17,F17,G17,H17,I17,J17,K17)))</f>
        <v>0x0</v>
      </c>
      <c r="M17" s="3" t="s">
        <v>36</v>
      </c>
      <c r="N17" s="3" t="s">
        <v>36</v>
      </c>
      <c r="O17" t="s">
        <v>158</v>
      </c>
    </row>
    <row r="18" spans="1:15" x14ac:dyDescent="0.25">
      <c r="A18" t="str">
        <f>VLOOKUP(B18,'Register MapAddres'!B19:G76,2,FALSE)</f>
        <v>0x2B</v>
      </c>
      <c r="B18" t="s">
        <v>20</v>
      </c>
      <c r="C18" t="str">
        <f>VLOOKUP(B18,'Register MapAddres'!B17:G74,4,FALSE)</f>
        <v>R/W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 t="str">
        <f>CONCATENATE("0x",BIN2HEX(CONCATENATE(D18,E18,F18,G18,H18,I18,J18,K18)))</f>
        <v>0x0</v>
      </c>
      <c r="M18" s="3" t="s">
        <v>36</v>
      </c>
      <c r="N18" s="3" t="s">
        <v>36</v>
      </c>
      <c r="O18" t="s">
        <v>174</v>
      </c>
    </row>
    <row r="19" spans="1:15" x14ac:dyDescent="0.25">
      <c r="A19" t="str">
        <f>VLOOKUP(B19,'Register MapAddres'!B20:G77,2,FALSE)</f>
        <v>0x2C</v>
      </c>
      <c r="B19" t="s">
        <v>21</v>
      </c>
      <c r="C19" t="str">
        <f>VLOOKUP(B19,'Register MapAddres'!B18:G75,4,FALSE)</f>
        <v>R/W'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 s="3" t="str">
        <f>CONCATENATE("0x",BIN2HEX(CONCATENATE(D19,E19,F19,G19,H19,I19,J19,K19)))</f>
        <v>0xA</v>
      </c>
      <c r="M19" s="3" t="s">
        <v>36</v>
      </c>
      <c r="N19" s="3" t="s">
        <v>36</v>
      </c>
      <c r="O19" t="s">
        <v>175</v>
      </c>
    </row>
    <row r="20" spans="1:15" x14ac:dyDescent="0.25">
      <c r="A20" t="str">
        <f>VLOOKUP(B20,'Register MapAddres'!B21:G78,2,FALSE)</f>
        <v>0x2D</v>
      </c>
      <c r="B20" t="s">
        <v>22</v>
      </c>
      <c r="C20" t="str">
        <f>VLOOKUP(B20,'Register MapAddres'!B19:G76,4,FALSE)</f>
        <v>R/W'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3" t="str">
        <f>CONCATENATE("0x",BIN2HEX(CONCATENATE(D20,E20,F20,G20,H20,I20,J20,K20)))</f>
        <v>0x0</v>
      </c>
      <c r="M20" s="3" t="s">
        <v>36</v>
      </c>
      <c r="N20" s="3" t="s">
        <v>36</v>
      </c>
      <c r="O20" t="str">
        <f>'Register MapAddres'!G49</f>
        <v>Power Saving features control</v>
      </c>
    </row>
    <row r="21" spans="1:15" x14ac:dyDescent="0.25">
      <c r="A21" t="str">
        <f>VLOOKUP(B21,'Register MapAddres'!B22:G79,2,FALSE)</f>
        <v>0x2E</v>
      </c>
      <c r="B21" t="s">
        <v>23</v>
      </c>
      <c r="C21" t="str">
        <f>VLOOKUP(B21,'Register MapAddres'!B20:G77,4,FALSE)</f>
        <v>R/W'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3" t="str">
        <f>CONCATENATE("0x",BIN2HEX(CONCATENATE(D21,E21,F21,G21,H21,I21,J21,K21)))</f>
        <v>0x0</v>
      </c>
      <c r="M21" s="3" t="s">
        <v>36</v>
      </c>
      <c r="N21" s="3" t="s">
        <v>36</v>
      </c>
      <c r="O21" t="str">
        <f>'Register MapAddres'!G50</f>
        <v>Interrupt enable control</v>
      </c>
    </row>
    <row r="22" spans="1:15" x14ac:dyDescent="0.25">
      <c r="A22" t="str">
        <f>VLOOKUP(B22,'Register MapAddres'!B23:G80,2,FALSE)</f>
        <v>0x2F</v>
      </c>
      <c r="B22" t="s">
        <v>24</v>
      </c>
      <c r="C22" t="str">
        <f>VLOOKUP(B22,'Register MapAddres'!B21:G78,4,FALSE)</f>
        <v>R/W'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3" t="str">
        <f t="shared" ref="L22:L30" si="0">CONCATENATE("0x",BIN2HEX(CONCATENATE(D22,E22,F22,G22,H22,I22,J22,K22)))</f>
        <v>0x0</v>
      </c>
      <c r="M22" s="3" t="s">
        <v>36</v>
      </c>
      <c r="N22" s="3" t="s">
        <v>36</v>
      </c>
      <c r="O22" t="str">
        <f>'Register MapAddres'!G51</f>
        <v>Interrupt mapping control</v>
      </c>
    </row>
    <row r="23" spans="1:15" x14ac:dyDescent="0.25">
      <c r="A23" t="str">
        <f>VLOOKUP(B23,'Register MapAddres'!B24:G81,2,FALSE)</f>
        <v>0x30</v>
      </c>
      <c r="B23" t="s">
        <v>25</v>
      </c>
      <c r="C23" t="str">
        <f>VLOOKUP(B23,'Register MapAddres'!B22:G79,4,FALSE)</f>
        <v>R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" t="str">
        <f t="shared" si="0"/>
        <v>0x0</v>
      </c>
      <c r="M23" s="3" t="s">
        <v>36</v>
      </c>
      <c r="N23" s="3" t="s">
        <v>36</v>
      </c>
      <c r="O23" t="str">
        <f>'Register MapAddres'!G52</f>
        <v>Source of interrupts</v>
      </c>
    </row>
    <row r="24" spans="1:15" x14ac:dyDescent="0.25">
      <c r="A24" t="str">
        <f>VLOOKUP(B24,'Register MapAddres'!B25:G82,2,FALSE)</f>
        <v>0x31</v>
      </c>
      <c r="B24" t="s">
        <v>26</v>
      </c>
      <c r="C24" t="str">
        <f>VLOOKUP(B24,'Register MapAddres'!B23:G80,4,FALSE)</f>
        <v>R/W'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3" t="str">
        <f t="shared" si="0"/>
        <v>0x0</v>
      </c>
      <c r="M24" s="3" t="s">
        <v>36</v>
      </c>
      <c r="N24" s="3" t="s">
        <v>36</v>
      </c>
      <c r="O24" t="str">
        <f>'Register MapAddres'!G53</f>
        <v>Data format control</v>
      </c>
    </row>
    <row r="25" spans="1:15" x14ac:dyDescent="0.25">
      <c r="A25" t="str">
        <f>VLOOKUP(B25,'Register MapAddres'!B26:G83,2,FALSE)</f>
        <v>0x32</v>
      </c>
      <c r="B25" t="s">
        <v>27</v>
      </c>
      <c r="C25" t="str">
        <f>VLOOKUP(B25,'Register MapAddres'!B24:G81,4,FALSE)</f>
        <v>R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3" t="str">
        <f t="shared" si="0"/>
        <v>0x0</v>
      </c>
      <c r="M25" s="3" t="s">
        <v>132</v>
      </c>
      <c r="N25" s="3" t="s">
        <v>211</v>
      </c>
      <c r="O25" t="str">
        <f>CONCATENATE('Register MapAddres'!G54,"    ", "its recommended that a multiple -byte read of al registers be performed to prevent a change in data")</f>
        <v>X Axis Data 0    its recommended that a multiple -byte read of al registers be performed to prevent a change in data</v>
      </c>
    </row>
    <row r="26" spans="1:15" x14ac:dyDescent="0.25">
      <c r="A26" t="str">
        <f>VLOOKUP(B26,'Register MapAddres'!B27:G84,2,FALSE)</f>
        <v>0x33</v>
      </c>
      <c r="B26" t="s">
        <v>28</v>
      </c>
      <c r="C26" t="str">
        <f>VLOOKUP(B26,'Register MapAddres'!B25:G82,4,FALSE)</f>
        <v>R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3" t="str">
        <f t="shared" si="0"/>
        <v>0x0</v>
      </c>
      <c r="M26" s="3" t="s">
        <v>132</v>
      </c>
      <c r="N26" s="3" t="s">
        <v>211</v>
      </c>
      <c r="O26" t="str">
        <f>CONCATENATE('Register MapAddres'!G55,"    ", "its recommended that a multiple -byte read of al registers be performed to prevent a change in data")</f>
        <v>X Axis Data 1    its recommended that a multiple -byte read of al registers be performed to prevent a change in data</v>
      </c>
    </row>
    <row r="27" spans="1:15" x14ac:dyDescent="0.25">
      <c r="A27" t="str">
        <f>VLOOKUP(B27,'Register MapAddres'!B28:G85,2,FALSE)</f>
        <v>0x34</v>
      </c>
      <c r="B27" t="s">
        <v>29</v>
      </c>
      <c r="C27" t="str">
        <f>VLOOKUP(B27,'Register MapAddres'!B26:G83,4,FALSE)</f>
        <v>R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3" t="str">
        <f t="shared" si="0"/>
        <v>0x0</v>
      </c>
      <c r="M27" s="3" t="s">
        <v>132</v>
      </c>
      <c r="N27" s="3" t="s">
        <v>211</v>
      </c>
      <c r="O27" t="str">
        <f>CONCATENATE('Register MapAddres'!G56,"    ", "its recommended that a multiple -byte read of al registers be performed to prevent a change in data")</f>
        <v>Y Axis Data 0    its recommended that a multiple -byte read of al registers be performed to prevent a change in data</v>
      </c>
    </row>
    <row r="28" spans="1:15" x14ac:dyDescent="0.25">
      <c r="A28" t="str">
        <f>VLOOKUP(B28,'Register MapAddres'!B29:G86,2,FALSE)</f>
        <v>0x35</v>
      </c>
      <c r="B28" t="s">
        <v>30</v>
      </c>
      <c r="C28" t="str">
        <f>VLOOKUP(B28,'Register MapAddres'!B27:G84,4,FALSE)</f>
        <v>R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3" t="str">
        <f t="shared" si="0"/>
        <v>0x0</v>
      </c>
      <c r="M28" s="3" t="s">
        <v>132</v>
      </c>
      <c r="N28" s="3" t="s">
        <v>211</v>
      </c>
      <c r="O28" t="str">
        <f>CONCATENATE('Register MapAddres'!G57,"    ", "its recommended that a multiple -byte read of al registers be performed to prevent a change in data")</f>
        <v>Y Axis Data 1    its recommended that a multiple -byte read of al registers be performed to prevent a change in data</v>
      </c>
    </row>
    <row r="29" spans="1:15" x14ac:dyDescent="0.25">
      <c r="A29" t="str">
        <f>VLOOKUP(B29,'Register MapAddres'!B30:G87,2,FALSE)</f>
        <v>0x36</v>
      </c>
      <c r="B29" t="s">
        <v>31</v>
      </c>
      <c r="C29" t="str">
        <f>VLOOKUP(B29,'Register MapAddres'!B28:G85,4,FALSE)</f>
        <v>R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3" t="str">
        <f t="shared" si="0"/>
        <v>0x0</v>
      </c>
      <c r="M29" s="3" t="s">
        <v>132</v>
      </c>
      <c r="N29" s="3" t="s">
        <v>211</v>
      </c>
      <c r="O29" t="str">
        <f>CONCATENATE('Register MapAddres'!G58,"    ", "its recommended that a multiple -byte read of al registers be performed to prevent a change in data")</f>
        <v>Z Axis Data 0    its recommended that a multiple -byte read of al registers be performed to prevent a change in data</v>
      </c>
    </row>
    <row r="30" spans="1:15" x14ac:dyDescent="0.25">
      <c r="A30" t="str">
        <f>VLOOKUP(B30,'Register MapAddres'!B31:G88,2,FALSE)</f>
        <v>0x37</v>
      </c>
      <c r="B30" t="s">
        <v>32</v>
      </c>
      <c r="C30" t="str">
        <f>VLOOKUP(B30,'Register MapAddres'!B29:G86,4,FALSE)</f>
        <v>R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3" t="str">
        <f t="shared" si="0"/>
        <v>0x0</v>
      </c>
      <c r="M30" s="3" t="s">
        <v>132</v>
      </c>
      <c r="N30" s="3" t="s">
        <v>211</v>
      </c>
      <c r="O30" t="str">
        <f>CONCATENATE('Register MapAddres'!G59,"    ", "its recommended that a multiple -byte read of al registers be performed to prevent a change in data")</f>
        <v>Z Axis Data 1    its recommended that a multiple -byte read of al registers be performed to prevent a change in data</v>
      </c>
    </row>
    <row r="31" spans="1:15" x14ac:dyDescent="0.25">
      <c r="A31" t="str">
        <f>VLOOKUP(B31,'Register MapAddres'!B32:G89,2,FALSE)</f>
        <v>0x38</v>
      </c>
      <c r="B31" t="s">
        <v>33</v>
      </c>
      <c r="C31" t="str">
        <f>VLOOKUP(B31,'Register MapAddres'!B30:G87,4,FALSE)</f>
        <v>R/W'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3" t="str">
        <f t="shared" ref="L31" si="1">CONCATENATE("0x",BIN2HEX(CONCATENATE(D31,E31,F31,G31,H31,I31,J31,K31)))</f>
        <v>0x0</v>
      </c>
      <c r="M31" s="3" t="s">
        <v>36</v>
      </c>
      <c r="N31" s="3" t="s">
        <v>36</v>
      </c>
      <c r="O31" t="str">
        <f>'Register MapAddres'!G60</f>
        <v>First Input First Output Control</v>
      </c>
    </row>
    <row r="32" spans="1:15" x14ac:dyDescent="0.25">
      <c r="A32" t="str">
        <f>VLOOKUP(B32,'Register MapAddres'!B33:G90,2,FALSE)</f>
        <v>0x39</v>
      </c>
      <c r="B32" t="s">
        <v>34</v>
      </c>
      <c r="C32" t="str">
        <f>VLOOKUP(B32,'Register MapAddres'!B31:G88,4,FALSE)</f>
        <v>R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3" t="str">
        <f t="shared" ref="L32" si="2">CONCATENATE("0x",BIN2HEX(CONCATENATE(D32,E32,F32,G32,H32,I32,J32,K32)))</f>
        <v>0x0</v>
      </c>
      <c r="M32" s="3" t="s">
        <v>36</v>
      </c>
      <c r="N32" s="3" t="s">
        <v>36</v>
      </c>
      <c r="O32" t="str">
        <f>'Register MapAddres'!G61</f>
        <v>First Input First Output Status</v>
      </c>
    </row>
    <row r="33" spans="12:12" x14ac:dyDescent="0.25">
      <c r="L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Presentation</vt:lpstr>
      <vt:lpstr>Analisys</vt:lpstr>
      <vt:lpstr>Register MapAddres</vt:lpstr>
      <vt:lpstr>Power Modes</vt:lpstr>
      <vt:lpstr>Register Definitions</vt:lpstr>
      <vt:lpstr>Caracteristic</vt:lpstr>
      <vt:lpstr>Caracteristics</vt:lpstr>
      <vt:lpstr>Mode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Tonchee</dc:creator>
  <cp:lastModifiedBy>Carlos Tonchee</cp:lastModifiedBy>
  <dcterms:created xsi:type="dcterms:W3CDTF">2017-10-19T23:24:28Z</dcterms:created>
  <dcterms:modified xsi:type="dcterms:W3CDTF">2017-10-23T06:37:11Z</dcterms:modified>
</cp:coreProperties>
</file>