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onda\Desktop\aquarium_lighting\"/>
    </mc:Choice>
  </mc:AlternateContent>
  <xr:revisionPtr revIDLastSave="0" documentId="13_ncr:1_{F8356A56-74B8-491B-9007-D3041CE40D7D}" xr6:coauthVersionLast="45" xr6:coauthVersionMax="45" xr10:uidLastSave="{00000000-0000-0000-0000-000000000000}"/>
  <bookViews>
    <workbookView xWindow="8805" yWindow="-405" windowWidth="14400" windowHeight="10710" activeTab="1" xr2:uid="{00000000-000D-0000-FFFF-FFFF00000000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G3" i="2"/>
  <c r="H28" i="2"/>
  <c r="K2" i="2"/>
  <c r="K8" i="2" l="1"/>
  <c r="M3" i="2"/>
  <c r="M4" i="2"/>
  <c r="M5" i="2"/>
  <c r="M6" i="2"/>
  <c r="M7" i="2"/>
  <c r="M8" i="2"/>
  <c r="M2" i="2"/>
  <c r="M21" i="2" s="1"/>
  <c r="N21" i="2" s="1"/>
  <c r="K21" i="2" l="1"/>
  <c r="K3" i="2"/>
  <c r="K4" i="2"/>
  <c r="K5" i="2"/>
  <c r="K6" i="2"/>
  <c r="K7" i="2"/>
  <c r="F8" i="2"/>
  <c r="J7" i="2"/>
  <c r="F7" i="2"/>
  <c r="J6" i="2"/>
  <c r="F6" i="2"/>
  <c r="J5" i="2"/>
  <c r="F5" i="2"/>
  <c r="J4" i="2"/>
  <c r="F4" i="2"/>
  <c r="I2" i="2"/>
  <c r="F8" i="1" l="1"/>
  <c r="J7" i="1"/>
  <c r="F7" i="1"/>
  <c r="J6" i="1"/>
  <c r="F6" i="1"/>
  <c r="J5" i="1"/>
  <c r="F5" i="1"/>
  <c r="F4" i="1"/>
  <c r="J4" i="1"/>
  <c r="J3" i="1"/>
  <c r="I2" i="1"/>
</calcChain>
</file>

<file path=xl/sharedStrings.xml><?xml version="1.0" encoding="utf-8"?>
<sst xmlns="http://schemas.openxmlformats.org/spreadsheetml/2006/main" count="72" uniqueCount="36">
  <si>
    <t xml:space="preserve">vyrobce </t>
  </si>
  <si>
    <t>model</t>
  </si>
  <si>
    <t>barva</t>
  </si>
  <si>
    <t>Lumileds</t>
  </si>
  <si>
    <t>white-6500</t>
  </si>
  <si>
    <t>světelný tok [lm]</t>
  </si>
  <si>
    <t>účinnost [lm/w]</t>
  </si>
  <si>
    <t>světelný výkonový tok [w]</t>
  </si>
  <si>
    <t>PPF [umol/s]</t>
  </si>
  <si>
    <t>střední vlnová délak [nm]</t>
  </si>
  <si>
    <t>testovaný výkon [w]</t>
  </si>
  <si>
    <t>L150-65805006</t>
  </si>
  <si>
    <t>avogard. Číslo</t>
  </si>
  <si>
    <t>plankova konstanta</t>
  </si>
  <si>
    <t>rychlost světla</t>
  </si>
  <si>
    <t>modra</t>
  </si>
  <si>
    <t>L128-BLU1003500000</t>
  </si>
  <si>
    <t>XBDROY-00-0000-000000J06</t>
  </si>
  <si>
    <t>royal blue</t>
  </si>
  <si>
    <t>cree</t>
  </si>
  <si>
    <t>L1C1-VLT1000000000</t>
  </si>
  <si>
    <t>lumileds</t>
  </si>
  <si>
    <t>violet</t>
  </si>
  <si>
    <t>L1C1-DRD1000000000</t>
  </si>
  <si>
    <t xml:space="preserve">deep red </t>
  </si>
  <si>
    <t>cyan</t>
  </si>
  <si>
    <t>L1C1-CYN1000000000</t>
  </si>
  <si>
    <t xml:space="preserve">lumileds </t>
  </si>
  <si>
    <t>L1SP-PRP1003500000</t>
  </si>
  <si>
    <t>purple</t>
  </si>
  <si>
    <t>PAR [umol/s*m2]</t>
  </si>
  <si>
    <t>plocha na modul</t>
  </si>
  <si>
    <t xml:space="preserve">celkový par </t>
  </si>
  <si>
    <t>koeficient pro barvy</t>
  </si>
  <si>
    <t>celkovy koeficient</t>
  </si>
  <si>
    <t xml:space="preserve">celkový par na modul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</si>
</sst>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11" fontId="0" fillId="0" borderId="0" xfId="0" applyNumberFormat="1"/>
    <xf numFmtId="11" fontId="0" fillId="0" borderId="1" xfId="0" applyNumberFormat="1" applyBorder="1"/>
    <xf numFmtId="0" fontId="1" fillId="0" borderId="0" xfId="0" applyFont="1"/>
    <xf numFmtId="0" fontId="2" fillId="0" borderId="0" xfId="0" applyFont="1" applyFill="1" applyAlignment="1">
      <alignment vertical="center" wrapText="1" readingOrder="1"/>
    </xf>
    <xf numFmtId="0" fontId="1" fillId="0" borderId="0" xfId="0" applyFont="1" applyAlignment="1">
      <alignment horizontal="left" vertical="center" wrapText="1" indent="1"/>
    </xf>
    <xf numFmtId="0" fontId="0" fillId="2" borderId="0" xfId="0" applyFill="1" applyBorder="1"/>
    <xf numFmtId="0" fontId="0" fillId="0" borderId="0" xfId="0" applyBorder="1"/>
    <xf numFmtId="0" fontId="0" fillId="3" borderId="0" xfId="0" applyFill="1"/>
    <xf numFmtId="2" fontId="0" fillId="0" borderId="0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0" fontId="0" fillId="0" borderId="3" xfId="0" applyBorder="1"/>
    <xf numFmtId="0" fontId="0" fillId="3" borderId="1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sqref="A1:N20"/>
    </sheetView>
  </sheetViews>
  <sheetFormatPr defaultRowHeight="15" x14ac:dyDescent="0.25"/>
  <cols>
    <col min="2" max="2" width="16.42578125" customWidth="1"/>
    <col min="3" max="3" width="26" customWidth="1"/>
    <col min="4" max="4" width="24" customWidth="1"/>
    <col min="5" max="5" width="15.7109375" customWidth="1"/>
    <col min="6" max="6" width="19.28515625" customWidth="1"/>
    <col min="7" max="7" width="16.140625" customWidth="1"/>
    <col min="8" max="8" width="15.7109375" customWidth="1"/>
    <col min="9" max="9" width="24.5703125" customWidth="1"/>
    <col min="10" max="10" width="14" customWidth="1"/>
    <col min="11" max="11" width="19.28515625" customWidth="1"/>
    <col min="12" max="12" width="13.85546875" customWidth="1"/>
    <col min="13" max="13" width="18.42578125" customWidth="1"/>
    <col min="14" max="14" width="13.7109375" customWidth="1"/>
  </cols>
  <sheetData>
    <row r="1" spans="1:14" x14ac:dyDescent="0.25">
      <c r="A1" s="1"/>
      <c r="B1" s="1" t="s">
        <v>0</v>
      </c>
      <c r="C1" s="1" t="s">
        <v>1</v>
      </c>
      <c r="D1" s="1" t="s">
        <v>9</v>
      </c>
      <c r="E1" s="1" t="s">
        <v>2</v>
      </c>
      <c r="F1" s="1" t="s">
        <v>10</v>
      </c>
      <c r="G1" s="1" t="s">
        <v>5</v>
      </c>
      <c r="H1" s="1" t="s">
        <v>6</v>
      </c>
      <c r="I1" s="1" t="s">
        <v>7</v>
      </c>
      <c r="J1" s="1" t="s">
        <v>8</v>
      </c>
      <c r="L1" s="3" t="s">
        <v>12</v>
      </c>
      <c r="M1" s="3" t="s">
        <v>13</v>
      </c>
      <c r="N1" s="3" t="s">
        <v>14</v>
      </c>
    </row>
    <row r="2" spans="1:14" x14ac:dyDescent="0.25">
      <c r="A2" s="1">
        <v>1</v>
      </c>
      <c r="B2" s="2" t="s">
        <v>3</v>
      </c>
      <c r="C2" s="2" t="s">
        <v>11</v>
      </c>
      <c r="D2" s="2"/>
      <c r="E2" s="2" t="s">
        <v>4</v>
      </c>
      <c r="F2" s="2">
        <v>4.8</v>
      </c>
      <c r="G2" s="2">
        <v>615</v>
      </c>
      <c r="H2" s="2">
        <v>157</v>
      </c>
      <c r="I2" s="2">
        <f>G2/H2</f>
        <v>3.9171974522292992</v>
      </c>
      <c r="J2" s="5">
        <v>8.2500000000000006E-6</v>
      </c>
      <c r="L2" s="4">
        <v>6.0220000000000003E+23</v>
      </c>
      <c r="M2" s="4">
        <v>6.3400000000000003E-34</v>
      </c>
      <c r="N2" s="4">
        <v>300000000</v>
      </c>
    </row>
    <row r="3" spans="1:14" x14ac:dyDescent="0.25">
      <c r="A3" s="1">
        <v>2</v>
      </c>
      <c r="B3" s="2" t="s">
        <v>3</v>
      </c>
      <c r="C3" s="6" t="s">
        <v>16</v>
      </c>
      <c r="D3" s="2">
        <v>475</v>
      </c>
      <c r="E3" s="2" t="s">
        <v>15</v>
      </c>
      <c r="F3" s="2">
        <v>0.6</v>
      </c>
      <c r="G3" s="2">
        <v>24</v>
      </c>
      <c r="H3" s="2"/>
      <c r="I3" s="2">
        <v>0.59</v>
      </c>
      <c r="J3" s="5">
        <f>(I3*D3*0.000000001)/($M$2*$L$2*$N$2)</f>
        <v>2.4467768200789187E-6</v>
      </c>
    </row>
    <row r="4" spans="1:14" ht="15.75" customHeight="1" x14ac:dyDescent="0.25">
      <c r="A4" s="1">
        <v>3</v>
      </c>
      <c r="B4" s="2" t="s">
        <v>19</v>
      </c>
      <c r="C4" s="7" t="s">
        <v>17</v>
      </c>
      <c r="D4" s="2">
        <v>463</v>
      </c>
      <c r="E4" s="2" t="s">
        <v>18</v>
      </c>
      <c r="F4" s="2">
        <f>2.95*0.35</f>
        <v>1.0325</v>
      </c>
      <c r="G4" s="2"/>
      <c r="H4" s="2"/>
      <c r="I4" s="2">
        <v>0.45</v>
      </c>
      <c r="J4" s="5">
        <f>(I4*D4*0.000000001)/($M$2*$L$2*$N$2)</f>
        <v>1.8190399659712496E-6</v>
      </c>
    </row>
    <row r="5" spans="1:14" x14ac:dyDescent="0.25">
      <c r="A5" s="1">
        <v>4</v>
      </c>
      <c r="B5" s="2" t="s">
        <v>21</v>
      </c>
      <c r="C5" t="s">
        <v>20</v>
      </c>
      <c r="D5" s="2">
        <v>425</v>
      </c>
      <c r="E5" s="2" t="s">
        <v>22</v>
      </c>
      <c r="F5" s="2">
        <f>2.83*0.35</f>
        <v>0.99049999999999994</v>
      </c>
      <c r="G5" s="2"/>
      <c r="H5" s="2"/>
      <c r="I5" s="2">
        <v>0.59499999999999997</v>
      </c>
      <c r="J5" s="5">
        <f>(I5*D5*0.000000001)/($M$2*$L$2*$N$2)</f>
        <v>2.2077740887688009E-6</v>
      </c>
    </row>
    <row r="6" spans="1:14" x14ac:dyDescent="0.25">
      <c r="A6" s="1">
        <v>5</v>
      </c>
      <c r="B6" s="2" t="s">
        <v>21</v>
      </c>
      <c r="C6" t="s">
        <v>23</v>
      </c>
      <c r="D6" s="2">
        <v>465</v>
      </c>
      <c r="E6" s="2" t="s">
        <v>24</v>
      </c>
      <c r="F6" s="2">
        <f>2.3*0.35</f>
        <v>0.80499999999999994</v>
      </c>
      <c r="G6" s="2"/>
      <c r="H6" s="2"/>
      <c r="I6" s="2">
        <v>0.38</v>
      </c>
      <c r="J6" s="5">
        <f>(I6*D6*0.000000001)/($M$2*$L$2*$N$2)</f>
        <v>1.5427135204565383E-6</v>
      </c>
    </row>
    <row r="7" spans="1:14" x14ac:dyDescent="0.25">
      <c r="A7" s="1">
        <v>6</v>
      </c>
      <c r="B7" s="2" t="s">
        <v>27</v>
      </c>
      <c r="C7" t="s">
        <v>26</v>
      </c>
      <c r="D7" s="2">
        <v>500</v>
      </c>
      <c r="E7" s="2" t="s">
        <v>25</v>
      </c>
      <c r="F7" s="2">
        <f>3.05*0.35</f>
        <v>1.0674999999999999</v>
      </c>
      <c r="G7" s="2">
        <v>100</v>
      </c>
      <c r="H7" s="2"/>
      <c r="I7" s="2">
        <v>0.45300000000000001</v>
      </c>
      <c r="J7" s="2">
        <f>(I7*D7*0.000000001)/($M$2*$L$2*$N$2)</f>
        <v>1.9775020508398752E-6</v>
      </c>
    </row>
    <row r="8" spans="1:14" x14ac:dyDescent="0.25">
      <c r="A8" s="1">
        <v>7</v>
      </c>
      <c r="B8" s="2" t="s">
        <v>21</v>
      </c>
      <c r="C8" t="s">
        <v>28</v>
      </c>
      <c r="D8" s="2"/>
      <c r="E8" s="2" t="s">
        <v>29</v>
      </c>
      <c r="F8" s="2">
        <f>2.8*0.1</f>
        <v>0.27999999999999997</v>
      </c>
      <c r="G8" s="2"/>
      <c r="H8" s="2"/>
      <c r="J8" s="5">
        <v>6.3E-7</v>
      </c>
    </row>
    <row r="9" spans="1:14" x14ac:dyDescent="0.25">
      <c r="A9" s="1">
        <v>8</v>
      </c>
      <c r="B9" s="2"/>
      <c r="C9" s="8"/>
      <c r="D9" s="2"/>
      <c r="E9" s="2"/>
      <c r="F9" s="2"/>
      <c r="G9" s="2"/>
      <c r="H9" s="2"/>
      <c r="I9" s="2"/>
      <c r="J9" s="2"/>
    </row>
    <row r="10" spans="1:14" x14ac:dyDescent="0.25">
      <c r="A10" s="1">
        <v>9</v>
      </c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1">
        <v>10</v>
      </c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1">
        <v>11</v>
      </c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1">
        <v>12</v>
      </c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1">
        <v>13</v>
      </c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1">
        <v>14</v>
      </c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1">
        <v>15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1">
        <v>16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1">
        <v>17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1">
        <v>18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1">
        <v>19</v>
      </c>
      <c r="B20" s="2"/>
      <c r="C20" s="2"/>
      <c r="D20" s="2"/>
      <c r="E20" s="2"/>
      <c r="F20" s="2"/>
      <c r="G20" s="2"/>
      <c r="H20" s="2"/>
      <c r="I20" s="2"/>
      <c r="J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A5FD-1360-4CE5-91EB-790565FF7092}">
  <dimension ref="A1:S28"/>
  <sheetViews>
    <sheetView tabSelected="1" topLeftCell="I1" workbookViewId="0">
      <selection activeCell="L15" sqref="L15"/>
    </sheetView>
  </sheetViews>
  <sheetFormatPr defaultRowHeight="15" x14ac:dyDescent="0.25"/>
  <cols>
    <col min="1" max="1" width="6.28515625" customWidth="1"/>
    <col min="2" max="2" width="16.85546875" customWidth="1"/>
    <col min="3" max="3" width="25.140625" customWidth="1"/>
    <col min="4" max="5" width="16.85546875" customWidth="1"/>
    <col min="6" max="6" width="19.7109375" customWidth="1"/>
    <col min="7" max="8" width="16.85546875" customWidth="1"/>
    <col min="9" max="9" width="26.5703125" customWidth="1"/>
    <col min="10" max="10" width="16.85546875" customWidth="1"/>
    <col min="11" max="11" width="15.5703125" customWidth="1"/>
    <col min="12" max="15" width="20.42578125" customWidth="1"/>
    <col min="16" max="20" width="16.85546875" customWidth="1"/>
  </cols>
  <sheetData>
    <row r="1" spans="1:19" x14ac:dyDescent="0.25">
      <c r="A1" s="1"/>
      <c r="B1" s="1" t="s">
        <v>0</v>
      </c>
      <c r="C1" s="1" t="s">
        <v>1</v>
      </c>
      <c r="D1" s="1" t="s">
        <v>9</v>
      </c>
      <c r="E1" s="1" t="s">
        <v>2</v>
      </c>
      <c r="F1" s="1" t="s">
        <v>10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</v>
      </c>
      <c r="L1" s="9" t="s">
        <v>33</v>
      </c>
      <c r="M1" s="1" t="s">
        <v>32</v>
      </c>
      <c r="N1" s="1" t="s">
        <v>34</v>
      </c>
      <c r="O1" s="9"/>
      <c r="Q1" s="3" t="s">
        <v>12</v>
      </c>
      <c r="R1" s="3" t="s">
        <v>13</v>
      </c>
      <c r="S1" s="3" t="s">
        <v>14</v>
      </c>
    </row>
    <row r="2" spans="1:19" x14ac:dyDescent="0.25">
      <c r="A2" s="1">
        <v>1</v>
      </c>
      <c r="B2" s="2" t="s">
        <v>3</v>
      </c>
      <c r="C2" s="2" t="s">
        <v>11</v>
      </c>
      <c r="D2" s="2"/>
      <c r="E2" s="2" t="s">
        <v>4</v>
      </c>
      <c r="F2" s="2">
        <v>4.8</v>
      </c>
      <c r="G2" s="2">
        <v>740</v>
      </c>
      <c r="H2" s="2">
        <v>157</v>
      </c>
      <c r="I2" s="2">
        <f>G2/H2</f>
        <v>4.7133757961783438</v>
      </c>
      <c r="J2" s="5">
        <v>9.9199999999999999E-6</v>
      </c>
      <c r="K2" s="14">
        <f>J2*1000000/Q$4</f>
        <v>74.02985074626865</v>
      </c>
      <c r="L2" s="15">
        <v>1.3</v>
      </c>
      <c r="M2" s="14">
        <f>L2*K2</f>
        <v>96.238805970149244</v>
      </c>
      <c r="N2" s="14">
        <v>1.2</v>
      </c>
      <c r="O2" s="12"/>
      <c r="Q2" s="4">
        <v>6.0220000000000003E+23</v>
      </c>
      <c r="R2" s="4">
        <v>6.3400000000000003E-34</v>
      </c>
      <c r="S2" s="4">
        <v>300000000</v>
      </c>
    </row>
    <row r="3" spans="1:19" x14ac:dyDescent="0.25">
      <c r="A3" s="1">
        <v>2</v>
      </c>
      <c r="B3" s="2" t="s">
        <v>3</v>
      </c>
      <c r="C3" s="6" t="s">
        <v>16</v>
      </c>
      <c r="D3" s="2">
        <v>475</v>
      </c>
      <c r="E3" s="2" t="s">
        <v>15</v>
      </c>
      <c r="F3" s="2">
        <v>0.6</v>
      </c>
      <c r="G3" s="2">
        <f>62.139*F3</f>
        <v>37.2834</v>
      </c>
      <c r="H3" s="2">
        <v>40</v>
      </c>
      <c r="I3" s="2">
        <v>0.59</v>
      </c>
      <c r="J3" s="5">
        <f>(I3*D3*0.000000001)/($R$2*$Q$2*$S$2)</f>
        <v>2.4467768200789187E-6</v>
      </c>
      <c r="K3" s="14">
        <f t="shared" ref="K3:K7" si="0">J3*1000000/Q$4</f>
        <v>18.259528508051631</v>
      </c>
      <c r="L3" s="15">
        <v>1.5</v>
      </c>
      <c r="M3" s="14">
        <f t="shared" ref="M3:M8" si="1">L3*K3</f>
        <v>27.389292762077446</v>
      </c>
      <c r="N3" s="14"/>
      <c r="O3" s="12"/>
      <c r="Q3" s="11" t="s">
        <v>31</v>
      </c>
    </row>
    <row r="4" spans="1:19" ht="22.5" customHeight="1" x14ac:dyDescent="0.25">
      <c r="A4" s="1">
        <v>3</v>
      </c>
      <c r="B4" s="2" t="s">
        <v>19</v>
      </c>
      <c r="C4" s="7" t="s">
        <v>17</v>
      </c>
      <c r="D4" s="2">
        <v>463</v>
      </c>
      <c r="E4" s="2" t="s">
        <v>18</v>
      </c>
      <c r="F4" s="2">
        <f>2.95*0.35</f>
        <v>1.0325</v>
      </c>
      <c r="G4" s="2"/>
      <c r="H4" s="2"/>
      <c r="I4" s="2">
        <v>0.45</v>
      </c>
      <c r="J4" s="5">
        <f>(I4*D4*0.000000001)/($R$2*$Q$2*$S$2)</f>
        <v>1.8190399659712496E-6</v>
      </c>
      <c r="K4" s="14">
        <f t="shared" si="0"/>
        <v>13.574925119188428</v>
      </c>
      <c r="L4" s="15">
        <v>3.5</v>
      </c>
      <c r="M4" s="14">
        <f t="shared" si="1"/>
        <v>47.512237917159496</v>
      </c>
      <c r="N4" s="14"/>
      <c r="O4" s="12"/>
      <c r="Q4">
        <v>0.13400000000000001</v>
      </c>
    </row>
    <row r="5" spans="1:19" x14ac:dyDescent="0.25">
      <c r="A5" s="1">
        <v>4</v>
      </c>
      <c r="B5" s="2" t="s">
        <v>21</v>
      </c>
      <c r="C5" t="s">
        <v>20</v>
      </c>
      <c r="D5" s="2">
        <v>425</v>
      </c>
      <c r="E5" s="2" t="s">
        <v>22</v>
      </c>
      <c r="F5" s="2">
        <f>2.83*0.35</f>
        <v>0.99049999999999994</v>
      </c>
      <c r="G5" s="2"/>
      <c r="H5" s="2"/>
      <c r="I5" s="2">
        <v>0.59499999999999997</v>
      </c>
      <c r="J5" s="5">
        <f>(I5*D5*0.000000001)/($R$2*$Q$2*$S$2)</f>
        <v>2.2077740887688009E-6</v>
      </c>
      <c r="K5" s="14">
        <f t="shared" si="0"/>
        <v>16.475926035588067</v>
      </c>
      <c r="L5" s="15">
        <v>4</v>
      </c>
      <c r="M5" s="14">
        <f t="shared" si="1"/>
        <v>65.903704142352268</v>
      </c>
      <c r="N5" s="14"/>
      <c r="O5" s="12"/>
    </row>
    <row r="6" spans="1:19" x14ac:dyDescent="0.25">
      <c r="A6" s="1">
        <v>5</v>
      </c>
      <c r="B6" s="2" t="s">
        <v>21</v>
      </c>
      <c r="C6" t="s">
        <v>23</v>
      </c>
      <c r="D6" s="2">
        <v>465</v>
      </c>
      <c r="E6" s="2" t="s">
        <v>24</v>
      </c>
      <c r="F6" s="2">
        <f>2.3*0.35</f>
        <v>0.80499999999999994</v>
      </c>
      <c r="G6" s="2"/>
      <c r="H6" s="2"/>
      <c r="I6" s="2">
        <v>0.38</v>
      </c>
      <c r="J6" s="5">
        <f>(I6*D6*0.000000001)/($R$2*$Q$2*$S$2)</f>
        <v>1.5427135204565383E-6</v>
      </c>
      <c r="K6" s="14">
        <f t="shared" si="0"/>
        <v>11.512787466093569</v>
      </c>
      <c r="L6" s="15">
        <v>3.2</v>
      </c>
      <c r="M6" s="14">
        <f t="shared" si="1"/>
        <v>36.840919891499418</v>
      </c>
      <c r="N6" s="14"/>
      <c r="O6" s="12"/>
    </row>
    <row r="7" spans="1:19" x14ac:dyDescent="0.25">
      <c r="A7" s="1">
        <v>6</v>
      </c>
      <c r="B7" s="2" t="s">
        <v>27</v>
      </c>
      <c r="C7" t="s">
        <v>26</v>
      </c>
      <c r="D7" s="2">
        <v>500</v>
      </c>
      <c r="E7" s="2" t="s">
        <v>25</v>
      </c>
      <c r="F7" s="2">
        <f>3.05*0.35</f>
        <v>1.0674999999999999</v>
      </c>
      <c r="G7" s="2">
        <v>100</v>
      </c>
      <c r="H7" s="2"/>
      <c r="I7" s="2">
        <v>0.45300000000000001</v>
      </c>
      <c r="J7" s="2">
        <f>(I7*D7*0.000000001)/($R$2*$Q$2*$S$2)</f>
        <v>1.9775020508398752E-6</v>
      </c>
      <c r="K7" s="14">
        <f t="shared" si="0"/>
        <v>14.757477991342352</v>
      </c>
      <c r="L7" s="15">
        <v>1.5</v>
      </c>
      <c r="M7" s="14">
        <f t="shared" si="1"/>
        <v>22.136216987013526</v>
      </c>
      <c r="N7" s="14"/>
      <c r="O7" s="12"/>
    </row>
    <row r="8" spans="1:19" x14ac:dyDescent="0.25">
      <c r="A8" s="1">
        <v>7</v>
      </c>
      <c r="B8" s="2" t="s">
        <v>21</v>
      </c>
      <c r="C8" t="s">
        <v>28</v>
      </c>
      <c r="D8" s="2"/>
      <c r="E8" s="2" t="s">
        <v>29</v>
      </c>
      <c r="F8" s="2">
        <f>2.8*0.1</f>
        <v>0.27999999999999997</v>
      </c>
      <c r="G8" s="2"/>
      <c r="H8" s="2"/>
      <c r="J8" s="5">
        <v>6.3E-7</v>
      </c>
      <c r="K8" s="14">
        <f>J8*1000000/Q$4</f>
        <v>4.7014925373134329</v>
      </c>
      <c r="L8" s="15">
        <v>10</v>
      </c>
      <c r="M8" s="14">
        <f t="shared" si="1"/>
        <v>47.014925373134332</v>
      </c>
      <c r="N8" s="14"/>
      <c r="O8" s="12"/>
    </row>
    <row r="9" spans="1:19" x14ac:dyDescent="0.25">
      <c r="A9" s="1">
        <v>8</v>
      </c>
      <c r="B9" s="2"/>
      <c r="C9" s="8"/>
      <c r="D9" s="2"/>
      <c r="E9" s="2"/>
      <c r="F9" s="2"/>
      <c r="G9" s="2"/>
      <c r="H9" s="2"/>
      <c r="I9" s="2"/>
      <c r="J9" s="2"/>
      <c r="K9" s="2"/>
      <c r="L9" s="16"/>
      <c r="M9" s="2"/>
      <c r="N9" s="2"/>
      <c r="O9" s="10"/>
    </row>
    <row r="10" spans="1:19" x14ac:dyDescent="0.25">
      <c r="A10" s="1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16"/>
      <c r="M10" s="2"/>
      <c r="N10" s="2"/>
      <c r="O10" s="10"/>
    </row>
    <row r="11" spans="1:19" x14ac:dyDescent="0.25">
      <c r="A11" s="1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16"/>
      <c r="M11" s="2"/>
      <c r="N11" s="2"/>
      <c r="O11" s="10"/>
    </row>
    <row r="12" spans="1:19" x14ac:dyDescent="0.25">
      <c r="A12" s="1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16"/>
      <c r="M12" s="2"/>
      <c r="N12" s="2"/>
      <c r="O12" s="10"/>
    </row>
    <row r="13" spans="1:19" x14ac:dyDescent="0.25">
      <c r="A13" s="1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6"/>
      <c r="M13" s="2"/>
      <c r="N13" s="2"/>
      <c r="O13" s="10"/>
    </row>
    <row r="14" spans="1:19" x14ac:dyDescent="0.25">
      <c r="A14" s="1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16"/>
      <c r="M14" s="2"/>
      <c r="N14" s="2"/>
      <c r="O14" s="10"/>
    </row>
    <row r="15" spans="1:19" x14ac:dyDescent="0.25">
      <c r="A15" s="1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16"/>
      <c r="M15" s="2"/>
      <c r="N15" s="2"/>
      <c r="O15" s="10"/>
    </row>
    <row r="16" spans="1:19" x14ac:dyDescent="0.25">
      <c r="A16" s="1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16"/>
      <c r="M16" s="2"/>
      <c r="N16" s="2"/>
      <c r="O16" s="10"/>
    </row>
    <row r="17" spans="1:15" x14ac:dyDescent="0.25">
      <c r="A17" s="1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6"/>
      <c r="M17" s="2"/>
      <c r="N17" s="2"/>
      <c r="O17" s="10"/>
    </row>
    <row r="18" spans="1:15" x14ac:dyDescent="0.25">
      <c r="A18" s="1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16"/>
      <c r="M18" s="2"/>
      <c r="N18" s="2"/>
      <c r="O18" s="10"/>
    </row>
    <row r="19" spans="1:15" x14ac:dyDescent="0.25">
      <c r="A19" s="1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16"/>
      <c r="M19" s="2"/>
      <c r="N19" s="2"/>
      <c r="O19" s="10"/>
    </row>
    <row r="20" spans="1:15" x14ac:dyDescent="0.25">
      <c r="A20" s="1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6"/>
      <c r="M20" s="2"/>
      <c r="N20" s="17" t="s">
        <v>35</v>
      </c>
      <c r="O20" s="10"/>
    </row>
    <row r="21" spans="1:15" x14ac:dyDescent="0.25">
      <c r="K21" s="13">
        <f>SUM(K2:K8)</f>
        <v>153.3119884038461</v>
      </c>
      <c r="L21" s="13"/>
      <c r="M21" s="14">
        <f>SUM(M2:M8)</f>
        <v>343.03610304338576</v>
      </c>
      <c r="N21" s="14">
        <f>N2*M21</f>
        <v>411.64332365206292</v>
      </c>
      <c r="O21" s="13"/>
    </row>
    <row r="26" spans="1:15" x14ac:dyDescent="0.25">
      <c r="H26">
        <v>0.2</v>
      </c>
    </row>
    <row r="27" spans="1:15" x14ac:dyDescent="0.25">
      <c r="H27">
        <v>3</v>
      </c>
    </row>
    <row r="28" spans="1:15" x14ac:dyDescent="0.25">
      <c r="H28">
        <f>H26*H27</f>
        <v>0.60000000000000009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Antonín Zeman</dc:creator>
  <cp:lastModifiedBy>Antonín Zeman</cp:lastModifiedBy>
  <dcterms:created xsi:type="dcterms:W3CDTF">2015-06-05T18:19:34Z</dcterms:created>
  <dcterms:modified xsi:type="dcterms:W3CDTF">2021-04-11T18:55:42Z</dcterms:modified>
</cp:coreProperties>
</file>