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10067"/>
  </bookViews>
  <sheets>
    <sheet name="恒生etf" sheetId="3" r:id="rId1"/>
  </sheets>
  <calcPr calcId="144525"/>
</workbook>
</file>

<file path=xl/sharedStrings.xml><?xml version="1.0" encoding="utf-8"?>
<sst xmlns="http://schemas.openxmlformats.org/spreadsheetml/2006/main" count="43" uniqueCount="33">
  <si>
    <t>参数设置</t>
  </si>
  <si>
    <t>参数值</t>
  </si>
  <si>
    <t>小网</t>
  </si>
  <si>
    <t>类型</t>
  </si>
  <si>
    <t>档位</t>
  </si>
  <si>
    <t>买入价格</t>
  </si>
  <si>
    <t>卖出价格</t>
  </si>
  <si>
    <t>成本</t>
  </si>
  <si>
    <t>买入数量</t>
  </si>
  <si>
    <t>买入金额</t>
  </si>
  <si>
    <t>卖出数量</t>
  </si>
  <si>
    <t>卖出金额</t>
  </si>
  <si>
    <t>盈利金额</t>
  </si>
  <si>
    <t>盈利比例</t>
  </si>
  <si>
    <t>保留数量</t>
  </si>
  <si>
    <t>保留利润</t>
  </si>
  <si>
    <t>底仓价格</t>
  </si>
  <si>
    <t>小网%比</t>
  </si>
  <si>
    <t>中网%比</t>
  </si>
  <si>
    <t>大网%比</t>
  </si>
  <si>
    <t>购买金额</t>
  </si>
  <si>
    <t>中网</t>
  </si>
  <si>
    <t>留存倍数</t>
  </si>
  <si>
    <t>递增买入</t>
  </si>
  <si>
    <t>基金代码</t>
  </si>
  <si>
    <t>基金简称</t>
  </si>
  <si>
    <t>恒生etf</t>
  </si>
  <si>
    <t>大网</t>
  </si>
  <si>
    <t>日期</t>
  </si>
  <si>
    <t>交易金额</t>
  </si>
  <si>
    <t>交易价格</t>
  </si>
  <si>
    <t>股数</t>
  </si>
  <si>
    <t>卖出触发价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</si>
</sst>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#,##0.000_ "/>
    <numFmt numFmtId="178" formatCode="0_ "/>
  </numFmts>
  <fonts count="23"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6" borderId="12" applyNumberFormat="0" applyAlignment="0" applyProtection="0">
      <alignment vertical="center"/>
    </xf>
    <xf numFmtId="0" fontId="9" fillId="16" borderId="11" applyNumberFormat="0" applyAlignment="0" applyProtection="0">
      <alignment vertical="center"/>
    </xf>
    <xf numFmtId="0" fontId="18" fillId="29" borderId="14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0" fillId="2" borderId="3" xfId="0" applyFill="1" applyBorder="1">
      <alignment vertical="center"/>
    </xf>
    <xf numFmtId="9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0" fontId="0" fillId="4" borderId="0" xfId="0" applyFill="1" applyAlignment="1" applyProtection="1">
      <alignment horizontal="center" vertical="center"/>
      <protection locked="0"/>
    </xf>
    <xf numFmtId="176" fontId="0" fillId="4" borderId="0" xfId="0" applyNumberFormat="1" applyFill="1" applyProtection="1">
      <alignment vertical="center"/>
      <protection locked="0"/>
    </xf>
    <xf numFmtId="177" fontId="0" fillId="4" borderId="0" xfId="0" applyNumberFormat="1" applyFill="1" applyProtection="1">
      <alignment vertical="center"/>
      <protection locked="0"/>
    </xf>
    <xf numFmtId="0" fontId="0" fillId="2" borderId="5" xfId="0" applyFill="1" applyBorder="1">
      <alignment vertical="center"/>
    </xf>
    <xf numFmtId="0" fontId="0" fillId="3" borderId="6" xfId="0" applyFill="1" applyBorder="1">
      <alignment vertical="center"/>
    </xf>
    <xf numFmtId="9" fontId="0" fillId="3" borderId="6" xfId="0" applyNumberFormat="1" applyFill="1" applyBorder="1">
      <alignment vertical="center"/>
    </xf>
    <xf numFmtId="0" fontId="1" fillId="5" borderId="0" xfId="0" applyFont="1" applyFill="1" applyAlignment="1" applyProtection="1">
      <alignment horizontal="center" vertical="center"/>
      <protection locked="0"/>
    </xf>
    <xf numFmtId="176" fontId="1" fillId="5" borderId="0" xfId="0" applyNumberFormat="1" applyFont="1" applyFill="1" applyProtection="1">
      <alignment vertical="center"/>
      <protection locked="0"/>
    </xf>
    <xf numFmtId="177" fontId="1" fillId="5" borderId="0" xfId="0" applyNumberFormat="1" applyFont="1" applyFill="1" applyProtection="1">
      <alignment vertical="center"/>
      <protection locked="0"/>
    </xf>
    <xf numFmtId="0" fontId="0" fillId="0" borderId="7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 wrapText="1"/>
    </xf>
    <xf numFmtId="14" fontId="0" fillId="0" borderId="7" xfId="0" applyNumberFormat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14" fontId="2" fillId="6" borderId="7" xfId="0" applyNumberFormat="1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178" fontId="0" fillId="0" borderId="0" xfId="0" applyNumberFormat="1" applyProtection="1">
      <alignment vertical="center"/>
      <protection locked="0"/>
    </xf>
    <xf numFmtId="10" fontId="0" fillId="0" borderId="0" xfId="0" applyNumberFormat="1" applyProtection="1">
      <alignment vertical="center"/>
      <protection locked="0"/>
    </xf>
    <xf numFmtId="0" fontId="0" fillId="4" borderId="0" xfId="0" applyNumberFormat="1" applyFill="1" applyProtection="1">
      <alignment vertical="center"/>
      <protection locked="0"/>
    </xf>
    <xf numFmtId="178" fontId="0" fillId="4" borderId="0" xfId="0" applyNumberFormat="1" applyFill="1" applyProtection="1">
      <alignment vertical="center"/>
      <protection locked="0"/>
    </xf>
    <xf numFmtId="10" fontId="0" fillId="4" borderId="0" xfId="0" applyNumberFormat="1" applyFill="1" applyProtection="1">
      <alignment vertical="center"/>
      <protection locked="0"/>
    </xf>
    <xf numFmtId="0" fontId="1" fillId="5" borderId="0" xfId="0" applyNumberFormat="1" applyFont="1" applyFill="1" applyProtection="1">
      <alignment vertical="center"/>
      <protection locked="0"/>
    </xf>
    <xf numFmtId="178" fontId="1" fillId="5" borderId="0" xfId="0" applyNumberFormat="1" applyFont="1" applyFill="1" applyProtection="1">
      <alignment vertical="center"/>
      <protection locked="0"/>
    </xf>
    <xf numFmtId="10" fontId="1" fillId="5" borderId="0" xfId="0" applyNumberFormat="1" applyFont="1" applyFill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6">
    <dxf>
      <alignment horizontal="center" vertical="center"/>
    </dxf>
    <dxf>
      <alignment horizontal="center" vertical="center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  <dxf>
      <alignment horizontal="center" vertical="center"/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3_2" displayName="表3_2" ref="A1:B10" totalsRowShown="0">
  <tableColumns count="2">
    <tableColumn id="1" name="参数设置" dataDxfId="0"/>
    <tableColumn id="2" name="参数值" dataDxfId="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表2_5" displayName="表2_5" ref="D1:Q13" totalsRowShown="0">
  <autoFilter ref="D1:Q13"/>
  <sortState ref="D1:Q13">
    <sortCondition ref="G1:G17" descending="1"/>
  </sortState>
  <tableColumns count="14">
    <tableColumn id="1" name="小网" dataDxfId="2"/>
    <tableColumn id="2" name="类型" dataDxfId="3"/>
    <tableColumn id="3" name="档位" dataDxfId="4"/>
    <tableColumn id="4" name="买入价格" dataDxfId="5"/>
    <tableColumn id="5" name="卖出价格" dataDxfId="6"/>
    <tableColumn id="6" name="成本" dataDxfId="7"/>
    <tableColumn id="7" name="买入数量" dataDxfId="8"/>
    <tableColumn id="8" name="买入金额" dataDxfId="9"/>
    <tableColumn id="9" name="卖出数量" dataDxfId="10"/>
    <tableColumn id="10" name="卖出金额" dataDxfId="11"/>
    <tableColumn id="11" name="盈利金额" dataDxfId="12"/>
    <tableColumn id="12" name="盈利比例" dataDxfId="13"/>
    <tableColumn id="13" name="保留数量" dataDxfId="14"/>
    <tableColumn id="14" name="保留利润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T 10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0076AE"/>
      </a:accent1>
      <a:accent2>
        <a:srgbClr val="FF7400"/>
      </a:accent2>
      <a:accent3>
        <a:srgbClr val="00A13B"/>
      </a:accent3>
      <a:accent4>
        <a:srgbClr val="EF0000"/>
      </a:accent4>
      <a:accent5>
        <a:srgbClr val="9E63B5"/>
      </a:accent5>
      <a:accent6>
        <a:srgbClr val="F66EB8"/>
      </a:accent6>
      <a:hlink>
        <a:srgbClr val="985247"/>
      </a:hlink>
      <a:folHlink>
        <a:srgbClr val="B3B3B3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workbookViewId="0">
      <selection activeCell="M19" sqref="M19"/>
    </sheetView>
  </sheetViews>
  <sheetFormatPr defaultColWidth="9" defaultRowHeight="15"/>
  <cols>
    <col min="1" max="1" width="9.25" customWidth="1"/>
    <col min="2" max="2" width="10.6666666666667" customWidth="1"/>
    <col min="3" max="3" width="4.91666666666667" customWidth="1"/>
    <col min="4" max="6" width="6.58333333333333" customWidth="1"/>
    <col min="7" max="8" width="9.91666666666667" customWidth="1"/>
    <col min="9" max="9" width="6.58333333333333" hidden="1" customWidth="1"/>
    <col min="10" max="17" width="9.91666666666667" customWidth="1"/>
    <col min="19" max="19" width="9.9"/>
  </cols>
  <sheetData>
    <row r="1" spans="1:17">
      <c r="A1" s="1" t="s">
        <v>0</v>
      </c>
      <c r="B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 t="s">
        <v>16</v>
      </c>
      <c r="B2" s="4">
        <v>1.467</v>
      </c>
      <c r="D2" s="5">
        <v>1</v>
      </c>
      <c r="E2" s="5" t="s">
        <v>2</v>
      </c>
      <c r="F2" s="6">
        <f>IF(VLOOKUP(表2_5[[#This Row],[类型]]&amp;"%比",表3_2[],2,FALSE)=0,"",1-(表2_5[[#This Row],[小网]]-1)*VLOOKUP(表2_5[[#This Row],[类型]]&amp;"%比",表3_2[],2,FALSE))</f>
        <v>1</v>
      </c>
      <c r="G2" s="7">
        <f>IF(表2_5[[#This Row],[档位]]="","",$B$2*表2_5[[#This Row],[档位]])</f>
        <v>1.467</v>
      </c>
      <c r="H2" s="7">
        <f>IF(VLOOKUP(表2_5[[#This Row],[类型]]&amp;"%比",表3_2[],2,FALSE)=0,"",(1-(表2_5[[#This Row],[小网]]-2)*VLOOKUP(表2_5[[#This Row],[类型]]&amp;"%比",表3_2[],2,FALSE))*$B$2)</f>
        <v>1.54035</v>
      </c>
      <c r="I2" s="7"/>
      <c r="J2" s="2">
        <f>IF(表2_5[[#This Row],[档位]]="","",ROUND(表2_5[[#This Row],[买入金额]]/表2_5[[#This Row],[买入价格]],0))</f>
        <v>2045</v>
      </c>
      <c r="K2" s="2">
        <f>IF(表2_5[[#This Row],[档位]]="","",$B$6*(1+(表2_5[[#This Row],[小网]]-1)*$B$8))</f>
        <v>3000</v>
      </c>
      <c r="L2" s="26">
        <f>IF(表2_5[[#This Row],[档位]]="","",表2_5[[#This Row],[买入数量]]-表2_5[[#This Row],[保留数量]])</f>
        <v>1947.61904761905</v>
      </c>
      <c r="M2" s="26">
        <f>IF(表2_5[[#This Row],[档位]]="","",表2_5[[#This Row],[卖出数量]]*表2_5[[#This Row],[卖出价格]])</f>
        <v>3000.015</v>
      </c>
      <c r="N2" s="26">
        <f>IF(表2_5[[#This Row],[档位]]="","",表2_5[[#This Row],[买入数量]]*(表2_5[[#This Row],[卖出价格]]-表2_5[[#This Row],[买入价格]]))</f>
        <v>150.00075</v>
      </c>
      <c r="O2" s="27">
        <f>IF(表2_5[[#This Row],[档位]]="","",表2_5[[#This Row],[盈利金额]]/表2_5[[#This Row],[买入金额]])</f>
        <v>0.05000025</v>
      </c>
      <c r="P2" s="26">
        <f>IF(表2_5[[#This Row],[档位]]="","",表2_5[[#This Row],[保留利润]]/表2_5[[#This Row],[卖出价格]])</f>
        <v>97.3809523809524</v>
      </c>
      <c r="Q2" s="26">
        <f>IF(表2_5[[#This Row],[档位]]="","",表2_5[[#This Row],[盈利金额]]*$B$7)</f>
        <v>150.00075</v>
      </c>
    </row>
    <row r="3" spans="1:17">
      <c r="A3" s="8" t="s">
        <v>17</v>
      </c>
      <c r="B3" s="9">
        <v>0.05</v>
      </c>
      <c r="D3" s="5">
        <v>2</v>
      </c>
      <c r="E3" s="5" t="s">
        <v>2</v>
      </c>
      <c r="F3" s="6">
        <f>IF(VLOOKUP(表2_5[[#This Row],[类型]]&amp;"%比",表3_2[],2,FALSE)=0,"",1-(表2_5[[#This Row],[小网]]-1)*VLOOKUP(表2_5[[#This Row],[类型]]&amp;"%比",表3_2[],2,FALSE))</f>
        <v>0.95</v>
      </c>
      <c r="G3" s="7">
        <f>IF(表2_5[[#This Row],[档位]]="","",$B$2*表2_5[[#This Row],[档位]])</f>
        <v>1.39365</v>
      </c>
      <c r="H3" s="7">
        <f>IF(VLOOKUP(表2_5[[#This Row],[类型]]&amp;"%比",表3_2[],2,FALSE)=0,"",(1-(表2_5[[#This Row],[小网]]-2)*VLOOKUP(表2_5[[#This Row],[类型]]&amp;"%比",表3_2[],2,FALSE))*$B$2)</f>
        <v>1.467</v>
      </c>
      <c r="I3" s="7"/>
      <c r="J3" s="2">
        <f>IF(表2_5[[#This Row],[档位]]="","",ROUND(表2_5[[#This Row],[买入金额]]/表2_5[[#This Row],[买入价格]],0))</f>
        <v>2260</v>
      </c>
      <c r="K3" s="2">
        <f>IF(表2_5[[#This Row],[档位]]="","",$B$6*(1+(表2_5[[#This Row],[小网]]-1)*$B$8))</f>
        <v>3150</v>
      </c>
      <c r="L3" s="26">
        <f>IF(表2_5[[#This Row],[档位]]="","",表2_5[[#This Row],[买入数量]]-表2_5[[#This Row],[保留数量]])</f>
        <v>2147</v>
      </c>
      <c r="M3" s="26">
        <f>IF(表2_5[[#This Row],[档位]]="","",表2_5[[#This Row],[卖出数量]]*表2_5[[#This Row],[卖出价格]])</f>
        <v>3149.649</v>
      </c>
      <c r="N3" s="26">
        <f>IF(表2_5[[#This Row],[档位]]="","",表2_5[[#This Row],[买入数量]]*(表2_5[[#This Row],[卖出价格]]-表2_5[[#This Row],[买入价格]]))</f>
        <v>165.771</v>
      </c>
      <c r="O3" s="27">
        <f>IF(表2_5[[#This Row],[档位]]="","",表2_5[[#This Row],[盈利金额]]/表2_5[[#This Row],[买入金额]])</f>
        <v>0.0526257142857143</v>
      </c>
      <c r="P3" s="26">
        <f>IF(表2_5[[#This Row],[档位]]="","",表2_5[[#This Row],[保留利润]]/表2_5[[#This Row],[卖出价格]])</f>
        <v>113</v>
      </c>
      <c r="Q3" s="26">
        <f>IF(表2_5[[#This Row],[档位]]="","",表2_5[[#This Row],[盈利金额]]*$B$7)</f>
        <v>165.771</v>
      </c>
    </row>
    <row r="4" spans="1:17">
      <c r="A4" s="8" t="s">
        <v>18</v>
      </c>
      <c r="B4" s="9">
        <v>0.15</v>
      </c>
      <c r="D4" s="5">
        <v>3</v>
      </c>
      <c r="E4" s="5" t="s">
        <v>2</v>
      </c>
      <c r="F4" s="6">
        <f>IF(VLOOKUP(表2_5[[#This Row],[类型]]&amp;"%比",表3_2[],2,FALSE)=0,"",1-(表2_5[[#This Row],[小网]]-1)*VLOOKUP(表2_5[[#This Row],[类型]]&amp;"%比",表3_2[],2,FALSE))</f>
        <v>0.9</v>
      </c>
      <c r="G4" s="7">
        <f>IF(表2_5[[#This Row],[档位]]="","",$B$2*表2_5[[#This Row],[档位]])</f>
        <v>1.3203</v>
      </c>
      <c r="H4" s="7">
        <f>IF(VLOOKUP(表2_5[[#This Row],[类型]]&amp;"%比",表3_2[],2,FALSE)=0,"",(1-(表2_5[[#This Row],[小网]]-2)*VLOOKUP(表2_5[[#This Row],[类型]]&amp;"%比",表3_2[],2,FALSE))*$B$2)</f>
        <v>1.39365</v>
      </c>
      <c r="I4" s="7"/>
      <c r="J4" s="2">
        <f>IF(表2_5[[#This Row],[档位]]="","",ROUND(表2_5[[#This Row],[买入金额]]/表2_5[[#This Row],[买入价格]],0))</f>
        <v>2499</v>
      </c>
      <c r="K4" s="2">
        <f>IF(表2_5[[#This Row],[档位]]="","",$B$6*(1+(表2_5[[#This Row],[小网]]-1)*$B$8))</f>
        <v>3300</v>
      </c>
      <c r="L4" s="26">
        <f>IF(表2_5[[#This Row],[档位]]="","",表2_5[[#This Row],[买入数量]]-表2_5[[#This Row],[保留数量]])</f>
        <v>2367.47368421053</v>
      </c>
      <c r="M4" s="26">
        <f>IF(表2_5[[#This Row],[档位]]="","",表2_5[[#This Row],[卖出数量]]*表2_5[[#This Row],[卖出价格]])</f>
        <v>3299.4297</v>
      </c>
      <c r="N4" s="26">
        <f>IF(表2_5[[#This Row],[档位]]="","",表2_5[[#This Row],[买入数量]]*(表2_5[[#This Row],[卖出价格]]-表2_5[[#This Row],[买入价格]]))</f>
        <v>183.30165</v>
      </c>
      <c r="O4" s="27">
        <f>IF(表2_5[[#This Row],[档位]]="","",表2_5[[#This Row],[盈利金额]]/表2_5[[#This Row],[买入金额]])</f>
        <v>0.0555459545454546</v>
      </c>
      <c r="P4" s="26">
        <f>IF(表2_5[[#This Row],[档位]]="","",表2_5[[#This Row],[保留利润]]/表2_5[[#This Row],[卖出价格]])</f>
        <v>131.526315789474</v>
      </c>
      <c r="Q4" s="26">
        <f>IF(表2_5[[#This Row],[档位]]="","",表2_5[[#This Row],[盈利金额]]*$B$7)</f>
        <v>183.30165</v>
      </c>
    </row>
    <row r="5" spans="1:17">
      <c r="A5" s="8" t="s">
        <v>19</v>
      </c>
      <c r="B5" s="9">
        <v>0.3</v>
      </c>
      <c r="D5" s="5">
        <v>4</v>
      </c>
      <c r="E5" s="5" t="s">
        <v>2</v>
      </c>
      <c r="F5" s="6">
        <f>IF(VLOOKUP(表2_5[[#This Row],[类型]]&amp;"%比",表3_2[],2,FALSE)=0,"",1-(表2_5[[#This Row],[小网]]-1)*VLOOKUP(表2_5[[#This Row],[类型]]&amp;"%比",表3_2[],2,FALSE))</f>
        <v>0.85</v>
      </c>
      <c r="G5" s="7">
        <f>IF(表2_5[[#This Row],[档位]]="","",$B$2*表2_5[[#This Row],[档位]])</f>
        <v>1.24695</v>
      </c>
      <c r="H5" s="7">
        <f>IF(VLOOKUP(表2_5[[#This Row],[类型]]&amp;"%比",表3_2[],2,FALSE)=0,"",(1-(表2_5[[#This Row],[小网]]-2)*VLOOKUP(表2_5[[#This Row],[类型]]&amp;"%比",表3_2[],2,FALSE))*$B$2)</f>
        <v>1.3203</v>
      </c>
      <c r="I5" s="7"/>
      <c r="J5" s="2">
        <f>IF(表2_5[[#This Row],[档位]]="","",ROUND(表2_5[[#This Row],[买入金额]]/表2_5[[#This Row],[买入价格]],0))</f>
        <v>2767</v>
      </c>
      <c r="K5" s="2">
        <f>IF(表2_5[[#This Row],[档位]]="","",$B$6*(1+(表2_5[[#This Row],[小网]]-1)*$B$8))</f>
        <v>3450</v>
      </c>
      <c r="L5" s="26">
        <f>IF(表2_5[[#This Row],[档位]]="","",表2_5[[#This Row],[买入数量]]-表2_5[[#This Row],[保留数量]])</f>
        <v>2613.27777777778</v>
      </c>
      <c r="M5" s="26">
        <f>IF(表2_5[[#This Row],[档位]]="","",表2_5[[#This Row],[卖出数量]]*表2_5[[#This Row],[卖出价格]])</f>
        <v>3450.31065</v>
      </c>
      <c r="N5" s="26">
        <f>IF(表2_5[[#This Row],[档位]]="","",表2_5[[#This Row],[买入数量]]*(表2_5[[#This Row],[卖出价格]]-表2_5[[#This Row],[买入价格]]))</f>
        <v>202.95945</v>
      </c>
      <c r="O5" s="27">
        <f>IF(表2_5[[#This Row],[档位]]="","",表2_5[[#This Row],[盈利金额]]/表2_5[[#This Row],[买入金额]])</f>
        <v>0.0588288260869565</v>
      </c>
      <c r="P5" s="26">
        <f>IF(表2_5[[#This Row],[档位]]="","",表2_5[[#This Row],[保留利润]]/表2_5[[#This Row],[卖出价格]])</f>
        <v>153.722222222222</v>
      </c>
      <c r="Q5" s="26">
        <f>IF(表2_5[[#This Row],[档位]]="","",表2_5[[#This Row],[盈利金额]]*$B$7)</f>
        <v>202.95945</v>
      </c>
    </row>
    <row r="6" spans="1:17">
      <c r="A6" s="8" t="s">
        <v>20</v>
      </c>
      <c r="B6" s="10">
        <v>3000</v>
      </c>
      <c r="D6" s="11">
        <v>2</v>
      </c>
      <c r="E6" s="11" t="s">
        <v>21</v>
      </c>
      <c r="F6" s="12">
        <f>IF(VLOOKUP(表2_5[[#This Row],[类型]]&amp;"%比",表3_2[],2,FALSE)=0,"",1-(表2_5[[#This Row],[小网]]-1)*VLOOKUP(表2_5[[#This Row],[类型]]&amp;"%比",表3_2[],2,FALSE))</f>
        <v>0.85</v>
      </c>
      <c r="G6" s="13">
        <f>IF(表2_5[[#This Row],[档位]]="","",$B$2*表2_5[[#This Row],[档位]])</f>
        <v>1.24695</v>
      </c>
      <c r="H6" s="13">
        <f>IF(VLOOKUP(表2_5[[#This Row],[类型]]&amp;"%比",表3_2[],2,FALSE)=0,"",(1-(表2_5[[#This Row],[小网]]-2)*VLOOKUP(表2_5[[#This Row],[类型]]&amp;"%比",表3_2[],2,FALSE))*$B$2)</f>
        <v>1.467</v>
      </c>
      <c r="I6" s="13"/>
      <c r="J6" s="28">
        <f>IF(表2_5[[#This Row],[档位]]="","",ROUND(表2_5[[#This Row],[买入金额]]/表2_5[[#This Row],[买入价格]],0))</f>
        <v>2526</v>
      </c>
      <c r="K6" s="28">
        <f>IF(表2_5[[#This Row],[档位]]="","",$B$6*(1+(表2_5[[#This Row],[小网]]-1)*$B$8))</f>
        <v>3150</v>
      </c>
      <c r="L6" s="29">
        <f>IF(表2_5[[#This Row],[档位]]="","",表2_5[[#This Row],[买入数量]]-表2_5[[#This Row],[保留数量]])</f>
        <v>2147.1</v>
      </c>
      <c r="M6" s="29">
        <f>IF(表2_5[[#This Row],[档位]]="","",表2_5[[#This Row],[卖出数量]]*表2_5[[#This Row],[卖出价格]])</f>
        <v>3149.7957</v>
      </c>
      <c r="N6" s="29">
        <f>IF(表2_5[[#This Row],[档位]]="","",表2_5[[#This Row],[买入数量]]*(表2_5[[#This Row],[卖出价格]]-表2_5[[#This Row],[买入价格]]))</f>
        <v>555.8463</v>
      </c>
      <c r="O6" s="30">
        <f>IF(表2_5[[#This Row],[档位]]="","",表2_5[[#This Row],[盈利金额]]/表2_5[[#This Row],[买入金额]])</f>
        <v>0.176459142857143</v>
      </c>
      <c r="P6" s="29">
        <f>IF(表2_5[[#This Row],[档位]]="","",表2_5[[#This Row],[保留利润]]/表2_5[[#This Row],[卖出价格]])</f>
        <v>378.9</v>
      </c>
      <c r="Q6" s="29">
        <f>IF(表2_5[[#This Row],[档位]]="","",表2_5[[#This Row],[盈利金额]]*$B$7)</f>
        <v>555.8463</v>
      </c>
    </row>
    <row r="7" spans="1:17">
      <c r="A7" s="14" t="s">
        <v>22</v>
      </c>
      <c r="B7" s="15">
        <v>1</v>
      </c>
      <c r="D7" s="5">
        <v>5</v>
      </c>
      <c r="E7" s="5" t="s">
        <v>2</v>
      </c>
      <c r="F7" s="6">
        <f>IF(VLOOKUP(表2_5[[#This Row],[类型]]&amp;"%比",表3_2[],2,FALSE)=0,"",1-(表2_5[[#This Row],[小网]]-1)*VLOOKUP(表2_5[[#This Row],[类型]]&amp;"%比",表3_2[],2,FALSE))</f>
        <v>0.8</v>
      </c>
      <c r="G7" s="7">
        <f>IF(表2_5[[#This Row],[档位]]="","",$B$2*表2_5[[#This Row],[档位]])</f>
        <v>1.1736</v>
      </c>
      <c r="H7" s="7">
        <f>IF(VLOOKUP(表2_5[[#This Row],[类型]]&amp;"%比",表3_2[],2,FALSE)=0,"",(1-(表2_5[[#This Row],[小网]]-2)*VLOOKUP(表2_5[[#This Row],[类型]]&amp;"%比",表3_2[],2,FALSE))*$B$2)</f>
        <v>1.24695</v>
      </c>
      <c r="I7" s="7"/>
      <c r="J7" s="2">
        <f>IF(表2_5[[#This Row],[档位]]="","",ROUND(表2_5[[#This Row],[买入金额]]/表2_5[[#This Row],[买入价格]],0))</f>
        <v>3067</v>
      </c>
      <c r="K7" s="2">
        <f>IF(表2_5[[#This Row],[档位]]="","",$B$6*(1+(表2_5[[#This Row],[小网]]-1)*$B$8))</f>
        <v>3600</v>
      </c>
      <c r="L7" s="26">
        <f>IF(表2_5[[#This Row],[档位]]="","",表2_5[[#This Row],[买入数量]]-表2_5[[#This Row],[保留数量]])</f>
        <v>2886.58823529412</v>
      </c>
      <c r="M7" s="26">
        <f>IF(表2_5[[#This Row],[档位]]="","",表2_5[[#This Row],[卖出数量]]*表2_5[[#This Row],[卖出价格]])</f>
        <v>3599.4312</v>
      </c>
      <c r="N7" s="26">
        <f>IF(表2_5[[#This Row],[档位]]="","",表2_5[[#This Row],[买入数量]]*(表2_5[[#This Row],[卖出价格]]-表2_5[[#This Row],[买入价格]]))</f>
        <v>224.964449999999</v>
      </c>
      <c r="O7" s="27">
        <f>IF(表2_5[[#This Row],[档位]]="","",表2_5[[#This Row],[盈利金额]]/表2_5[[#This Row],[买入金额]])</f>
        <v>0.0624901249999998</v>
      </c>
      <c r="P7" s="26">
        <f>IF(表2_5[[#This Row],[档位]]="","",表2_5[[#This Row],[保留利润]]/表2_5[[#This Row],[卖出价格]])</f>
        <v>180.411764705882</v>
      </c>
      <c r="Q7" s="26">
        <f>IF(表2_5[[#This Row],[档位]]="","",表2_5[[#This Row],[盈利金额]]*$B$7)</f>
        <v>224.964449999999</v>
      </c>
    </row>
    <row r="8" spans="1:17">
      <c r="A8" s="14" t="s">
        <v>23</v>
      </c>
      <c r="B8" s="16">
        <v>0.05</v>
      </c>
      <c r="D8" s="5">
        <v>6</v>
      </c>
      <c r="E8" s="5" t="s">
        <v>2</v>
      </c>
      <c r="F8" s="6">
        <f>IF(VLOOKUP(表2_5[[#This Row],[类型]]&amp;"%比",表3_2[],2,FALSE)=0,"",1-(表2_5[[#This Row],[小网]]-1)*VLOOKUP(表2_5[[#This Row],[类型]]&amp;"%比",表3_2[],2,FALSE))</f>
        <v>0.75</v>
      </c>
      <c r="G8" s="7">
        <f>IF(表2_5[[#This Row],[档位]]="","",$B$2*表2_5[[#This Row],[档位]])</f>
        <v>1.10025</v>
      </c>
      <c r="H8" s="7">
        <f>IF(VLOOKUP(表2_5[[#This Row],[类型]]&amp;"%比",表3_2[],2,FALSE)=0,"",(1-(表2_5[[#This Row],[小网]]-2)*VLOOKUP(表2_5[[#This Row],[类型]]&amp;"%比",表3_2[],2,FALSE))*$B$2)</f>
        <v>1.1736</v>
      </c>
      <c r="I8" s="7"/>
      <c r="J8" s="2">
        <f>IF(表2_5[[#This Row],[档位]]="","",ROUND(表2_5[[#This Row],[买入金额]]/表2_5[[#This Row],[买入价格]],0))</f>
        <v>3408</v>
      </c>
      <c r="K8" s="2">
        <f>IF(表2_5[[#This Row],[档位]]="","",$B$6*(1+(表2_5[[#This Row],[小网]]-1)*$B$8))</f>
        <v>3750</v>
      </c>
      <c r="L8" s="26">
        <f>IF(表2_5[[#This Row],[档位]]="","",表2_5[[#This Row],[买入数量]]-表2_5[[#This Row],[保留数量]])</f>
        <v>3195</v>
      </c>
      <c r="M8" s="26">
        <f>IF(表2_5[[#This Row],[档位]]="","",表2_5[[#This Row],[卖出数量]]*表2_5[[#This Row],[卖出价格]])</f>
        <v>3749.652</v>
      </c>
      <c r="N8" s="26">
        <f>IF(表2_5[[#This Row],[档位]]="","",表2_5[[#This Row],[买入数量]]*(表2_5[[#This Row],[卖出价格]]-表2_5[[#This Row],[买入价格]]))</f>
        <v>249.976800000001</v>
      </c>
      <c r="O8" s="27">
        <f>IF(表2_5[[#This Row],[档位]]="","",表2_5[[#This Row],[盈利金额]]/表2_5[[#This Row],[买入金额]])</f>
        <v>0.0666604800000002</v>
      </c>
      <c r="P8" s="26">
        <f>IF(表2_5[[#This Row],[档位]]="","",表2_5[[#This Row],[保留利润]]/表2_5[[#This Row],[卖出价格]])</f>
        <v>213.000000000001</v>
      </c>
      <c r="Q8" s="26">
        <f>IF(表2_5[[#This Row],[档位]]="","",表2_5[[#This Row],[盈利金额]]*$B$7)</f>
        <v>249.976800000001</v>
      </c>
    </row>
    <row r="9" spans="1:17">
      <c r="A9" s="14" t="s">
        <v>24</v>
      </c>
      <c r="B9" s="15">
        <v>159920</v>
      </c>
      <c r="D9" s="5">
        <v>7</v>
      </c>
      <c r="E9" s="5" t="s">
        <v>2</v>
      </c>
      <c r="F9" s="6">
        <f>IF(VLOOKUP(表2_5[[#This Row],[类型]]&amp;"%比",表3_2[],2,FALSE)=0,"",1-(表2_5[[#This Row],[小网]]-1)*VLOOKUP(表2_5[[#This Row],[类型]]&amp;"%比",表3_2[],2,FALSE))</f>
        <v>0.7</v>
      </c>
      <c r="G9" s="7">
        <f>IF(表2_5[[#This Row],[档位]]="","",$B$2*表2_5[[#This Row],[档位]])</f>
        <v>1.0269</v>
      </c>
      <c r="H9" s="7">
        <f>IF(VLOOKUP(表2_5[[#This Row],[类型]]&amp;"%比",表3_2[],2,FALSE)=0,"",(1-(表2_5[[#This Row],[小网]]-2)*VLOOKUP(表2_5[[#This Row],[类型]]&amp;"%比",表3_2[],2,FALSE))*$B$2)</f>
        <v>1.10025</v>
      </c>
      <c r="I9" s="7"/>
      <c r="J9" s="2">
        <f>IF(表2_5[[#This Row],[档位]]="","",ROUND(表2_5[[#This Row],[买入金额]]/表2_5[[#This Row],[买入价格]],0))</f>
        <v>3798</v>
      </c>
      <c r="K9" s="2">
        <f>IF(表2_5[[#This Row],[档位]]="","",$B$6*(1+(表2_5[[#This Row],[小网]]-1)*$B$8))</f>
        <v>3900</v>
      </c>
      <c r="L9" s="26">
        <f>IF(表2_5[[#This Row],[档位]]="","",表2_5[[#This Row],[买入数量]]-表2_5[[#This Row],[保留数量]])</f>
        <v>3544.8</v>
      </c>
      <c r="M9" s="26">
        <f>IF(表2_5[[#This Row],[档位]]="","",表2_5[[#This Row],[卖出数量]]*表2_5[[#This Row],[卖出价格]])</f>
        <v>3900.1662</v>
      </c>
      <c r="N9" s="26">
        <f>IF(表2_5[[#This Row],[档位]]="","",表2_5[[#This Row],[买入数量]]*(表2_5[[#This Row],[卖出价格]]-表2_5[[#This Row],[买入价格]]))</f>
        <v>278.5833</v>
      </c>
      <c r="O9" s="27">
        <f>IF(表2_5[[#This Row],[档位]]="","",表2_5[[#This Row],[盈利金额]]/表2_5[[#This Row],[买入金额]])</f>
        <v>0.0714316153846154</v>
      </c>
      <c r="P9" s="26">
        <f>IF(表2_5[[#This Row],[档位]]="","",表2_5[[#This Row],[保留利润]]/表2_5[[#This Row],[卖出价格]])</f>
        <v>253.2</v>
      </c>
      <c r="Q9" s="26">
        <f>IF(表2_5[[#This Row],[档位]]="","",表2_5[[#This Row],[盈利金额]]*$B$7)</f>
        <v>278.5833</v>
      </c>
    </row>
    <row r="10" spans="1:17">
      <c r="A10" s="14" t="s">
        <v>25</v>
      </c>
      <c r="B10" s="15" t="s">
        <v>26</v>
      </c>
      <c r="D10" s="11">
        <v>3</v>
      </c>
      <c r="E10" s="11" t="s">
        <v>21</v>
      </c>
      <c r="F10" s="12">
        <f>IF(VLOOKUP(表2_5[[#This Row],[类型]]&amp;"%比",表3_2[],2,FALSE)=0,"",1-(表2_5[[#This Row],[小网]]-1)*VLOOKUP(表2_5[[#This Row],[类型]]&amp;"%比",表3_2[],2,FALSE))</f>
        <v>0.7</v>
      </c>
      <c r="G10" s="13">
        <f>IF(表2_5[[#This Row],[档位]]="","",$B$2*表2_5[[#This Row],[档位]])</f>
        <v>1.0269</v>
      </c>
      <c r="H10" s="13">
        <f>IF(VLOOKUP(表2_5[[#This Row],[类型]]&amp;"%比",表3_2[],2,FALSE)=0,"",(1-(表2_5[[#This Row],[小网]]-2)*VLOOKUP(表2_5[[#This Row],[类型]]&amp;"%比",表3_2[],2,FALSE))*$B$2)</f>
        <v>1.24695</v>
      </c>
      <c r="I10" s="13"/>
      <c r="J10" s="28">
        <f>IF(表2_5[[#This Row],[档位]]="","",ROUND(表2_5[[#This Row],[买入金额]]/表2_5[[#This Row],[买入价格]],0))</f>
        <v>3214</v>
      </c>
      <c r="K10" s="28">
        <f>IF(表2_5[[#This Row],[档位]]="","",$B$6*(1+(表2_5[[#This Row],[小网]]-1)*$B$8))</f>
        <v>3300</v>
      </c>
      <c r="L10" s="29">
        <f>IF(表2_5[[#This Row],[档位]]="","",表2_5[[#This Row],[买入数量]]-表2_5[[#This Row],[保留数量]])</f>
        <v>2646.82352941176</v>
      </c>
      <c r="M10" s="29">
        <f>IF(表2_5[[#This Row],[档位]]="","",表2_5[[#This Row],[卖出数量]]*表2_5[[#This Row],[卖出价格]])</f>
        <v>3300.4566</v>
      </c>
      <c r="N10" s="29">
        <f>IF(表2_5[[#This Row],[档位]]="","",表2_5[[#This Row],[买入数量]]*(表2_5[[#This Row],[卖出价格]]-表2_5[[#This Row],[买入价格]]))</f>
        <v>707.2407</v>
      </c>
      <c r="O10" s="30">
        <f>IF(表2_5[[#This Row],[档位]]="","",表2_5[[#This Row],[盈利金额]]/表2_5[[#This Row],[买入金额]])</f>
        <v>0.214315363636364</v>
      </c>
      <c r="P10" s="29">
        <f>IF(表2_5[[#This Row],[档位]]="","",表2_5[[#This Row],[保留利润]]/表2_5[[#This Row],[卖出价格]])</f>
        <v>567.176470588235</v>
      </c>
      <c r="Q10" s="29">
        <f>IF(表2_5[[#This Row],[档位]]="","",表2_5[[#This Row],[盈利金额]]*$B$7)</f>
        <v>707.2407</v>
      </c>
    </row>
    <row r="11" spans="4:17">
      <c r="D11" s="17">
        <v>2</v>
      </c>
      <c r="E11" s="17" t="s">
        <v>27</v>
      </c>
      <c r="F11" s="18">
        <f>IF(VLOOKUP(表2_5[[#This Row],[类型]]&amp;"%比",表3_2[],2,FALSE)=0,"",1-(表2_5[[#This Row],[小网]]-1)*VLOOKUP(表2_5[[#This Row],[类型]]&amp;"%比",表3_2[],2,FALSE))</f>
        <v>0.7</v>
      </c>
      <c r="G11" s="19">
        <f>IF(表2_5[[#This Row],[档位]]="","",$B$2*表2_5[[#This Row],[档位]])</f>
        <v>1.0269</v>
      </c>
      <c r="H11" s="19">
        <f>IF(VLOOKUP(表2_5[[#This Row],[类型]]&amp;"%比",表3_2[],2,FALSE)=0,"",(1-(表2_5[[#This Row],[小网]]-2)*VLOOKUP(表2_5[[#This Row],[类型]]&amp;"%比",表3_2[],2,FALSE))*$B$2)</f>
        <v>1.467</v>
      </c>
      <c r="I11" s="19"/>
      <c r="J11" s="31">
        <f>IF(表2_5[[#This Row],[档位]]="","",ROUND(表2_5[[#This Row],[买入金额]]/表2_5[[#This Row],[买入价格]],0))</f>
        <v>3067</v>
      </c>
      <c r="K11" s="31">
        <f>IF(表2_5[[#This Row],[档位]]="","",$B$6*(1+(表2_5[[#This Row],[小网]]-1)*$B$8))</f>
        <v>3150</v>
      </c>
      <c r="L11" s="32">
        <f>IF(表2_5[[#This Row],[档位]]="","",表2_5[[#This Row],[买入数量]]-表2_5[[#This Row],[保留数量]])</f>
        <v>2146.9</v>
      </c>
      <c r="M11" s="32">
        <f>IF(表2_5[[#This Row],[档位]]="","",表2_5[[#This Row],[卖出数量]]*表2_5[[#This Row],[卖出价格]])</f>
        <v>3149.5023</v>
      </c>
      <c r="N11" s="32">
        <f>IF(表2_5[[#This Row],[档位]]="","",表2_5[[#This Row],[买入数量]]*(表2_5[[#This Row],[卖出价格]]-表2_5[[#This Row],[买入价格]]))</f>
        <v>1349.7867</v>
      </c>
      <c r="O11" s="33">
        <f>IF(表2_5[[#This Row],[档位]]="","",表2_5[[#This Row],[盈利金额]]/表2_5[[#This Row],[买入金额]])</f>
        <v>0.428503714285714</v>
      </c>
      <c r="P11" s="32">
        <f>IF(表2_5[[#This Row],[档位]]="","",表2_5[[#This Row],[保留利润]]/表2_5[[#This Row],[卖出价格]])</f>
        <v>920.1</v>
      </c>
      <c r="Q11" s="32">
        <f>IF(表2_5[[#This Row],[档位]]="","",表2_5[[#This Row],[盈利金额]]*$B$7)</f>
        <v>1349.7867</v>
      </c>
    </row>
    <row r="12" spans="4:17">
      <c r="D12" s="5">
        <v>8</v>
      </c>
      <c r="E12" s="5" t="s">
        <v>2</v>
      </c>
      <c r="F12" s="6">
        <f>IF(VLOOKUP(表2_5[[#This Row],[类型]]&amp;"%比",表3_2[],2,FALSE)=0,"",1-(表2_5[[#This Row],[小网]]-1)*VLOOKUP(表2_5[[#This Row],[类型]]&amp;"%比",表3_2[],2,FALSE))</f>
        <v>0.65</v>
      </c>
      <c r="G12" s="7">
        <f>IF(表2_5[[#This Row],[档位]]="","",$B$2*表2_5[[#This Row],[档位]])</f>
        <v>0.95355</v>
      </c>
      <c r="H12" s="7">
        <f>IF(VLOOKUP(表2_5[[#This Row],[类型]]&amp;"%比",表3_2[],2,FALSE)=0,"",(1-(表2_5[[#This Row],[小网]]-2)*VLOOKUP(表2_5[[#This Row],[类型]]&amp;"%比",表3_2[],2,FALSE))*$B$2)</f>
        <v>1.0269</v>
      </c>
      <c r="I12" s="7"/>
      <c r="J12" s="2">
        <f>IF(表2_5[[#This Row],[档位]]="","",ROUND(表2_5[[#This Row],[买入金额]]/表2_5[[#This Row],[买入价格]],0))</f>
        <v>4247</v>
      </c>
      <c r="K12" s="2">
        <f>IF(表2_5[[#This Row],[档位]]="","",$B$6*(1+(表2_5[[#This Row],[小网]]-1)*$B$8))</f>
        <v>4050</v>
      </c>
      <c r="L12" s="26">
        <f>IF(表2_5[[#This Row],[档位]]="","",表2_5[[#This Row],[买入数量]]-表2_5[[#This Row],[保留数量]])</f>
        <v>3943.64285714286</v>
      </c>
      <c r="M12" s="26">
        <f>IF(表2_5[[#This Row],[档位]]="","",表2_5[[#This Row],[卖出数量]]*表2_5[[#This Row],[卖出价格]])</f>
        <v>4049.72685</v>
      </c>
      <c r="N12" s="26">
        <f>IF(表2_5[[#This Row],[档位]]="","",表2_5[[#This Row],[买入数量]]*(表2_5[[#This Row],[卖出价格]]-表2_5[[#This Row],[买入价格]]))</f>
        <v>311.51745</v>
      </c>
      <c r="O12" s="27">
        <f>IF(表2_5[[#This Row],[档位]]="","",表2_5[[#This Row],[盈利金额]]/表2_5[[#This Row],[买入金额]])</f>
        <v>0.0769178888888889</v>
      </c>
      <c r="P12" s="26">
        <f>IF(表2_5[[#This Row],[档位]]="","",表2_5[[#This Row],[保留利润]]/表2_5[[#This Row],[卖出价格]])</f>
        <v>303.357142857143</v>
      </c>
      <c r="Q12" s="26">
        <f>IF(表2_5[[#This Row],[档位]]="","",表2_5[[#This Row],[盈利金额]]*$B$7)</f>
        <v>311.51745</v>
      </c>
    </row>
    <row r="13" spans="4:17">
      <c r="D13" s="5">
        <v>9</v>
      </c>
      <c r="E13" s="5" t="s">
        <v>2</v>
      </c>
      <c r="F13" s="6">
        <f>IF(VLOOKUP(表2_5[[#This Row],[类型]]&amp;"%比",表3_2[],2,FALSE)=0,"",1-(表2_5[[#This Row],[小网]]-1)*VLOOKUP(表2_5[[#This Row],[类型]]&amp;"%比",表3_2[],2,FALSE))</f>
        <v>0.6</v>
      </c>
      <c r="G13" s="7">
        <f>IF(表2_5[[#This Row],[档位]]="","",$B$2*表2_5[[#This Row],[档位]])</f>
        <v>0.8802</v>
      </c>
      <c r="H13" s="7">
        <f>IF(VLOOKUP(表2_5[[#This Row],[类型]]&amp;"%比",表3_2[],2,FALSE)=0,"",(1-(表2_5[[#This Row],[小网]]-2)*VLOOKUP(表2_5[[#This Row],[类型]]&amp;"%比",表3_2[],2,FALSE))*$B$2)</f>
        <v>0.95355</v>
      </c>
      <c r="I13" s="7"/>
      <c r="J13" s="2">
        <f>IF(表2_5[[#This Row],[档位]]="","",ROUND(表2_5[[#This Row],[买入金额]]/表2_5[[#This Row],[买入价格]],0))</f>
        <v>4772</v>
      </c>
      <c r="K13" s="2">
        <f>IF(表2_5[[#This Row],[档位]]="","",$B$6*(1+(表2_5[[#This Row],[小网]]-1)*$B$8))</f>
        <v>4200</v>
      </c>
      <c r="L13" s="26">
        <f>IF(表2_5[[#This Row],[档位]]="","",表2_5[[#This Row],[买入数量]]-表2_5[[#This Row],[保留数量]])</f>
        <v>4404.92307692308</v>
      </c>
      <c r="M13" s="26">
        <f>IF(表2_5[[#This Row],[档位]]="","",表2_5[[#This Row],[卖出数量]]*表2_5[[#This Row],[卖出价格]])</f>
        <v>4200.3144</v>
      </c>
      <c r="N13" s="26">
        <f>IF(表2_5[[#This Row],[档位]]="","",表2_5[[#This Row],[买入数量]]*(表2_5[[#This Row],[卖出价格]]-表2_5[[#This Row],[买入价格]]))</f>
        <v>350.0262</v>
      </c>
      <c r="O13" s="27">
        <f>IF(表2_5[[#This Row],[档位]]="","",表2_5[[#This Row],[盈利金额]]/表2_5[[#This Row],[买入金额]])</f>
        <v>0.0833395714285713</v>
      </c>
      <c r="P13" s="26">
        <f>IF(表2_5[[#This Row],[档位]]="","",表2_5[[#This Row],[保留利润]]/表2_5[[#This Row],[卖出价格]])</f>
        <v>367.076923076923</v>
      </c>
      <c r="Q13" s="26">
        <f>IF(表2_5[[#This Row],[档位]]="","",表2_5[[#This Row],[盈利金额]]*$B$7)</f>
        <v>350.0262</v>
      </c>
    </row>
    <row r="14" spans="4:17">
      <c r="D14" s="2"/>
      <c r="E14" s="2"/>
      <c r="F14" s="2"/>
      <c r="G14" s="2"/>
      <c r="H14" s="2"/>
      <c r="I14" s="2"/>
      <c r="J14" s="2"/>
      <c r="K14" s="2">
        <f>SUM(K2:K13)</f>
        <v>42000</v>
      </c>
      <c r="L14" s="2"/>
      <c r="M14" s="2"/>
      <c r="N14" s="2"/>
      <c r="O14" s="2"/>
      <c r="P14" s="2"/>
      <c r="Q14" s="2"/>
    </row>
    <row r="19" ht="30" spans="1:5">
      <c r="A19" s="20" t="s">
        <v>28</v>
      </c>
      <c r="B19" s="20" t="s">
        <v>29</v>
      </c>
      <c r="C19" s="20" t="s">
        <v>30</v>
      </c>
      <c r="D19" s="20" t="s">
        <v>31</v>
      </c>
      <c r="E19" s="20" t="s">
        <v>32</v>
      </c>
    </row>
    <row r="20" spans="1:5">
      <c r="A20" s="21">
        <v>43888</v>
      </c>
      <c r="B20" s="20">
        <v>2934.39</v>
      </c>
      <c r="C20" s="20">
        <v>1.467</v>
      </c>
      <c r="D20" s="20">
        <v>2000</v>
      </c>
      <c r="E20" s="20">
        <v>1.54</v>
      </c>
    </row>
    <row r="21" spans="1:5">
      <c r="A21" s="21">
        <v>43899</v>
      </c>
      <c r="B21" s="20">
        <v>3067.21</v>
      </c>
      <c r="C21" s="20">
        <v>1.394</v>
      </c>
      <c r="D21" s="20">
        <v>2200</v>
      </c>
      <c r="E21" s="20">
        <v>1.467</v>
      </c>
    </row>
    <row r="22" spans="1:5">
      <c r="A22" s="22">
        <v>43903</v>
      </c>
      <c r="B22" s="23">
        <f>C22*D22</f>
        <v>3300</v>
      </c>
      <c r="C22" s="23">
        <v>1.32</v>
      </c>
      <c r="D22" s="23">
        <v>2500</v>
      </c>
      <c r="E22" s="23">
        <v>1.394</v>
      </c>
    </row>
    <row r="23" spans="1:5">
      <c r="A23" s="22">
        <v>43909</v>
      </c>
      <c r="B23" s="23">
        <f>C23*D23</f>
        <v>3491.6</v>
      </c>
      <c r="C23" s="23">
        <v>1.247</v>
      </c>
      <c r="D23" s="23">
        <v>2800</v>
      </c>
      <c r="E23" s="23">
        <v>1.467</v>
      </c>
    </row>
    <row r="24" spans="1:5">
      <c r="A24" s="22">
        <v>43916</v>
      </c>
      <c r="B24" s="23">
        <f>C24*D24</f>
        <v>-3432</v>
      </c>
      <c r="C24" s="23">
        <v>1.32</v>
      </c>
      <c r="D24" s="23">
        <v>-2600</v>
      </c>
      <c r="E24" s="23"/>
    </row>
    <row r="25" spans="1:5">
      <c r="A25" s="21">
        <v>43951</v>
      </c>
      <c r="B25" s="23">
        <f>C25*D25</f>
        <v>-3345.6</v>
      </c>
      <c r="C25" s="23">
        <v>1.394</v>
      </c>
      <c r="D25" s="23">
        <v>-2400</v>
      </c>
      <c r="E25" s="20"/>
    </row>
    <row r="26" spans="1:5">
      <c r="A26" s="24">
        <v>43973</v>
      </c>
      <c r="B26" s="25">
        <f>C26*D26</f>
        <v>3300</v>
      </c>
      <c r="C26" s="25">
        <v>1.32</v>
      </c>
      <c r="D26" s="25">
        <v>2500</v>
      </c>
      <c r="E26" s="25">
        <v>1.394</v>
      </c>
    </row>
  </sheetData>
  <pageMargins left="0.75" right="0.75" top="1" bottom="1" header="0.5" footer="0.5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恒生etf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LeiGongzi</dc:creator>
  <cp:lastModifiedBy>Fan</cp:lastModifiedBy>
  <dcterms:created xsi:type="dcterms:W3CDTF">2020-02-04T15:54:00Z</dcterms:created>
  <dcterms:modified xsi:type="dcterms:W3CDTF">2021-03-09T10:15:23Z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