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workbookProtection workbookPassword="9629" lockStructure="1"/>
  <bookViews>
    <workbookView xWindow="-15" yWindow="15" windowWidth="10620" windowHeight="11700" activeTab="5"/>
  </bookViews>
  <sheets>
    <sheet name="说明" sheetId="10" r:id="rId1"/>
    <sheet name="收益统计" sheetId="1" r:id="rId2"/>
    <sheet name="收益计算" sheetId="2" r:id="rId3"/>
    <sheet name="变量" sheetId="4" r:id="rId4"/>
    <sheet name="常量" sheetId="5" r:id="rId5"/>
    <sheet name="难度统计" sheetId="8" r:id="rId6"/>
  </sheets>
  <definedNames>
    <definedName name="CurrentDate">常量!$B$2</definedName>
    <definedName name="CurrentDifficulty">常量!$B$4</definedName>
    <definedName name="DaysBeforeOperation">变量!$B$4</definedName>
    <definedName name="DifficultyIncrease">变量!$B$3</definedName>
    <definedName name="ElectrictyPerPeriod">常量!$B$15</definedName>
    <definedName name="LTCPrice">常量!$B$3</definedName>
    <definedName name="PeriodDuration">常量!$B$17</definedName>
    <definedName name="PriceIncrease">变量!$B$2</definedName>
    <definedName name="RevenuePerMH">常量!$B$14</definedName>
    <definedName name="TotalHash">常量!$B$7</definedName>
    <definedName name="TotalMinerCost">常量!$B$13</definedName>
  </definedNames>
  <calcPr calcId="144525"/>
</workbook>
</file>

<file path=xl/calcChain.xml><?xml version="1.0" encoding="utf-8"?>
<calcChain xmlns="http://schemas.openxmlformats.org/spreadsheetml/2006/main">
  <c r="B16" i="1" l="1"/>
  <c r="B15" i="1"/>
  <c r="B14" i="1"/>
  <c r="B9" i="1"/>
  <c r="B10" i="1" s="1"/>
  <c r="B15" i="5"/>
  <c r="A302" i="2"/>
  <c r="B302" i="2"/>
  <c r="C302" i="2" s="1"/>
  <c r="D302" i="2"/>
  <c r="E302" i="2"/>
  <c r="F302" i="2"/>
  <c r="G302" i="2" s="1"/>
  <c r="A271" i="2"/>
  <c r="B271" i="2"/>
  <c r="C271" i="2" s="1"/>
  <c r="D271" i="2"/>
  <c r="E271" i="2"/>
  <c r="F271" i="2"/>
  <c r="G271" i="2" s="1"/>
  <c r="A272" i="2"/>
  <c r="B272" i="2"/>
  <c r="C272" i="2" s="1"/>
  <c r="D272" i="2"/>
  <c r="E272" i="2"/>
  <c r="F272" i="2"/>
  <c r="G272" i="2" s="1"/>
  <c r="A273" i="2"/>
  <c r="B273" i="2"/>
  <c r="C273" i="2" s="1"/>
  <c r="D273" i="2"/>
  <c r="E273" i="2"/>
  <c r="F273" i="2"/>
  <c r="G273" i="2" s="1"/>
  <c r="A274" i="2"/>
  <c r="B274" i="2"/>
  <c r="C274" i="2" s="1"/>
  <c r="D274" i="2"/>
  <c r="E274" i="2"/>
  <c r="F274" i="2"/>
  <c r="G274" i="2" s="1"/>
  <c r="A275" i="2"/>
  <c r="B275" i="2"/>
  <c r="C275" i="2" s="1"/>
  <c r="D275" i="2"/>
  <c r="E275" i="2"/>
  <c r="F275" i="2"/>
  <c r="G275" i="2" s="1"/>
  <c r="A276" i="2"/>
  <c r="B276" i="2"/>
  <c r="C276" i="2" s="1"/>
  <c r="D276" i="2"/>
  <c r="E276" i="2"/>
  <c r="F276" i="2"/>
  <c r="G276" i="2" s="1"/>
  <c r="A277" i="2"/>
  <c r="B277" i="2"/>
  <c r="C277" i="2" s="1"/>
  <c r="D277" i="2"/>
  <c r="E277" i="2"/>
  <c r="F277" i="2"/>
  <c r="G277" i="2" s="1"/>
  <c r="A278" i="2"/>
  <c r="B278" i="2"/>
  <c r="C278" i="2" s="1"/>
  <c r="D278" i="2"/>
  <c r="E278" i="2"/>
  <c r="F278" i="2"/>
  <c r="G278" i="2" s="1"/>
  <c r="A279" i="2"/>
  <c r="B279" i="2"/>
  <c r="C279" i="2" s="1"/>
  <c r="D279" i="2"/>
  <c r="E279" i="2"/>
  <c r="F279" i="2"/>
  <c r="G279" i="2" s="1"/>
  <c r="A280" i="2"/>
  <c r="B280" i="2"/>
  <c r="C280" i="2" s="1"/>
  <c r="D280" i="2"/>
  <c r="E280" i="2"/>
  <c r="F280" i="2"/>
  <c r="G280" i="2" s="1"/>
  <c r="A281" i="2"/>
  <c r="B281" i="2"/>
  <c r="C281" i="2" s="1"/>
  <c r="D281" i="2"/>
  <c r="E281" i="2"/>
  <c r="F281" i="2"/>
  <c r="G281" i="2" s="1"/>
  <c r="A282" i="2"/>
  <c r="B282" i="2"/>
  <c r="C282" i="2" s="1"/>
  <c r="D282" i="2"/>
  <c r="E282" i="2"/>
  <c r="F282" i="2"/>
  <c r="G282" i="2" s="1"/>
  <c r="A283" i="2"/>
  <c r="B283" i="2"/>
  <c r="C283" i="2" s="1"/>
  <c r="D283" i="2"/>
  <c r="E283" i="2"/>
  <c r="F283" i="2"/>
  <c r="G283" i="2" s="1"/>
  <c r="A284" i="2"/>
  <c r="B284" i="2"/>
  <c r="C284" i="2" s="1"/>
  <c r="D284" i="2"/>
  <c r="E284" i="2"/>
  <c r="F284" i="2"/>
  <c r="G284" i="2" s="1"/>
  <c r="A285" i="2"/>
  <c r="B285" i="2"/>
  <c r="C285" i="2" s="1"/>
  <c r="D285" i="2"/>
  <c r="E285" i="2"/>
  <c r="F285" i="2"/>
  <c r="G285" i="2" s="1"/>
  <c r="A286" i="2"/>
  <c r="B286" i="2"/>
  <c r="C286" i="2" s="1"/>
  <c r="D286" i="2"/>
  <c r="E286" i="2"/>
  <c r="F286" i="2"/>
  <c r="G286" i="2" s="1"/>
  <c r="A287" i="2"/>
  <c r="B287" i="2"/>
  <c r="C287" i="2" s="1"/>
  <c r="D287" i="2"/>
  <c r="E287" i="2"/>
  <c r="F287" i="2"/>
  <c r="G287" i="2" s="1"/>
  <c r="A288" i="2"/>
  <c r="B288" i="2"/>
  <c r="C288" i="2" s="1"/>
  <c r="D288" i="2"/>
  <c r="E288" i="2"/>
  <c r="F288" i="2"/>
  <c r="G288" i="2" s="1"/>
  <c r="A289" i="2"/>
  <c r="B289" i="2"/>
  <c r="C289" i="2" s="1"/>
  <c r="D289" i="2"/>
  <c r="E289" i="2"/>
  <c r="F289" i="2"/>
  <c r="G289" i="2" s="1"/>
  <c r="A290" i="2"/>
  <c r="B290" i="2"/>
  <c r="C290" i="2" s="1"/>
  <c r="D290" i="2"/>
  <c r="E290" i="2"/>
  <c r="F290" i="2"/>
  <c r="G290" i="2" s="1"/>
  <c r="A291" i="2"/>
  <c r="B291" i="2"/>
  <c r="C291" i="2" s="1"/>
  <c r="D291" i="2"/>
  <c r="E291" i="2"/>
  <c r="F291" i="2"/>
  <c r="G291" i="2" s="1"/>
  <c r="A292" i="2"/>
  <c r="B292" i="2"/>
  <c r="C292" i="2" s="1"/>
  <c r="D292" i="2"/>
  <c r="E292" i="2"/>
  <c r="F292" i="2"/>
  <c r="G292" i="2" s="1"/>
  <c r="A293" i="2"/>
  <c r="B293" i="2"/>
  <c r="C293" i="2" s="1"/>
  <c r="D293" i="2"/>
  <c r="E293" i="2"/>
  <c r="F293" i="2"/>
  <c r="G293" i="2" s="1"/>
  <c r="A294" i="2"/>
  <c r="B294" i="2"/>
  <c r="C294" i="2" s="1"/>
  <c r="D294" i="2"/>
  <c r="E294" i="2"/>
  <c r="F294" i="2"/>
  <c r="G294" i="2" s="1"/>
  <c r="A295" i="2"/>
  <c r="B295" i="2"/>
  <c r="C295" i="2" s="1"/>
  <c r="D295" i="2"/>
  <c r="E295" i="2"/>
  <c r="F295" i="2"/>
  <c r="G295" i="2" s="1"/>
  <c r="A296" i="2"/>
  <c r="B296" i="2"/>
  <c r="C296" i="2" s="1"/>
  <c r="D296" i="2"/>
  <c r="E296" i="2"/>
  <c r="F296" i="2"/>
  <c r="G296" i="2" s="1"/>
  <c r="A297" i="2"/>
  <c r="B297" i="2"/>
  <c r="C297" i="2" s="1"/>
  <c r="D297" i="2"/>
  <c r="E297" i="2"/>
  <c r="F297" i="2"/>
  <c r="G297" i="2" s="1"/>
  <c r="A298" i="2"/>
  <c r="B298" i="2"/>
  <c r="C298" i="2" s="1"/>
  <c r="D298" i="2"/>
  <c r="E298" i="2"/>
  <c r="F298" i="2"/>
  <c r="G298" i="2" s="1"/>
  <c r="A299" i="2"/>
  <c r="B299" i="2"/>
  <c r="C299" i="2" s="1"/>
  <c r="D299" i="2"/>
  <c r="E299" i="2"/>
  <c r="F299" i="2"/>
  <c r="G299" i="2" s="1"/>
  <c r="A300" i="2"/>
  <c r="B300" i="2"/>
  <c r="C300" i="2" s="1"/>
  <c r="D300" i="2"/>
  <c r="E300" i="2"/>
  <c r="F300" i="2"/>
  <c r="G300" i="2" s="1"/>
  <c r="A301" i="2"/>
  <c r="B301" i="2"/>
  <c r="C301" i="2" s="1"/>
  <c r="D301" i="2"/>
  <c r="E301" i="2"/>
  <c r="F301" i="2"/>
  <c r="G301" i="2" s="1"/>
  <c r="A153" i="2"/>
  <c r="B153" i="2"/>
  <c r="C153" i="2" s="1"/>
  <c r="D153" i="2"/>
  <c r="E153" i="2"/>
  <c r="F153" i="2"/>
  <c r="G153" i="2" s="1"/>
  <c r="A154" i="2"/>
  <c r="B154" i="2"/>
  <c r="C154" i="2" s="1"/>
  <c r="D154" i="2"/>
  <c r="E154" i="2"/>
  <c r="F154" i="2"/>
  <c r="G154" i="2" s="1"/>
  <c r="A155" i="2"/>
  <c r="B155" i="2"/>
  <c r="C155" i="2" s="1"/>
  <c r="D155" i="2"/>
  <c r="E155" i="2"/>
  <c r="F155" i="2"/>
  <c r="G155" i="2" s="1"/>
  <c r="A156" i="2"/>
  <c r="B156" i="2"/>
  <c r="C156" i="2" s="1"/>
  <c r="D156" i="2"/>
  <c r="E156" i="2"/>
  <c r="F156" i="2"/>
  <c r="G156" i="2" s="1"/>
  <c r="A157" i="2"/>
  <c r="B157" i="2"/>
  <c r="C157" i="2" s="1"/>
  <c r="D157" i="2"/>
  <c r="E157" i="2"/>
  <c r="F157" i="2"/>
  <c r="G157" i="2" s="1"/>
  <c r="A158" i="2"/>
  <c r="B158" i="2"/>
  <c r="C158" i="2" s="1"/>
  <c r="D158" i="2"/>
  <c r="E158" i="2"/>
  <c r="F158" i="2"/>
  <c r="G158" i="2" s="1"/>
  <c r="A159" i="2"/>
  <c r="B159" i="2"/>
  <c r="C159" i="2" s="1"/>
  <c r="D159" i="2"/>
  <c r="E159" i="2"/>
  <c r="F159" i="2"/>
  <c r="G159" i="2" s="1"/>
  <c r="A160" i="2"/>
  <c r="B160" i="2"/>
  <c r="C160" i="2" s="1"/>
  <c r="D160" i="2"/>
  <c r="E160" i="2"/>
  <c r="F160" i="2"/>
  <c r="G160" i="2" s="1"/>
  <c r="A161" i="2"/>
  <c r="B161" i="2"/>
  <c r="C161" i="2" s="1"/>
  <c r="D161" i="2"/>
  <c r="E161" i="2"/>
  <c r="F161" i="2"/>
  <c r="G161" i="2" s="1"/>
  <c r="A162" i="2"/>
  <c r="B162" i="2"/>
  <c r="C162" i="2" s="1"/>
  <c r="D162" i="2"/>
  <c r="E162" i="2"/>
  <c r="F162" i="2"/>
  <c r="G162" i="2" s="1"/>
  <c r="A163" i="2"/>
  <c r="B163" i="2"/>
  <c r="C163" i="2" s="1"/>
  <c r="D163" i="2"/>
  <c r="E163" i="2"/>
  <c r="F163" i="2"/>
  <c r="G163" i="2" s="1"/>
  <c r="A164" i="2"/>
  <c r="B164" i="2"/>
  <c r="C164" i="2" s="1"/>
  <c r="D164" i="2"/>
  <c r="E164" i="2"/>
  <c r="F164" i="2"/>
  <c r="G164" i="2" s="1"/>
  <c r="A165" i="2"/>
  <c r="B165" i="2"/>
  <c r="C165" i="2" s="1"/>
  <c r="D165" i="2"/>
  <c r="E165" i="2"/>
  <c r="F165" i="2"/>
  <c r="G165" i="2" s="1"/>
  <c r="A166" i="2"/>
  <c r="B166" i="2"/>
  <c r="C166" i="2" s="1"/>
  <c r="D166" i="2"/>
  <c r="E166" i="2"/>
  <c r="F166" i="2"/>
  <c r="G166" i="2" s="1"/>
  <c r="A167" i="2"/>
  <c r="B167" i="2"/>
  <c r="C167" i="2" s="1"/>
  <c r="D167" i="2"/>
  <c r="E167" i="2"/>
  <c r="F167" i="2"/>
  <c r="G167" i="2" s="1"/>
  <c r="A168" i="2"/>
  <c r="B168" i="2"/>
  <c r="C168" i="2" s="1"/>
  <c r="D168" i="2"/>
  <c r="E168" i="2"/>
  <c r="F168" i="2"/>
  <c r="G168" i="2" s="1"/>
  <c r="A169" i="2"/>
  <c r="B169" i="2"/>
  <c r="C169" i="2" s="1"/>
  <c r="D169" i="2"/>
  <c r="E169" i="2"/>
  <c r="F169" i="2"/>
  <c r="G169" i="2" s="1"/>
  <c r="A170" i="2"/>
  <c r="B170" i="2"/>
  <c r="C170" i="2" s="1"/>
  <c r="D170" i="2"/>
  <c r="E170" i="2"/>
  <c r="F170" i="2"/>
  <c r="G170" i="2" s="1"/>
  <c r="A171" i="2"/>
  <c r="B171" i="2"/>
  <c r="C171" i="2" s="1"/>
  <c r="D171" i="2"/>
  <c r="E171" i="2"/>
  <c r="F171" i="2"/>
  <c r="G171" i="2" s="1"/>
  <c r="A172" i="2"/>
  <c r="B172" i="2"/>
  <c r="C172" i="2" s="1"/>
  <c r="D172" i="2"/>
  <c r="E172" i="2"/>
  <c r="F172" i="2"/>
  <c r="G172" i="2" s="1"/>
  <c r="A173" i="2"/>
  <c r="B173" i="2"/>
  <c r="C173" i="2" s="1"/>
  <c r="D173" i="2"/>
  <c r="E173" i="2"/>
  <c r="F173" i="2"/>
  <c r="G173" i="2" s="1"/>
  <c r="A174" i="2"/>
  <c r="B174" i="2"/>
  <c r="C174" i="2" s="1"/>
  <c r="D174" i="2"/>
  <c r="E174" i="2"/>
  <c r="F174" i="2"/>
  <c r="G174" i="2" s="1"/>
  <c r="A175" i="2"/>
  <c r="B175" i="2"/>
  <c r="C175" i="2" s="1"/>
  <c r="D175" i="2"/>
  <c r="E175" i="2"/>
  <c r="F175" i="2"/>
  <c r="G175" i="2" s="1"/>
  <c r="A176" i="2"/>
  <c r="B176" i="2"/>
  <c r="C176" i="2" s="1"/>
  <c r="D176" i="2"/>
  <c r="E176" i="2"/>
  <c r="F176" i="2"/>
  <c r="G176" i="2" s="1"/>
  <c r="A177" i="2"/>
  <c r="B177" i="2"/>
  <c r="C177" i="2" s="1"/>
  <c r="D177" i="2"/>
  <c r="E177" i="2"/>
  <c r="F177" i="2"/>
  <c r="G177" i="2" s="1"/>
  <c r="A178" i="2"/>
  <c r="B178" i="2"/>
  <c r="C178" i="2" s="1"/>
  <c r="D178" i="2"/>
  <c r="E178" i="2"/>
  <c r="F178" i="2"/>
  <c r="G178" i="2" s="1"/>
  <c r="A179" i="2"/>
  <c r="B179" i="2"/>
  <c r="C179" i="2" s="1"/>
  <c r="D179" i="2"/>
  <c r="E179" i="2"/>
  <c r="F179" i="2"/>
  <c r="G179" i="2" s="1"/>
  <c r="A180" i="2"/>
  <c r="B180" i="2"/>
  <c r="C180" i="2" s="1"/>
  <c r="D180" i="2"/>
  <c r="E180" i="2"/>
  <c r="F180" i="2"/>
  <c r="G180" i="2" s="1"/>
  <c r="A181" i="2"/>
  <c r="B181" i="2"/>
  <c r="C181" i="2" s="1"/>
  <c r="D181" i="2"/>
  <c r="E181" i="2"/>
  <c r="F181" i="2"/>
  <c r="G181" i="2" s="1"/>
  <c r="A182" i="2"/>
  <c r="B182" i="2"/>
  <c r="C182" i="2" s="1"/>
  <c r="D182" i="2"/>
  <c r="E182" i="2"/>
  <c r="F182" i="2"/>
  <c r="G182" i="2" s="1"/>
  <c r="A183" i="2"/>
  <c r="B183" i="2"/>
  <c r="C183" i="2" s="1"/>
  <c r="D183" i="2"/>
  <c r="E183" i="2"/>
  <c r="F183" i="2"/>
  <c r="G183" i="2" s="1"/>
  <c r="A184" i="2"/>
  <c r="B184" i="2"/>
  <c r="C184" i="2" s="1"/>
  <c r="D184" i="2"/>
  <c r="E184" i="2"/>
  <c r="F184" i="2"/>
  <c r="G184" i="2" s="1"/>
  <c r="A185" i="2"/>
  <c r="B185" i="2"/>
  <c r="C185" i="2" s="1"/>
  <c r="D185" i="2"/>
  <c r="E185" i="2"/>
  <c r="F185" i="2"/>
  <c r="G185" i="2" s="1"/>
  <c r="A186" i="2"/>
  <c r="B186" i="2"/>
  <c r="C186" i="2" s="1"/>
  <c r="D186" i="2"/>
  <c r="E186" i="2"/>
  <c r="F186" i="2"/>
  <c r="G186" i="2" s="1"/>
  <c r="A187" i="2"/>
  <c r="B187" i="2"/>
  <c r="C187" i="2" s="1"/>
  <c r="D187" i="2"/>
  <c r="E187" i="2"/>
  <c r="F187" i="2"/>
  <c r="G187" i="2" s="1"/>
  <c r="A188" i="2"/>
  <c r="B188" i="2"/>
  <c r="C188" i="2" s="1"/>
  <c r="D188" i="2"/>
  <c r="E188" i="2"/>
  <c r="F188" i="2"/>
  <c r="G188" i="2" s="1"/>
  <c r="A189" i="2"/>
  <c r="B189" i="2"/>
  <c r="C189" i="2" s="1"/>
  <c r="D189" i="2"/>
  <c r="E189" i="2"/>
  <c r="F189" i="2"/>
  <c r="G189" i="2" s="1"/>
  <c r="A190" i="2"/>
  <c r="B190" i="2"/>
  <c r="C190" i="2" s="1"/>
  <c r="D190" i="2"/>
  <c r="E190" i="2"/>
  <c r="F190" i="2"/>
  <c r="G190" i="2" s="1"/>
  <c r="A191" i="2"/>
  <c r="B191" i="2"/>
  <c r="C191" i="2" s="1"/>
  <c r="D191" i="2"/>
  <c r="E191" i="2"/>
  <c r="F191" i="2"/>
  <c r="G191" i="2" s="1"/>
  <c r="A192" i="2"/>
  <c r="B192" i="2"/>
  <c r="C192" i="2" s="1"/>
  <c r="D192" i="2"/>
  <c r="E192" i="2"/>
  <c r="F192" i="2"/>
  <c r="G192" i="2" s="1"/>
  <c r="A193" i="2"/>
  <c r="B193" i="2"/>
  <c r="C193" i="2" s="1"/>
  <c r="D193" i="2"/>
  <c r="E193" i="2"/>
  <c r="F193" i="2"/>
  <c r="G193" i="2" s="1"/>
  <c r="A194" i="2"/>
  <c r="B194" i="2"/>
  <c r="C194" i="2" s="1"/>
  <c r="D194" i="2"/>
  <c r="E194" i="2"/>
  <c r="F194" i="2"/>
  <c r="G194" i="2" s="1"/>
  <c r="A195" i="2"/>
  <c r="B195" i="2"/>
  <c r="C195" i="2" s="1"/>
  <c r="D195" i="2"/>
  <c r="E195" i="2"/>
  <c r="F195" i="2"/>
  <c r="G195" i="2" s="1"/>
  <c r="A196" i="2"/>
  <c r="B196" i="2"/>
  <c r="C196" i="2" s="1"/>
  <c r="D196" i="2"/>
  <c r="E196" i="2"/>
  <c r="F196" i="2"/>
  <c r="G196" i="2" s="1"/>
  <c r="A197" i="2"/>
  <c r="B197" i="2"/>
  <c r="C197" i="2" s="1"/>
  <c r="D197" i="2"/>
  <c r="E197" i="2"/>
  <c r="F197" i="2"/>
  <c r="G197" i="2" s="1"/>
  <c r="A198" i="2"/>
  <c r="B198" i="2"/>
  <c r="C198" i="2" s="1"/>
  <c r="D198" i="2"/>
  <c r="E198" i="2"/>
  <c r="F198" i="2"/>
  <c r="G198" i="2" s="1"/>
  <c r="A199" i="2"/>
  <c r="B199" i="2"/>
  <c r="C199" i="2" s="1"/>
  <c r="D199" i="2"/>
  <c r="E199" i="2"/>
  <c r="F199" i="2"/>
  <c r="G199" i="2" s="1"/>
  <c r="A200" i="2"/>
  <c r="B200" i="2"/>
  <c r="C200" i="2" s="1"/>
  <c r="D200" i="2"/>
  <c r="E200" i="2"/>
  <c r="F200" i="2"/>
  <c r="G200" i="2" s="1"/>
  <c r="A201" i="2"/>
  <c r="B201" i="2"/>
  <c r="C201" i="2" s="1"/>
  <c r="D201" i="2"/>
  <c r="E201" i="2"/>
  <c r="F201" i="2"/>
  <c r="G201" i="2" s="1"/>
  <c r="A202" i="2"/>
  <c r="B202" i="2"/>
  <c r="C202" i="2" s="1"/>
  <c r="D202" i="2"/>
  <c r="E202" i="2"/>
  <c r="F202" i="2"/>
  <c r="G202" i="2" s="1"/>
  <c r="A203" i="2"/>
  <c r="B203" i="2"/>
  <c r="C203" i="2" s="1"/>
  <c r="D203" i="2"/>
  <c r="E203" i="2"/>
  <c r="F203" i="2"/>
  <c r="G203" i="2" s="1"/>
  <c r="A204" i="2"/>
  <c r="B204" i="2"/>
  <c r="C204" i="2" s="1"/>
  <c r="D204" i="2"/>
  <c r="E204" i="2"/>
  <c r="F204" i="2"/>
  <c r="G204" i="2" s="1"/>
  <c r="A205" i="2"/>
  <c r="B205" i="2"/>
  <c r="C205" i="2" s="1"/>
  <c r="D205" i="2"/>
  <c r="E205" i="2"/>
  <c r="F205" i="2"/>
  <c r="G205" i="2" s="1"/>
  <c r="A206" i="2"/>
  <c r="B206" i="2"/>
  <c r="C206" i="2" s="1"/>
  <c r="D206" i="2"/>
  <c r="E206" i="2"/>
  <c r="F206" i="2"/>
  <c r="G206" i="2" s="1"/>
  <c r="A207" i="2"/>
  <c r="B207" i="2"/>
  <c r="C207" i="2" s="1"/>
  <c r="D207" i="2"/>
  <c r="E207" i="2"/>
  <c r="F207" i="2"/>
  <c r="G207" i="2" s="1"/>
  <c r="A208" i="2"/>
  <c r="B208" i="2"/>
  <c r="C208" i="2" s="1"/>
  <c r="D208" i="2"/>
  <c r="E208" i="2"/>
  <c r="F208" i="2"/>
  <c r="G208" i="2" s="1"/>
  <c r="A209" i="2"/>
  <c r="B209" i="2"/>
  <c r="C209" i="2" s="1"/>
  <c r="D209" i="2"/>
  <c r="E209" i="2"/>
  <c r="F209" i="2"/>
  <c r="G209" i="2" s="1"/>
  <c r="A210" i="2"/>
  <c r="B210" i="2"/>
  <c r="C210" i="2" s="1"/>
  <c r="D210" i="2"/>
  <c r="E210" i="2"/>
  <c r="F210" i="2"/>
  <c r="G210" i="2" s="1"/>
  <c r="A211" i="2"/>
  <c r="B211" i="2"/>
  <c r="C211" i="2" s="1"/>
  <c r="D211" i="2"/>
  <c r="E211" i="2"/>
  <c r="F211" i="2"/>
  <c r="G211" i="2" s="1"/>
  <c r="A212" i="2"/>
  <c r="B212" i="2"/>
  <c r="C212" i="2" s="1"/>
  <c r="D212" i="2"/>
  <c r="E212" i="2"/>
  <c r="F212" i="2"/>
  <c r="G212" i="2" s="1"/>
  <c r="A213" i="2"/>
  <c r="B213" i="2"/>
  <c r="C213" i="2" s="1"/>
  <c r="D213" i="2"/>
  <c r="E213" i="2"/>
  <c r="F213" i="2"/>
  <c r="G213" i="2" s="1"/>
  <c r="A214" i="2"/>
  <c r="B214" i="2"/>
  <c r="C214" i="2" s="1"/>
  <c r="D214" i="2"/>
  <c r="E214" i="2"/>
  <c r="F214" i="2"/>
  <c r="G214" i="2" s="1"/>
  <c r="A215" i="2"/>
  <c r="B215" i="2"/>
  <c r="C215" i="2" s="1"/>
  <c r="D215" i="2"/>
  <c r="E215" i="2"/>
  <c r="F215" i="2"/>
  <c r="G215" i="2" s="1"/>
  <c r="A216" i="2"/>
  <c r="B216" i="2"/>
  <c r="C216" i="2" s="1"/>
  <c r="D216" i="2"/>
  <c r="E216" i="2"/>
  <c r="F216" i="2"/>
  <c r="G216" i="2" s="1"/>
  <c r="A217" i="2"/>
  <c r="B217" i="2"/>
  <c r="C217" i="2" s="1"/>
  <c r="D217" i="2"/>
  <c r="E217" i="2"/>
  <c r="F217" i="2"/>
  <c r="G217" i="2" s="1"/>
  <c r="A218" i="2"/>
  <c r="B218" i="2"/>
  <c r="C218" i="2" s="1"/>
  <c r="D218" i="2"/>
  <c r="E218" i="2"/>
  <c r="F218" i="2"/>
  <c r="G218" i="2" s="1"/>
  <c r="A219" i="2"/>
  <c r="B219" i="2"/>
  <c r="C219" i="2" s="1"/>
  <c r="D219" i="2"/>
  <c r="E219" i="2"/>
  <c r="F219" i="2"/>
  <c r="G219" i="2" s="1"/>
  <c r="A220" i="2"/>
  <c r="B220" i="2"/>
  <c r="C220" i="2" s="1"/>
  <c r="D220" i="2"/>
  <c r="E220" i="2"/>
  <c r="F220" i="2"/>
  <c r="G220" i="2" s="1"/>
  <c r="A221" i="2"/>
  <c r="B221" i="2"/>
  <c r="C221" i="2" s="1"/>
  <c r="D221" i="2"/>
  <c r="E221" i="2"/>
  <c r="F221" i="2"/>
  <c r="G221" i="2" s="1"/>
  <c r="A222" i="2"/>
  <c r="B222" i="2"/>
  <c r="C222" i="2" s="1"/>
  <c r="D222" i="2"/>
  <c r="E222" i="2"/>
  <c r="F222" i="2"/>
  <c r="G222" i="2" s="1"/>
  <c r="A223" i="2"/>
  <c r="B223" i="2"/>
  <c r="C223" i="2" s="1"/>
  <c r="D223" i="2"/>
  <c r="E223" i="2"/>
  <c r="F223" i="2"/>
  <c r="G223" i="2" s="1"/>
  <c r="A224" i="2"/>
  <c r="B224" i="2"/>
  <c r="C224" i="2" s="1"/>
  <c r="D224" i="2"/>
  <c r="E224" i="2"/>
  <c r="F224" i="2"/>
  <c r="G224" i="2" s="1"/>
  <c r="A225" i="2"/>
  <c r="B225" i="2"/>
  <c r="C225" i="2" s="1"/>
  <c r="D225" i="2"/>
  <c r="E225" i="2"/>
  <c r="F225" i="2"/>
  <c r="G225" i="2" s="1"/>
  <c r="A226" i="2"/>
  <c r="B226" i="2"/>
  <c r="C226" i="2" s="1"/>
  <c r="D226" i="2"/>
  <c r="E226" i="2"/>
  <c r="F226" i="2"/>
  <c r="G226" i="2" s="1"/>
  <c r="A227" i="2"/>
  <c r="B227" i="2"/>
  <c r="C227" i="2" s="1"/>
  <c r="D227" i="2"/>
  <c r="E227" i="2"/>
  <c r="F227" i="2"/>
  <c r="G227" i="2" s="1"/>
  <c r="A228" i="2"/>
  <c r="B228" i="2"/>
  <c r="C228" i="2" s="1"/>
  <c r="D228" i="2"/>
  <c r="E228" i="2"/>
  <c r="F228" i="2"/>
  <c r="G228" i="2" s="1"/>
  <c r="A229" i="2"/>
  <c r="B229" i="2"/>
  <c r="C229" i="2" s="1"/>
  <c r="D229" i="2"/>
  <c r="E229" i="2"/>
  <c r="F229" i="2"/>
  <c r="G229" i="2" s="1"/>
  <c r="A230" i="2"/>
  <c r="B230" i="2"/>
  <c r="C230" i="2" s="1"/>
  <c r="D230" i="2"/>
  <c r="E230" i="2"/>
  <c r="F230" i="2"/>
  <c r="G230" i="2" s="1"/>
  <c r="A231" i="2"/>
  <c r="B231" i="2"/>
  <c r="C231" i="2" s="1"/>
  <c r="D231" i="2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E231" i="2"/>
  <c r="F231" i="2"/>
  <c r="G231" i="2" s="1"/>
  <c r="A232" i="2"/>
  <c r="B232" i="2"/>
  <c r="C232" i="2"/>
  <c r="E232" i="2"/>
  <c r="A233" i="2"/>
  <c r="B233" i="2"/>
  <c r="C233" i="2"/>
  <c r="E233" i="2"/>
  <c r="A234" i="2"/>
  <c r="B234" i="2"/>
  <c r="C234" i="2"/>
  <c r="E234" i="2"/>
  <c r="A235" i="2"/>
  <c r="B235" i="2"/>
  <c r="C235" i="2"/>
  <c r="E235" i="2"/>
  <c r="A236" i="2"/>
  <c r="B236" i="2"/>
  <c r="C236" i="2"/>
  <c r="E236" i="2"/>
  <c r="A237" i="2"/>
  <c r="B237" i="2"/>
  <c r="C237" i="2"/>
  <c r="E237" i="2"/>
  <c r="A238" i="2"/>
  <c r="B238" i="2"/>
  <c r="C238" i="2"/>
  <c r="E238" i="2"/>
  <c r="A239" i="2"/>
  <c r="B239" i="2"/>
  <c r="C239" i="2"/>
  <c r="E239" i="2"/>
  <c r="A240" i="2"/>
  <c r="B240" i="2"/>
  <c r="C240" i="2"/>
  <c r="E240" i="2"/>
  <c r="A241" i="2"/>
  <c r="B241" i="2"/>
  <c r="C241" i="2"/>
  <c r="E241" i="2"/>
  <c r="A242" i="2"/>
  <c r="B242" i="2"/>
  <c r="C242" i="2"/>
  <c r="E242" i="2"/>
  <c r="A243" i="2"/>
  <c r="B243" i="2"/>
  <c r="C243" i="2"/>
  <c r="E243" i="2"/>
  <c r="A244" i="2"/>
  <c r="B244" i="2"/>
  <c r="C244" i="2"/>
  <c r="E244" i="2"/>
  <c r="A245" i="2"/>
  <c r="B245" i="2"/>
  <c r="C245" i="2"/>
  <c r="E245" i="2"/>
  <c r="A246" i="2"/>
  <c r="B246" i="2"/>
  <c r="C246" i="2"/>
  <c r="E246" i="2"/>
  <c r="A247" i="2"/>
  <c r="B247" i="2"/>
  <c r="C247" i="2"/>
  <c r="E247" i="2"/>
  <c r="A248" i="2"/>
  <c r="B248" i="2"/>
  <c r="C248" i="2"/>
  <c r="E248" i="2"/>
  <c r="A249" i="2"/>
  <c r="B249" i="2"/>
  <c r="C249" i="2"/>
  <c r="E249" i="2"/>
  <c r="A250" i="2"/>
  <c r="B250" i="2"/>
  <c r="C250" i="2"/>
  <c r="E250" i="2"/>
  <c r="A251" i="2"/>
  <c r="B251" i="2"/>
  <c r="C251" i="2"/>
  <c r="E251" i="2"/>
  <c r="A252" i="2"/>
  <c r="B252" i="2"/>
  <c r="C252" i="2"/>
  <c r="E252" i="2"/>
  <c r="A253" i="2"/>
  <c r="B253" i="2"/>
  <c r="C253" i="2"/>
  <c r="E253" i="2"/>
  <c r="A254" i="2"/>
  <c r="B254" i="2"/>
  <c r="C254" i="2"/>
  <c r="E254" i="2"/>
  <c r="A255" i="2"/>
  <c r="B255" i="2"/>
  <c r="C255" i="2"/>
  <c r="E255" i="2"/>
  <c r="A256" i="2"/>
  <c r="B256" i="2"/>
  <c r="C256" i="2"/>
  <c r="E256" i="2"/>
  <c r="A257" i="2"/>
  <c r="B257" i="2"/>
  <c r="C257" i="2"/>
  <c r="E257" i="2"/>
  <c r="A258" i="2"/>
  <c r="B258" i="2"/>
  <c r="C258" i="2"/>
  <c r="E258" i="2"/>
  <c r="A259" i="2"/>
  <c r="B259" i="2"/>
  <c r="C259" i="2"/>
  <c r="E259" i="2"/>
  <c r="A260" i="2"/>
  <c r="B260" i="2"/>
  <c r="C260" i="2"/>
  <c r="E260" i="2"/>
  <c r="A261" i="2"/>
  <c r="B261" i="2"/>
  <c r="C261" i="2"/>
  <c r="E261" i="2"/>
  <c r="A262" i="2"/>
  <c r="B262" i="2"/>
  <c r="C262" i="2"/>
  <c r="E262" i="2"/>
  <c r="A263" i="2"/>
  <c r="B263" i="2"/>
  <c r="C263" i="2"/>
  <c r="E263" i="2"/>
  <c r="A264" i="2"/>
  <c r="B264" i="2"/>
  <c r="C264" i="2"/>
  <c r="E264" i="2"/>
  <c r="A265" i="2"/>
  <c r="B265" i="2"/>
  <c r="C265" i="2"/>
  <c r="E265" i="2"/>
  <c r="A266" i="2"/>
  <c r="B266" i="2"/>
  <c r="C266" i="2"/>
  <c r="E266" i="2"/>
  <c r="A267" i="2"/>
  <c r="B267" i="2"/>
  <c r="C267" i="2"/>
  <c r="E267" i="2"/>
  <c r="A268" i="2"/>
  <c r="B268" i="2"/>
  <c r="C268" i="2"/>
  <c r="E268" i="2"/>
  <c r="A269" i="2"/>
  <c r="B269" i="2"/>
  <c r="C269" i="2"/>
  <c r="E269" i="2"/>
  <c r="A270" i="2"/>
  <c r="B270" i="2"/>
  <c r="C270" i="2"/>
  <c r="E270" i="2"/>
  <c r="B3" i="1"/>
  <c r="E3" i="2"/>
  <c r="D2" i="2"/>
  <c r="G2" i="2"/>
  <c r="B3" i="2"/>
  <c r="B4" i="2" s="1"/>
  <c r="B2" i="2"/>
  <c r="F232" i="2" l="1"/>
  <c r="C4" i="2"/>
  <c r="B5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B17" i="5"/>
  <c r="F2" i="2"/>
  <c r="B16" i="5"/>
  <c r="B13" i="5"/>
  <c r="J12" i="8"/>
  <c r="J11" i="8"/>
  <c r="J10" i="8"/>
  <c r="J9" i="8"/>
  <c r="J8" i="8"/>
  <c r="J7" i="8"/>
  <c r="J6" i="8"/>
  <c r="J5" i="8"/>
  <c r="J4" i="8"/>
  <c r="J3" i="8"/>
  <c r="F233" i="2" l="1"/>
  <c r="G23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C5" i="2"/>
  <c r="B6" i="2"/>
  <c r="J14" i="8"/>
  <c r="J15" i="8" s="1"/>
  <c r="F234" i="2" l="1"/>
  <c r="G233" i="2"/>
  <c r="B7" i="2"/>
  <c r="C6" i="2"/>
  <c r="F235" i="2" l="1"/>
  <c r="G234" i="2"/>
  <c r="B8" i="2"/>
  <c r="C7" i="2"/>
  <c r="F236" i="2" l="1"/>
  <c r="G235" i="2"/>
  <c r="B9" i="2"/>
  <c r="C8" i="2"/>
  <c r="F237" i="2" l="1"/>
  <c r="G236" i="2"/>
  <c r="B10" i="2"/>
  <c r="C9" i="2"/>
  <c r="F238" i="2" l="1"/>
  <c r="G237" i="2"/>
  <c r="B11" i="2"/>
  <c r="C10" i="2"/>
  <c r="F239" i="2" l="1"/>
  <c r="G238" i="2"/>
  <c r="B12" i="2"/>
  <c r="C11" i="2"/>
  <c r="B7" i="5"/>
  <c r="F240" i="2" l="1"/>
  <c r="G239" i="2"/>
  <c r="B13" i="2"/>
  <c r="C12" i="2"/>
  <c r="F3" i="2"/>
  <c r="G3" i="2" s="1"/>
  <c r="F241" i="2" l="1"/>
  <c r="G240" i="2"/>
  <c r="B14" i="2"/>
  <c r="C13" i="2"/>
  <c r="F4" i="2"/>
  <c r="H3" i="2"/>
  <c r="F242" i="2" l="1"/>
  <c r="G241" i="2"/>
  <c r="G4" i="2"/>
  <c r="B15" i="2"/>
  <c r="C14" i="2"/>
  <c r="F5" i="2"/>
  <c r="H4" i="2" l="1"/>
  <c r="F243" i="2"/>
  <c r="G242" i="2"/>
  <c r="B16" i="2"/>
  <c r="C15" i="2"/>
  <c r="G5" i="2"/>
  <c r="H5" i="2" s="1"/>
  <c r="F6" i="2"/>
  <c r="F244" i="2" l="1"/>
  <c r="G243" i="2"/>
  <c r="G6" i="2"/>
  <c r="H6" i="2" s="1"/>
  <c r="B17" i="2"/>
  <c r="C16" i="2"/>
  <c r="F7" i="2"/>
  <c r="F245" i="2" l="1"/>
  <c r="G244" i="2"/>
  <c r="G7" i="2"/>
  <c r="B18" i="2"/>
  <c r="C17" i="2"/>
  <c r="F8" i="2"/>
  <c r="H7" i="2" l="1"/>
  <c r="F246" i="2"/>
  <c r="G245" i="2"/>
  <c r="G8" i="2"/>
  <c r="H8" i="2" s="1"/>
  <c r="B19" i="2"/>
  <c r="C18" i="2"/>
  <c r="F9" i="2"/>
  <c r="F247" i="2" l="1"/>
  <c r="G246" i="2"/>
  <c r="G9" i="2"/>
  <c r="H9" i="2" s="1"/>
  <c r="B20" i="2"/>
  <c r="C19" i="2"/>
  <c r="F10" i="2"/>
  <c r="F248" i="2" l="1"/>
  <c r="G247" i="2"/>
  <c r="G10" i="2"/>
  <c r="H10" i="2" s="1"/>
  <c r="B21" i="2"/>
  <c r="C20" i="2"/>
  <c r="F11" i="2"/>
  <c r="F249" i="2" l="1"/>
  <c r="G248" i="2"/>
  <c r="G11" i="2"/>
  <c r="H11" i="2" s="1"/>
  <c r="B22" i="2"/>
  <c r="C21" i="2"/>
  <c r="F12" i="2"/>
  <c r="F250" i="2" l="1"/>
  <c r="G249" i="2"/>
  <c r="G12" i="2"/>
  <c r="H12" i="2" s="1"/>
  <c r="B23" i="2"/>
  <c r="C22" i="2"/>
  <c r="F13" i="2"/>
  <c r="F251" i="2" l="1"/>
  <c r="G250" i="2"/>
  <c r="G13" i="2"/>
  <c r="H13" i="2" s="1"/>
  <c r="B24" i="2"/>
  <c r="C23" i="2"/>
  <c r="F14" i="2"/>
  <c r="F252" i="2" l="1"/>
  <c r="G251" i="2"/>
  <c r="G14" i="2"/>
  <c r="H14" i="2" s="1"/>
  <c r="B25" i="2"/>
  <c r="C24" i="2"/>
  <c r="F15" i="2"/>
  <c r="F253" i="2" l="1"/>
  <c r="G252" i="2"/>
  <c r="G15" i="2"/>
  <c r="H15" i="2" s="1"/>
  <c r="B26" i="2"/>
  <c r="C25" i="2"/>
  <c r="F16" i="2"/>
  <c r="F254" i="2" l="1"/>
  <c r="G253" i="2"/>
  <c r="G16" i="2"/>
  <c r="H16" i="2" s="1"/>
  <c r="B27" i="2"/>
  <c r="C26" i="2"/>
  <c r="F17" i="2"/>
  <c r="F255" i="2" l="1"/>
  <c r="G254" i="2"/>
  <c r="G17" i="2"/>
  <c r="H17" i="2" s="1"/>
  <c r="B28" i="2"/>
  <c r="C27" i="2"/>
  <c r="F18" i="2"/>
  <c r="F256" i="2" l="1"/>
  <c r="G255" i="2"/>
  <c r="G18" i="2"/>
  <c r="H18" i="2" s="1"/>
  <c r="B29" i="2"/>
  <c r="C28" i="2"/>
  <c r="F19" i="2"/>
  <c r="F257" i="2" l="1"/>
  <c r="G256" i="2"/>
  <c r="G19" i="2"/>
  <c r="H19" i="2" s="1"/>
  <c r="B30" i="2"/>
  <c r="C29" i="2"/>
  <c r="F20" i="2"/>
  <c r="F258" i="2" l="1"/>
  <c r="G257" i="2"/>
  <c r="G20" i="2"/>
  <c r="H20" i="2" s="1"/>
  <c r="B31" i="2"/>
  <c r="C30" i="2"/>
  <c r="F21" i="2"/>
  <c r="F259" i="2" l="1"/>
  <c r="G258" i="2"/>
  <c r="G21" i="2"/>
  <c r="H21" i="2" s="1"/>
  <c r="B32" i="2"/>
  <c r="C31" i="2"/>
  <c r="F22" i="2"/>
  <c r="F260" i="2" l="1"/>
  <c r="G259" i="2"/>
  <c r="G22" i="2"/>
  <c r="H22" i="2" s="1"/>
  <c r="B33" i="2"/>
  <c r="C32" i="2"/>
  <c r="F23" i="2"/>
  <c r="F261" i="2" l="1"/>
  <c r="G260" i="2"/>
  <c r="G23" i="2"/>
  <c r="H23" i="2" s="1"/>
  <c r="B34" i="2"/>
  <c r="C33" i="2"/>
  <c r="F24" i="2"/>
  <c r="F262" i="2" l="1"/>
  <c r="G261" i="2"/>
  <c r="G24" i="2"/>
  <c r="H24" i="2" s="1"/>
  <c r="B35" i="2"/>
  <c r="C34" i="2"/>
  <c r="F25" i="2"/>
  <c r="F263" i="2" l="1"/>
  <c r="G262" i="2"/>
  <c r="G25" i="2"/>
  <c r="H25" i="2" s="1"/>
  <c r="B36" i="2"/>
  <c r="C35" i="2"/>
  <c r="F26" i="2"/>
  <c r="F264" i="2" l="1"/>
  <c r="G263" i="2"/>
  <c r="G26" i="2"/>
  <c r="H26" i="2" s="1"/>
  <c r="B37" i="2"/>
  <c r="C36" i="2"/>
  <c r="F27" i="2"/>
  <c r="F265" i="2" l="1"/>
  <c r="G264" i="2"/>
  <c r="G27" i="2"/>
  <c r="B38" i="2"/>
  <c r="C37" i="2"/>
  <c r="F28" i="2"/>
  <c r="H27" i="2"/>
  <c r="F266" i="2" l="1"/>
  <c r="G265" i="2"/>
  <c r="G28" i="2"/>
  <c r="H28" i="2" s="1"/>
  <c r="B39" i="2"/>
  <c r="C38" i="2"/>
  <c r="F29" i="2"/>
  <c r="F267" i="2" l="1"/>
  <c r="G266" i="2"/>
  <c r="G29" i="2"/>
  <c r="B40" i="2"/>
  <c r="C39" i="2"/>
  <c r="F30" i="2"/>
  <c r="H29" i="2"/>
  <c r="F268" i="2" l="1"/>
  <c r="G267" i="2"/>
  <c r="G30" i="2"/>
  <c r="H30" i="2" s="1"/>
  <c r="B41" i="2"/>
  <c r="C40" i="2"/>
  <c r="F31" i="2"/>
  <c r="F269" i="2" l="1"/>
  <c r="G268" i="2"/>
  <c r="G31" i="2"/>
  <c r="B42" i="2"/>
  <c r="C41" i="2"/>
  <c r="F32" i="2"/>
  <c r="H31" i="2"/>
  <c r="F270" i="2" l="1"/>
  <c r="G270" i="2" s="1"/>
  <c r="G269" i="2"/>
  <c r="G32" i="2"/>
  <c r="B43" i="2"/>
  <c r="C42" i="2"/>
  <c r="F33" i="2"/>
  <c r="H32" i="2"/>
  <c r="G33" i="2" l="1"/>
  <c r="B44" i="2"/>
  <c r="C43" i="2"/>
  <c r="F34" i="2"/>
  <c r="H33" i="2"/>
  <c r="G34" i="2" l="1"/>
  <c r="B45" i="2"/>
  <c r="C44" i="2"/>
  <c r="F35" i="2"/>
  <c r="H34" i="2"/>
  <c r="G35" i="2" l="1"/>
  <c r="B46" i="2"/>
  <c r="C45" i="2"/>
  <c r="F36" i="2"/>
  <c r="H35" i="2"/>
  <c r="G36" i="2" l="1"/>
  <c r="B47" i="2"/>
  <c r="C46" i="2"/>
  <c r="F37" i="2"/>
  <c r="H36" i="2"/>
  <c r="G37" i="2" l="1"/>
  <c r="H37" i="2" s="1"/>
  <c r="B48" i="2"/>
  <c r="C47" i="2"/>
  <c r="F38" i="2"/>
  <c r="G38" i="2" l="1"/>
  <c r="H38" i="2" s="1"/>
  <c r="B49" i="2"/>
  <c r="C48" i="2"/>
  <c r="F39" i="2"/>
  <c r="G39" i="2" l="1"/>
  <c r="H39" i="2" s="1"/>
  <c r="B50" i="2"/>
  <c r="C49" i="2"/>
  <c r="F40" i="2"/>
  <c r="G40" i="2" l="1"/>
  <c r="H40" i="2" s="1"/>
  <c r="B51" i="2"/>
  <c r="C50" i="2"/>
  <c r="F41" i="2"/>
  <c r="G41" i="2" l="1"/>
  <c r="B52" i="2"/>
  <c r="C51" i="2"/>
  <c r="F42" i="2"/>
  <c r="H41" i="2"/>
  <c r="G42" i="2" l="1"/>
  <c r="B53" i="2"/>
  <c r="C52" i="2"/>
  <c r="F43" i="2"/>
  <c r="H42" i="2"/>
  <c r="G43" i="2" l="1"/>
  <c r="H43" i="2" s="1"/>
  <c r="B54" i="2"/>
  <c r="C53" i="2"/>
  <c r="F44" i="2"/>
  <c r="G44" i="2" l="1"/>
  <c r="B55" i="2"/>
  <c r="C54" i="2"/>
  <c r="F45" i="2"/>
  <c r="H44" i="2"/>
  <c r="G45" i="2" l="1"/>
  <c r="H45" i="2" s="1"/>
  <c r="B56" i="2"/>
  <c r="C55" i="2"/>
  <c r="F46" i="2"/>
  <c r="G46" i="2" l="1"/>
  <c r="H46" i="2" s="1"/>
  <c r="B57" i="2"/>
  <c r="C56" i="2"/>
  <c r="F47" i="2"/>
  <c r="G47" i="2" l="1"/>
  <c r="B58" i="2"/>
  <c r="C57" i="2"/>
  <c r="F48" i="2"/>
  <c r="H47" i="2"/>
  <c r="G48" i="2" l="1"/>
  <c r="B59" i="2"/>
  <c r="C58" i="2"/>
  <c r="F49" i="2"/>
  <c r="H48" i="2"/>
  <c r="G49" i="2" l="1"/>
  <c r="H49" i="2" s="1"/>
  <c r="B60" i="2"/>
  <c r="C59" i="2"/>
  <c r="F50" i="2"/>
  <c r="G50" i="2" l="1"/>
  <c r="H50" i="2" s="1"/>
  <c r="B61" i="2"/>
  <c r="C60" i="2"/>
  <c r="F51" i="2"/>
  <c r="G51" i="2" l="1"/>
  <c r="B62" i="2"/>
  <c r="C61" i="2"/>
  <c r="F52" i="2"/>
  <c r="H51" i="2"/>
  <c r="G52" i="2" l="1"/>
  <c r="B63" i="2"/>
  <c r="C62" i="2"/>
  <c r="F53" i="2"/>
  <c r="H52" i="2"/>
  <c r="G53" i="2" l="1"/>
  <c r="B64" i="2"/>
  <c r="C63" i="2"/>
  <c r="F54" i="2"/>
  <c r="H53" i="2"/>
  <c r="G54" i="2" l="1"/>
  <c r="B65" i="2"/>
  <c r="C64" i="2"/>
  <c r="F55" i="2"/>
  <c r="H54" i="2"/>
  <c r="G55" i="2" l="1"/>
  <c r="H55" i="2" s="1"/>
  <c r="B66" i="2"/>
  <c r="C65" i="2"/>
  <c r="F56" i="2"/>
  <c r="G56" i="2" l="1"/>
  <c r="B67" i="2"/>
  <c r="C66" i="2"/>
  <c r="F57" i="2"/>
  <c r="H56" i="2"/>
  <c r="G57" i="2" l="1"/>
  <c r="H57" i="2" s="1"/>
  <c r="B68" i="2"/>
  <c r="C67" i="2"/>
  <c r="F58" i="2"/>
  <c r="G58" i="2" l="1"/>
  <c r="H58" i="2" s="1"/>
  <c r="B69" i="2"/>
  <c r="C68" i="2"/>
  <c r="F59" i="2"/>
  <c r="B70" i="2" l="1"/>
  <c r="C69" i="2"/>
  <c r="G59" i="2"/>
  <c r="H59" i="2" s="1"/>
  <c r="F60" i="2"/>
  <c r="G60" i="2" l="1"/>
  <c r="H60" i="2" s="1"/>
  <c r="B71" i="2"/>
  <c r="C70" i="2"/>
  <c r="F61" i="2"/>
  <c r="B72" i="2" l="1"/>
  <c r="C71" i="2"/>
  <c r="G61" i="2"/>
  <c r="H61" i="2" s="1"/>
  <c r="F62" i="2"/>
  <c r="G62" i="2" l="1"/>
  <c r="H62" i="2" s="1"/>
  <c r="B73" i="2"/>
  <c r="C72" i="2"/>
  <c r="F63" i="2"/>
  <c r="G63" i="2" l="1"/>
  <c r="H63" i="2" s="1"/>
  <c r="B74" i="2"/>
  <c r="C73" i="2"/>
  <c r="F64" i="2"/>
  <c r="G64" i="2" l="1"/>
  <c r="H64" i="2" s="1"/>
  <c r="B75" i="2"/>
  <c r="C74" i="2"/>
  <c r="F65" i="2"/>
  <c r="B76" i="2" l="1"/>
  <c r="C75" i="2"/>
  <c r="G65" i="2"/>
  <c r="H65" i="2" s="1"/>
  <c r="F66" i="2"/>
  <c r="G66" i="2" l="1"/>
  <c r="H66" i="2" s="1"/>
  <c r="B77" i="2"/>
  <c r="C76" i="2"/>
  <c r="F67" i="2"/>
  <c r="B78" i="2" l="1"/>
  <c r="C77" i="2"/>
  <c r="G67" i="2"/>
  <c r="H67" i="2" s="1"/>
  <c r="F68" i="2"/>
  <c r="B79" i="2" l="1"/>
  <c r="C78" i="2"/>
  <c r="G68" i="2"/>
  <c r="F69" i="2"/>
  <c r="H68" i="2"/>
  <c r="G69" i="2" l="1"/>
  <c r="B80" i="2"/>
  <c r="C79" i="2"/>
  <c r="F70" i="2"/>
  <c r="H69" i="2"/>
  <c r="G70" i="2" l="1"/>
  <c r="B81" i="2"/>
  <c r="C80" i="2"/>
  <c r="F71" i="2"/>
  <c r="H70" i="2"/>
  <c r="G71" i="2" l="1"/>
  <c r="B82" i="2"/>
  <c r="C81" i="2"/>
  <c r="F72" i="2"/>
  <c r="H71" i="2"/>
  <c r="G72" i="2" l="1"/>
  <c r="B83" i="2"/>
  <c r="C82" i="2"/>
  <c r="F73" i="2"/>
  <c r="H72" i="2"/>
  <c r="G73" i="2" l="1"/>
  <c r="B84" i="2"/>
  <c r="C83" i="2"/>
  <c r="F74" i="2"/>
  <c r="F75" i="2" s="1"/>
  <c r="G74" i="2" l="1"/>
  <c r="B85" i="2"/>
  <c r="C84" i="2"/>
  <c r="F76" i="2"/>
  <c r="H73" i="2"/>
  <c r="B86" i="2" l="1"/>
  <c r="C85" i="2"/>
  <c r="G75" i="2"/>
  <c r="H74" i="2"/>
  <c r="F77" i="2"/>
  <c r="G76" i="2" l="1"/>
  <c r="B87" i="2"/>
  <c r="C86" i="2"/>
  <c r="H75" i="2"/>
  <c r="F78" i="2"/>
  <c r="H76" i="2" l="1"/>
  <c r="G77" i="2"/>
  <c r="H77" i="2" s="1"/>
  <c r="B88" i="2"/>
  <c r="C87" i="2"/>
  <c r="F79" i="2"/>
  <c r="B89" i="2" l="1"/>
  <c r="C88" i="2"/>
  <c r="G78" i="2"/>
  <c r="H78" i="2" s="1"/>
  <c r="F80" i="2"/>
  <c r="B90" i="2" l="1"/>
  <c r="C89" i="2"/>
  <c r="G79" i="2"/>
  <c r="H79" i="2" s="1"/>
  <c r="F81" i="2"/>
  <c r="B91" i="2" l="1"/>
  <c r="C90" i="2"/>
  <c r="G80" i="2"/>
  <c r="H80" i="2" s="1"/>
  <c r="F82" i="2"/>
  <c r="B92" i="2" l="1"/>
  <c r="C91" i="2"/>
  <c r="G81" i="2"/>
  <c r="H81" i="2" s="1"/>
  <c r="F83" i="2"/>
  <c r="B93" i="2" l="1"/>
  <c r="C92" i="2"/>
  <c r="G82" i="2"/>
  <c r="H82" i="2" s="1"/>
  <c r="F84" i="2"/>
  <c r="B94" i="2" l="1"/>
  <c r="C93" i="2"/>
  <c r="G83" i="2"/>
  <c r="H83" i="2" s="1"/>
  <c r="F85" i="2"/>
  <c r="B95" i="2" l="1"/>
  <c r="C94" i="2"/>
  <c r="G84" i="2"/>
  <c r="H84" i="2" s="1"/>
  <c r="F86" i="2"/>
  <c r="B96" i="2" l="1"/>
  <c r="C95" i="2"/>
  <c r="G85" i="2"/>
  <c r="H85" i="2" s="1"/>
  <c r="F87" i="2"/>
  <c r="G86" i="2" l="1"/>
  <c r="H86" i="2" s="1"/>
  <c r="B97" i="2"/>
  <c r="C96" i="2"/>
  <c r="F88" i="2"/>
  <c r="B98" i="2" l="1"/>
  <c r="C97" i="2"/>
  <c r="G87" i="2"/>
  <c r="H87" i="2" s="1"/>
  <c r="F89" i="2"/>
  <c r="B99" i="2" l="1"/>
  <c r="C98" i="2"/>
  <c r="G88" i="2"/>
  <c r="H88" i="2" s="1"/>
  <c r="F90" i="2"/>
  <c r="B100" i="2" l="1"/>
  <c r="C99" i="2"/>
  <c r="G89" i="2"/>
  <c r="H89" i="2" s="1"/>
  <c r="F91" i="2"/>
  <c r="B101" i="2" l="1"/>
  <c r="C100" i="2"/>
  <c r="G90" i="2"/>
  <c r="H90" i="2" s="1"/>
  <c r="F92" i="2"/>
  <c r="G91" i="2" l="1"/>
  <c r="H91" i="2" s="1"/>
  <c r="B102" i="2"/>
  <c r="C101" i="2"/>
  <c r="F93" i="2"/>
  <c r="G92" i="2" l="1"/>
  <c r="H92" i="2" s="1"/>
  <c r="B103" i="2"/>
  <c r="C102" i="2"/>
  <c r="F94" i="2"/>
  <c r="G93" i="2" l="1"/>
  <c r="H93" i="2" s="1"/>
  <c r="B104" i="2"/>
  <c r="C103" i="2"/>
  <c r="F95" i="2"/>
  <c r="G94" i="2" l="1"/>
  <c r="H94" i="2" s="1"/>
  <c r="B105" i="2"/>
  <c r="C104" i="2"/>
  <c r="F96" i="2"/>
  <c r="G95" i="2" l="1"/>
  <c r="H95" i="2" s="1"/>
  <c r="B106" i="2"/>
  <c r="C105" i="2"/>
  <c r="F97" i="2"/>
  <c r="G96" i="2" l="1"/>
  <c r="H96" i="2" s="1"/>
  <c r="B107" i="2"/>
  <c r="C106" i="2"/>
  <c r="F98" i="2"/>
  <c r="G97" i="2" l="1"/>
  <c r="H97" i="2" s="1"/>
  <c r="B108" i="2"/>
  <c r="C107" i="2"/>
  <c r="F99" i="2"/>
  <c r="G98" i="2" l="1"/>
  <c r="H98" i="2" s="1"/>
  <c r="B109" i="2"/>
  <c r="C108" i="2"/>
  <c r="F100" i="2"/>
  <c r="B110" i="2" l="1"/>
  <c r="C109" i="2"/>
  <c r="G99" i="2"/>
  <c r="H99" i="2" s="1"/>
  <c r="F101" i="2"/>
  <c r="B111" i="2" l="1"/>
  <c r="C110" i="2"/>
  <c r="G100" i="2"/>
  <c r="H100" i="2" s="1"/>
  <c r="F102" i="2"/>
  <c r="B112" i="2" l="1"/>
  <c r="C111" i="2"/>
  <c r="G101" i="2"/>
  <c r="H101" i="2" s="1"/>
  <c r="F103" i="2"/>
  <c r="B113" i="2" l="1"/>
  <c r="C112" i="2"/>
  <c r="G102" i="2"/>
  <c r="H102" i="2" s="1"/>
  <c r="F104" i="2"/>
  <c r="G103" i="2" l="1"/>
  <c r="H103" i="2" s="1"/>
  <c r="B114" i="2"/>
  <c r="C113" i="2"/>
  <c r="F105" i="2"/>
  <c r="B115" i="2" l="1"/>
  <c r="C114" i="2"/>
  <c r="G104" i="2"/>
  <c r="H104" i="2" s="1"/>
  <c r="F106" i="2"/>
  <c r="G105" i="2" l="1"/>
  <c r="H105" i="2" s="1"/>
  <c r="B116" i="2"/>
  <c r="C115" i="2"/>
  <c r="F107" i="2"/>
  <c r="G106" i="2" l="1"/>
  <c r="H106" i="2" s="1"/>
  <c r="B117" i="2"/>
  <c r="C116" i="2"/>
  <c r="F108" i="2"/>
  <c r="G107" i="2" l="1"/>
  <c r="H107" i="2" s="1"/>
  <c r="B118" i="2"/>
  <c r="C117" i="2"/>
  <c r="F109" i="2"/>
  <c r="G108" i="2" l="1"/>
  <c r="H108" i="2" s="1"/>
  <c r="B119" i="2"/>
  <c r="C118" i="2"/>
  <c r="F110" i="2"/>
  <c r="G109" i="2" l="1"/>
  <c r="H109" i="2" s="1"/>
  <c r="B120" i="2"/>
  <c r="C119" i="2"/>
  <c r="F111" i="2"/>
  <c r="G110" i="2" l="1"/>
  <c r="H110" i="2" s="1"/>
  <c r="B121" i="2"/>
  <c r="C120" i="2"/>
  <c r="F112" i="2"/>
  <c r="G111" i="2" l="1"/>
  <c r="H111" i="2" s="1"/>
  <c r="B122" i="2"/>
  <c r="C121" i="2"/>
  <c r="F113" i="2"/>
  <c r="G112" i="2" l="1"/>
  <c r="H112" i="2" s="1"/>
  <c r="B123" i="2"/>
  <c r="C122" i="2"/>
  <c r="F114" i="2"/>
  <c r="B124" i="2" l="1"/>
  <c r="C123" i="2"/>
  <c r="G113" i="2"/>
  <c r="H113" i="2" s="1"/>
  <c r="F115" i="2"/>
  <c r="G114" i="2" l="1"/>
  <c r="H114" i="2" s="1"/>
  <c r="B125" i="2"/>
  <c r="C124" i="2"/>
  <c r="F116" i="2"/>
  <c r="B126" i="2" l="1"/>
  <c r="C125" i="2"/>
  <c r="G115" i="2"/>
  <c r="H115" i="2" s="1"/>
  <c r="F117" i="2"/>
  <c r="B127" i="2" l="1"/>
  <c r="C126" i="2"/>
  <c r="G116" i="2"/>
  <c r="H116" i="2" s="1"/>
  <c r="F118" i="2"/>
  <c r="B128" i="2" l="1"/>
  <c r="C127" i="2"/>
  <c r="G117" i="2"/>
  <c r="H117" i="2" s="1"/>
  <c r="F119" i="2"/>
  <c r="B129" i="2" l="1"/>
  <c r="C128" i="2"/>
  <c r="G118" i="2"/>
  <c r="H118" i="2" s="1"/>
  <c r="F120" i="2"/>
  <c r="B130" i="2" l="1"/>
  <c r="C129" i="2"/>
  <c r="G119" i="2"/>
  <c r="H119" i="2" s="1"/>
  <c r="F121" i="2"/>
  <c r="B131" i="2" l="1"/>
  <c r="C130" i="2"/>
  <c r="G120" i="2"/>
  <c r="H120" i="2" s="1"/>
  <c r="F122" i="2"/>
  <c r="B132" i="2" l="1"/>
  <c r="C131" i="2"/>
  <c r="G121" i="2"/>
  <c r="H121" i="2" s="1"/>
  <c r="F123" i="2"/>
  <c r="B133" i="2" l="1"/>
  <c r="C132" i="2"/>
  <c r="G122" i="2"/>
  <c r="H122" i="2" s="1"/>
  <c r="F124" i="2"/>
  <c r="B134" i="2" l="1"/>
  <c r="C133" i="2"/>
  <c r="G123" i="2"/>
  <c r="H123" i="2" s="1"/>
  <c r="F125" i="2"/>
  <c r="B135" i="2" l="1"/>
  <c r="C134" i="2"/>
  <c r="G124" i="2"/>
  <c r="H124" i="2" s="1"/>
  <c r="F126" i="2"/>
  <c r="B136" i="2" l="1"/>
  <c r="C135" i="2"/>
  <c r="G125" i="2"/>
  <c r="H125" i="2" s="1"/>
  <c r="F127" i="2"/>
  <c r="G126" i="2" l="1"/>
  <c r="H126" i="2" s="1"/>
  <c r="B137" i="2"/>
  <c r="C136" i="2"/>
  <c r="F128" i="2"/>
  <c r="B138" i="2" l="1"/>
  <c r="C137" i="2"/>
  <c r="G127" i="2"/>
  <c r="H127" i="2" s="1"/>
  <c r="F129" i="2"/>
  <c r="G128" i="2" l="1"/>
  <c r="H128" i="2" s="1"/>
  <c r="B139" i="2"/>
  <c r="C138" i="2"/>
  <c r="F130" i="2"/>
  <c r="G129" i="2" l="1"/>
  <c r="H129" i="2" s="1"/>
  <c r="B140" i="2"/>
  <c r="C139" i="2"/>
  <c r="F131" i="2"/>
  <c r="G130" i="2" l="1"/>
  <c r="H130" i="2" s="1"/>
  <c r="B141" i="2"/>
  <c r="C140" i="2"/>
  <c r="F132" i="2"/>
  <c r="G131" i="2" l="1"/>
  <c r="H131" i="2" s="1"/>
  <c r="B142" i="2"/>
  <c r="C141" i="2"/>
  <c r="F133" i="2"/>
  <c r="G132" i="2" l="1"/>
  <c r="H132" i="2" s="1"/>
  <c r="B143" i="2"/>
  <c r="C142" i="2"/>
  <c r="F134" i="2"/>
  <c r="G133" i="2" l="1"/>
  <c r="H133" i="2" s="1"/>
  <c r="B144" i="2"/>
  <c r="C143" i="2"/>
  <c r="F135" i="2"/>
  <c r="G134" i="2" l="1"/>
  <c r="H134" i="2" s="1"/>
  <c r="B145" i="2"/>
  <c r="C144" i="2"/>
  <c r="F136" i="2"/>
  <c r="G135" i="2" l="1"/>
  <c r="H135" i="2" s="1"/>
  <c r="B146" i="2"/>
  <c r="C145" i="2"/>
  <c r="F137" i="2"/>
  <c r="G136" i="2" l="1"/>
  <c r="H136" i="2" s="1"/>
  <c r="B147" i="2"/>
  <c r="C146" i="2"/>
  <c r="F138" i="2"/>
  <c r="G137" i="2" l="1"/>
  <c r="H137" i="2" s="1"/>
  <c r="B148" i="2"/>
  <c r="C147" i="2"/>
  <c r="F139" i="2"/>
  <c r="B149" i="2" l="1"/>
  <c r="C148" i="2"/>
  <c r="G138" i="2"/>
  <c r="H138" i="2" s="1"/>
  <c r="F140" i="2"/>
  <c r="G139" i="2" l="1"/>
  <c r="H139" i="2" s="1"/>
  <c r="B150" i="2"/>
  <c r="C149" i="2"/>
  <c r="F141" i="2"/>
  <c r="G140" i="2" l="1"/>
  <c r="H140" i="2" s="1"/>
  <c r="B151" i="2"/>
  <c r="C150" i="2"/>
  <c r="F142" i="2"/>
  <c r="G141" i="2" l="1"/>
  <c r="H141" i="2" s="1"/>
  <c r="B152" i="2"/>
  <c r="C152" i="2" s="1"/>
  <c r="C151" i="2"/>
  <c r="F143" i="2"/>
  <c r="G142" i="2" l="1"/>
  <c r="H142" i="2" s="1"/>
  <c r="F144" i="2"/>
  <c r="G143" i="2" l="1"/>
  <c r="H143" i="2" s="1"/>
  <c r="F145" i="2"/>
  <c r="G144" i="2" l="1"/>
  <c r="H144" i="2" s="1"/>
  <c r="F146" i="2"/>
  <c r="G145" i="2" l="1"/>
  <c r="H145" i="2" s="1"/>
  <c r="F147" i="2"/>
  <c r="G146" i="2" l="1"/>
  <c r="H146" i="2" s="1"/>
  <c r="F148" i="2"/>
  <c r="G147" i="2" l="1"/>
  <c r="H147" i="2" s="1"/>
  <c r="F149" i="2"/>
  <c r="G148" i="2" l="1"/>
  <c r="H148" i="2" s="1"/>
  <c r="F150" i="2"/>
  <c r="G149" i="2" l="1"/>
  <c r="H149" i="2" s="1"/>
  <c r="F151" i="2"/>
  <c r="G150" i="2" l="1"/>
  <c r="H150" i="2" s="1"/>
  <c r="F152" i="2"/>
  <c r="G151" i="2" l="1"/>
  <c r="H151" i="2" s="1"/>
  <c r="G152" i="2"/>
  <c r="B4" i="1" s="1"/>
  <c r="B13" i="1" l="1"/>
  <c r="B18" i="1"/>
  <c r="B17" i="1"/>
  <c r="B5" i="1"/>
  <c r="B7" i="1"/>
  <c r="B8" i="1"/>
  <c r="B6" i="1"/>
  <c r="H152" i="2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</calcChain>
</file>

<file path=xl/sharedStrings.xml><?xml version="1.0" encoding="utf-8"?>
<sst xmlns="http://schemas.openxmlformats.org/spreadsheetml/2006/main" count="105" uniqueCount="93">
  <si>
    <t>基础数据</t>
  </si>
  <si>
    <t>电费总计</t>
  </si>
  <si>
    <t xml:space="preserve">最多可挖天数(利润&gt;0) </t>
  </si>
  <si>
    <t>计算结果</t>
  </si>
  <si>
    <t>说明</t>
  </si>
  <si>
    <t>在挖出的比特币不够电费之前所有可以挖出的比特币</t>
  </si>
  <si>
    <t>数值</t>
  </si>
  <si>
    <t>每周期难度增长预测</t>
  </si>
  <si>
    <t>当前日期</t>
  </si>
  <si>
    <t>所有矿机算力</t>
  </si>
  <si>
    <t>每台电源价格</t>
  </si>
  <si>
    <t>矿机数量</t>
  </si>
  <si>
    <t>矿池费率</t>
  </si>
  <si>
    <t>矿机成本</t>
  </si>
  <si>
    <t>上架周期</t>
  </si>
  <si>
    <t>矿机成本当天可购比特币数量</t>
  </si>
  <si>
    <t>内容</t>
  </si>
  <si>
    <t>单位</t>
  </si>
  <si>
    <t>元</t>
  </si>
  <si>
    <t>台</t>
  </si>
  <si>
    <t>单台矿机功耗</t>
  </si>
  <si>
    <t>kW</t>
  </si>
  <si>
    <t>电费价格</t>
  </si>
  <si>
    <t>元/kWh</t>
  </si>
  <si>
    <t>天</t>
  </si>
  <si>
    <t>距开始
天数</t>
  </si>
  <si>
    <t>挖矿
日期</t>
  </si>
  <si>
    <t>难度
周期</t>
  </si>
  <si>
    <t>结果</t>
  </si>
  <si>
    <t xml:space="preserve">内容 </t>
  </si>
  <si>
    <t>超过此日期之后挖出的比特币就不够电费了</t>
  </si>
  <si>
    <t>可挖周期数</t>
  </si>
  <si>
    <t>备注</t>
  </si>
  <si>
    <t>考虑矿机全款预订及上架时间</t>
  </si>
  <si>
    <t>按照f2pool PPS费率计算</t>
  </si>
  <si>
    <t>每周期电费</t>
  </si>
  <si>
    <t>净现值(NPV)</t>
  </si>
  <si>
    <t>内部收益率(IRR)</t>
  </si>
  <si>
    <t>相当于年贴现率10%。可表示整个投资的通货膨胀率或利率。</t>
  </si>
  <si>
    <t>最多可挖到日期</t>
  </si>
  <si>
    <t>现金流
（RMB,卖币）</t>
  </si>
  <si>
    <t>难度历史增长情况</t>
  </si>
  <si>
    <t>时间段</t>
  </si>
  <si>
    <t>平均难度增长率</t>
  </si>
  <si>
    <t>过去三年</t>
  </si>
  <si>
    <t>过去两年</t>
  </si>
  <si>
    <t>过去一年</t>
  </si>
  <si>
    <t>过去六个月</t>
  </si>
  <si>
    <t>过去三个月</t>
  </si>
  <si>
    <t>过去一个月</t>
  </si>
  <si>
    <t>平均难度周期天数</t>
  </si>
  <si>
    <t>平均每年周期数</t>
  </si>
  <si>
    <t>按照标称功率上限计算，120W/T</t>
  </si>
  <si>
    <t>实际回报率更高，因为每个周期都有收益,且前高后低</t>
  </si>
  <si>
    <t>回本周期DPP</t>
  </si>
  <si>
    <t>累计收益
（RMB，卖币）</t>
  </si>
  <si>
    <t>周期</t>
  </si>
  <si>
    <t>日期</t>
  </si>
  <si>
    <t>LTC总数</t>
  </si>
  <si>
    <t>计算难度</t>
  </si>
  <si>
    <t>难度增幅</t>
  </si>
  <si>
    <r>
      <rPr>
        <sz val="11"/>
        <color indexed="8"/>
        <rFont val="宋体"/>
        <family val="3"/>
        <charset val="134"/>
      </rPr>
      <t>跨度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天</t>
    </r>
    <r>
      <rPr>
        <sz val="11"/>
        <color indexed="8"/>
        <rFont val="Calibri"/>
        <family val="2"/>
      </rPr>
      <t>)</t>
    </r>
    <phoneticPr fontId="5" type="noConversion"/>
  </si>
  <si>
    <t>每天产量(LTC)</t>
    <phoneticPr fontId="5" type="noConversion"/>
  </si>
  <si>
    <t>当前莱特币价格</t>
    <phoneticPr fontId="5" type="noConversion"/>
  </si>
  <si>
    <t>当前难度</t>
    <phoneticPr fontId="5" type="noConversion"/>
  </si>
  <si>
    <r>
      <rPr>
        <sz val="11"/>
        <color theme="1"/>
        <rFont val="宋体"/>
        <family val="3"/>
        <charset val="134"/>
      </rPr>
      <t>单台矿机算力</t>
    </r>
    <r>
      <rPr>
        <sz val="11"/>
        <color theme="1"/>
        <rFont val="Calibri"/>
        <family val="2"/>
      </rPr>
      <t>(</t>
    </r>
    <r>
      <rPr>
        <sz val="11"/>
        <color theme="1"/>
        <rFont val="宋体"/>
        <family val="3"/>
        <charset val="134"/>
      </rPr>
      <t>按照蚂蚁</t>
    </r>
    <r>
      <rPr>
        <sz val="11"/>
        <color theme="1"/>
        <rFont val="Calibri"/>
        <family val="2"/>
      </rPr>
      <t>L3+</t>
    </r>
    <r>
      <rPr>
        <sz val="11"/>
        <color theme="1"/>
        <rFont val="宋体"/>
        <family val="3"/>
        <charset val="134"/>
      </rPr>
      <t>计算）</t>
    </r>
    <phoneticPr fontId="5" type="noConversion"/>
  </si>
  <si>
    <t>MH/s</t>
    <phoneticPr fontId="5" type="noConversion"/>
  </si>
  <si>
    <t>官网价格</t>
    <phoneticPr fontId="5" type="noConversion"/>
  </si>
  <si>
    <t>每台电源为700元，两台L3+公用一台电源</t>
    <phoneticPr fontId="5" type="noConversion"/>
  </si>
  <si>
    <t>每台矿机价格</t>
    <phoneticPr fontId="5" type="noConversion"/>
  </si>
  <si>
    <t>LTC</t>
    <phoneticPr fontId="5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</si>
  <si>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Calibri"/>
        <family val="2"/>
      </rPr>
      <t>3.5</t>
    </r>
    <r>
      <rPr>
        <sz val="11"/>
        <color theme="1"/>
        <rFont val="宋体"/>
        <family val="3"/>
        <charset val="134"/>
      </rPr>
      <t>天</t>
    </r>
    <phoneticPr fontId="5" type="noConversion"/>
  </si>
  <si>
    <t>每周期莱特币价格涨幅</t>
    <phoneticPr fontId="5" type="noConversion"/>
  </si>
  <si>
    <r>
      <rPr>
        <b/>
        <sz val="11"/>
        <color indexed="11"/>
        <rFont val="宋体"/>
        <family val="3"/>
        <charset val="134"/>
      </rPr>
      <t xml:space="preserve">每周期
</t>
    </r>
    <r>
      <rPr>
        <b/>
        <sz val="11"/>
        <color indexed="11"/>
        <rFont val="Calibri"/>
        <family val="2"/>
      </rPr>
      <t>LTC</t>
    </r>
    <r>
      <rPr>
        <b/>
        <sz val="11"/>
        <color indexed="11"/>
        <rFont val="宋体"/>
        <family val="3"/>
        <charset val="134"/>
      </rPr>
      <t>收入</t>
    </r>
    <phoneticPr fontId="5" type="noConversion"/>
  </si>
  <si>
    <t>预估当期
莱特币价格</t>
    <phoneticPr fontId="5" type="noConversion"/>
  </si>
  <si>
    <t>每周期天数</t>
    <phoneticPr fontId="5" type="noConversion"/>
  </si>
  <si>
    <t>天</t>
    <phoneticPr fontId="5" type="noConversion"/>
  </si>
  <si>
    <t>一年后价格上涨为现在2倍</t>
    <phoneticPr fontId="5" type="noConversion"/>
  </si>
  <si>
    <t>难度</t>
    <phoneticPr fontId="5" type="noConversion"/>
  </si>
  <si>
    <t>当前每M每天可挖比特币</t>
    <phoneticPr fontId="5" type="noConversion"/>
  </si>
  <si>
    <r>
      <rPr>
        <sz val="11"/>
        <color indexed="8"/>
        <rFont val="宋体"/>
        <family val="3"/>
        <charset val="134"/>
      </rPr>
      <t>每周期贴现率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约</t>
    </r>
    <r>
      <rPr>
        <sz val="11"/>
        <color indexed="8"/>
        <rFont val="Calibri"/>
        <family val="2"/>
      </rPr>
      <t>3.5</t>
    </r>
    <r>
      <rPr>
        <sz val="11"/>
        <color indexed="8"/>
        <rFont val="宋体"/>
        <family val="3"/>
        <charset val="134"/>
      </rPr>
      <t>天</t>
    </r>
    <r>
      <rPr>
        <sz val="11"/>
        <color indexed="8"/>
        <rFont val="Calibri"/>
        <family val="2"/>
      </rPr>
      <t>)</t>
    </r>
    <phoneticPr fontId="5" type="noConversion"/>
  </si>
  <si>
    <r>
      <rPr>
        <sz val="11"/>
        <color indexed="8"/>
        <rFont val="宋体"/>
        <family val="3"/>
        <charset val="134"/>
      </rPr>
      <t>每周期约</t>
    </r>
    <r>
      <rPr>
        <sz val="11"/>
        <color indexed="8"/>
        <rFont val="Calibri"/>
        <family val="2"/>
      </rPr>
      <t>3.5</t>
    </r>
    <r>
      <rPr>
        <sz val="11"/>
        <color indexed="8"/>
        <rFont val="宋体"/>
        <family val="3"/>
        <charset val="134"/>
      </rPr>
      <t>天</t>
    </r>
    <phoneticPr fontId="5" type="noConversion"/>
  </si>
  <si>
    <t>总计可挖莱特币</t>
    <phoneticPr fontId="5" type="noConversion"/>
  </si>
  <si>
    <t>多少难度周期后回本</t>
    <phoneticPr fontId="5" type="noConversion"/>
  </si>
  <si>
    <r>
      <rPr>
        <sz val="11"/>
        <color indexed="8"/>
        <rFont val="宋体"/>
        <family val="3"/>
        <charset val="134"/>
      </rPr>
      <t>每期都将挖出的比特币全部出售换取人民币</t>
    </r>
    <r>
      <rPr>
        <sz val="11"/>
        <color indexed="8"/>
        <rFont val="Calibri"/>
        <family val="2"/>
      </rPr>
      <t xml:space="preserve">, </t>
    </r>
    <r>
      <rPr>
        <sz val="11"/>
        <color indexed="8"/>
        <rFont val="宋体"/>
        <family val="3"/>
        <charset val="134"/>
      </rPr>
      <t>扣除电费</t>
    </r>
    <phoneticPr fontId="5" type="noConversion"/>
  </si>
  <si>
    <r>
      <rPr>
        <sz val="11"/>
        <color indexed="8"/>
        <rFont val="宋体"/>
        <family val="3"/>
        <charset val="134"/>
      </rPr>
      <t>利润总计</t>
    </r>
    <r>
      <rPr>
        <sz val="11"/>
        <color indexed="8"/>
        <rFont val="Calibri"/>
        <family val="2"/>
      </rPr>
      <t>(CNY)</t>
    </r>
    <phoneticPr fontId="5" type="noConversion"/>
  </si>
  <si>
    <t>第一年投资回报率(ROI)</t>
    <phoneticPr fontId="5" type="noConversion"/>
  </si>
  <si>
    <t>前两年投资回报率(ROI)</t>
    <phoneticPr fontId="5" type="noConversion"/>
  </si>
  <si>
    <t>前三年投资回报率(ROI)</t>
    <phoneticPr fontId="5" type="noConversion"/>
  </si>
  <si>
    <r>
      <rPr>
        <sz val="11"/>
        <color indexed="8"/>
        <rFont val="宋体"/>
        <family val="3"/>
        <charset val="134"/>
      </rPr>
      <t>我的博客</t>
    </r>
    <r>
      <rPr>
        <sz val="11"/>
        <color indexed="8"/>
        <rFont val="Calibri"/>
        <family val="2"/>
      </rPr>
      <t>: xiaofeng.io</t>
    </r>
    <phoneticPr fontId="5" type="noConversion"/>
  </si>
  <si>
    <t>有任何问题请扫描下面的二维码进入小蜜圈咨询、讨论。</t>
    <phoneticPr fontId="5" type="noConversion"/>
  </si>
  <si>
    <t xml:space="preserve">右侧是我的微信号，微信不提供免费问题解答。
我是一个很喜欢分享的人，但是无奈招架不住人太多了。
</t>
    <phoneticPr fontId="5" type="noConversion"/>
  </si>
  <si>
    <t>此莱特币投资收益测算表由晓峰编制，仅供参考，不作为投资依据。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</si>
</sst>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00&quot; &quot;;\(0.0000\)"/>
    <numFmt numFmtId="177" formatCode="&quot; &quot;* #,##0.00&quot; &quot;;&quot; &quot;* &quot;-&quot;#,##0.00&quot; &quot;;&quot; &quot;* &quot;-&quot;??&quot; &quot;"/>
    <numFmt numFmtId="178" formatCode="0.0%"/>
    <numFmt numFmtId="179" formatCode="0.00_ "/>
    <numFmt numFmtId="180" formatCode="#,##0.00_);[Red]\(#,##0.00\)"/>
    <numFmt numFmtId="181" formatCode="0.0000%"/>
  </numFmts>
  <fonts count="9" x14ac:knownFonts="1">
    <font>
      <sz val="11"/>
      <color indexed="8"/>
      <name val="Calibri"/>
    </font>
    <font>
      <b/>
      <sz val="11"/>
      <color indexed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11"/>
      <name val="Calibri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indexed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/>
        <bgColor theme="4"/>
      </patternFill>
    </fill>
  </fills>
  <borders count="27"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theme="4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/>
      <diagonal/>
    </border>
    <border>
      <left style="thin">
        <color indexed="10"/>
      </left>
      <right style="thin">
        <color theme="4"/>
      </right>
      <top/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  <border>
      <left style="thin">
        <color theme="4"/>
      </left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 applyFont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0" xfId="0" applyNumberFormat="1" applyFont="1" applyAlignment="1"/>
    <xf numFmtId="3" fontId="0" fillId="3" borderId="8" xfId="0" applyNumberFormat="1" applyFont="1" applyFill="1" applyBorder="1" applyAlignment="1">
      <alignment vertical="top" wrapText="1"/>
    </xf>
    <xf numFmtId="176" fontId="0" fillId="3" borderId="8" xfId="0" applyNumberFormat="1" applyFont="1" applyFill="1" applyBorder="1" applyAlignment="1">
      <alignment vertical="top" wrapText="1"/>
    </xf>
    <xf numFmtId="177" fontId="0" fillId="3" borderId="8" xfId="0" applyNumberFormat="1" applyFont="1" applyFill="1" applyBorder="1" applyAlignment="1">
      <alignment vertical="top" wrapText="1"/>
    </xf>
    <xf numFmtId="177" fontId="0" fillId="3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49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0" fontId="4" fillId="2" borderId="7" xfId="0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0" fontId="2" fillId="0" borderId="20" xfId="0" applyNumberFormat="1" applyFont="1" applyFill="1" applyBorder="1" applyAlignment="1"/>
    <xf numFmtId="1" fontId="2" fillId="0" borderId="13" xfId="0" applyNumberFormat="1" applyFont="1" applyFill="1" applyBorder="1" applyAlignment="1"/>
    <xf numFmtId="0" fontId="2" fillId="0" borderId="18" xfId="0" applyFont="1" applyFill="1" applyBorder="1" applyAlignment="1"/>
    <xf numFmtId="4" fontId="0" fillId="0" borderId="2" xfId="0" applyNumberFormat="1" applyFont="1" applyFill="1" applyBorder="1" applyAlignment="1"/>
    <xf numFmtId="49" fontId="0" fillId="0" borderId="3" xfId="0" applyNumberFormat="1" applyFont="1" applyFill="1" applyBorder="1" applyAlignment="1"/>
    <xf numFmtId="49" fontId="2" fillId="0" borderId="14" xfId="0" applyNumberFormat="1" applyFont="1" applyFill="1" applyBorder="1" applyAlignment="1"/>
    <xf numFmtId="4" fontId="2" fillId="0" borderId="13" xfId="0" applyNumberFormat="1" applyFont="1" applyFill="1" applyBorder="1" applyAlignment="1"/>
    <xf numFmtId="49" fontId="3" fillId="0" borderId="23" xfId="0" applyNumberFormat="1" applyFont="1" applyFill="1" applyBorder="1" applyAlignment="1"/>
    <xf numFmtId="1" fontId="0" fillId="0" borderId="17" xfId="0" applyNumberFormat="1" applyFont="1" applyFill="1" applyBorder="1" applyAlignment="1"/>
    <xf numFmtId="0" fontId="3" fillId="0" borderId="21" xfId="0" applyFont="1" applyFill="1" applyBorder="1" applyAlignment="1"/>
    <xf numFmtId="4" fontId="3" fillId="0" borderId="2" xfId="0" applyNumberFormat="1" applyFont="1" applyFill="1" applyBorder="1" applyAlignment="1"/>
    <xf numFmtId="10" fontId="0" fillId="0" borderId="2" xfId="0" applyNumberFormat="1" applyFont="1" applyFill="1" applyBorder="1" applyAlignment="1"/>
    <xf numFmtId="0" fontId="3" fillId="0" borderId="13" xfId="0" applyFont="1" applyFill="1" applyBorder="1" applyAlignment="1"/>
    <xf numFmtId="49" fontId="3" fillId="0" borderId="3" xfId="0" applyNumberFormat="1" applyFont="1" applyFill="1" applyBorder="1" applyAlignment="1"/>
    <xf numFmtId="0" fontId="3" fillId="0" borderId="5" xfId="0" applyFont="1" applyFill="1" applyBorder="1" applyAlignment="1"/>
    <xf numFmtId="9" fontId="3" fillId="0" borderId="11" xfId="0" applyNumberFormat="1" applyFont="1" applyBorder="1" applyAlignment="1"/>
    <xf numFmtId="0" fontId="3" fillId="0" borderId="0" xfId="0" applyNumberFormat="1" applyFont="1" applyAlignment="1"/>
    <xf numFmtId="49" fontId="4" fillId="4" borderId="24" xfId="0" applyNumberFormat="1" applyFont="1" applyFill="1" applyBorder="1" applyAlignment="1">
      <alignment horizontal="center"/>
    </xf>
    <xf numFmtId="49" fontId="4" fillId="4" borderId="13" xfId="0" applyNumberFormat="1" applyFont="1" applyFill="1" applyBorder="1" applyAlignment="1">
      <alignment horizontal="center"/>
    </xf>
    <xf numFmtId="49" fontId="4" fillId="4" borderId="1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/>
    <xf numFmtId="3" fontId="0" fillId="0" borderId="0" xfId="0" applyNumberFormat="1" applyFont="1" applyAlignment="1"/>
    <xf numFmtId="14" fontId="0" fillId="0" borderId="0" xfId="0" applyNumberFormat="1" applyFont="1" applyAlignment="1"/>
    <xf numFmtId="10" fontId="0" fillId="0" borderId="0" xfId="0" applyNumberFormat="1" applyFont="1" applyAlignment="1"/>
    <xf numFmtId="4" fontId="2" fillId="0" borderId="2" xfId="0" applyNumberFormat="1" applyFont="1" applyBorder="1" applyAlignment="1"/>
    <xf numFmtId="1" fontId="0" fillId="0" borderId="11" xfId="0" applyNumberFormat="1" applyFont="1" applyBorder="1" applyAlignment="1"/>
    <xf numFmtId="49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NumberFormat="1" applyFont="1" applyBorder="1" applyAlignment="1"/>
    <xf numFmtId="49" fontId="2" fillId="0" borderId="2" xfId="0" applyNumberFormat="1" applyFont="1" applyBorder="1" applyAlignment="1">
      <alignment horizontal="right"/>
    </xf>
    <xf numFmtId="0" fontId="2" fillId="0" borderId="2" xfId="0" applyNumberFormat="1" applyFont="1" applyBorder="1" applyAlignment="1">
      <alignment horizontal="right"/>
    </xf>
    <xf numFmtId="178" fontId="2" fillId="0" borderId="2" xfId="0" applyNumberFormat="1" applyFont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3" borderId="8" xfId="0" applyNumberFormat="1" applyFont="1" applyFill="1" applyBorder="1" applyAlignment="1">
      <alignment vertical="top" wrapText="1"/>
    </xf>
    <xf numFmtId="0" fontId="3" fillId="0" borderId="0" xfId="0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179" fontId="0" fillId="0" borderId="0" xfId="0" applyNumberFormat="1" applyFont="1" applyAlignment="1"/>
    <xf numFmtId="0" fontId="6" fillId="0" borderId="0" xfId="0" applyFont="1" applyAlignment="1"/>
    <xf numFmtId="49" fontId="7" fillId="0" borderId="2" xfId="0" applyNumberFormat="1" applyFont="1" applyBorder="1" applyAlignment="1"/>
    <xf numFmtId="0" fontId="7" fillId="0" borderId="2" xfId="0" applyNumberFormat="1" applyFont="1" applyBorder="1" applyAlignment="1"/>
    <xf numFmtId="180" fontId="2" fillId="0" borderId="2" xfId="0" applyNumberFormat="1" applyFont="1" applyBorder="1" applyAlignment="1"/>
    <xf numFmtId="180" fontId="2" fillId="0" borderId="2" xfId="0" applyNumberFormat="1" applyFont="1" applyBorder="1" applyAlignment="1">
      <alignment horizontal="right"/>
    </xf>
    <xf numFmtId="9" fontId="6" fillId="0" borderId="11" xfId="0" applyNumberFormat="1" applyFont="1" applyBorder="1" applyAlignment="1"/>
    <xf numFmtId="49" fontId="6" fillId="0" borderId="8" xfId="0" applyNumberFormat="1" applyFont="1" applyBorder="1" applyAlignment="1"/>
    <xf numFmtId="0" fontId="7" fillId="0" borderId="2" xfId="0" applyFont="1" applyBorder="1" applyAlignment="1">
      <alignment horizontal="right"/>
    </xf>
    <xf numFmtId="10" fontId="0" fillId="0" borderId="11" xfId="0" applyNumberFormat="1" applyFont="1" applyBorder="1" applyAlignment="1"/>
    <xf numFmtId="0" fontId="6" fillId="0" borderId="0" xfId="0" applyNumberFormat="1" applyFont="1" applyAlignment="1"/>
    <xf numFmtId="43" fontId="0" fillId="0" borderId="0" xfId="0" applyNumberFormat="1" applyFont="1" applyAlignment="1"/>
    <xf numFmtId="181" fontId="0" fillId="0" borderId="2" xfId="0" applyNumberFormat="1" applyFont="1" applyFill="1" applyBorder="1" applyAlignment="1"/>
    <xf numFmtId="49" fontId="6" fillId="0" borderId="1" xfId="0" applyNumberFormat="1" applyFont="1" applyFill="1" applyBorder="1" applyAlignment="1"/>
    <xf numFmtId="0" fontId="0" fillId="3" borderId="25" xfId="0" applyNumberFormat="1" applyFont="1" applyFill="1" applyBorder="1" applyAlignment="1">
      <alignment vertical="top" wrapText="1"/>
    </xf>
    <xf numFmtId="49" fontId="4" fillId="2" borderId="26" xfId="0" applyNumberFormat="1" applyFont="1" applyFill="1" applyBorder="1" applyAlignment="1">
      <alignment vertical="top" wrapText="1"/>
    </xf>
    <xf numFmtId="49" fontId="8" fillId="2" borderId="26" xfId="0" applyNumberFormat="1" applyFont="1" applyFill="1" applyBorder="1" applyAlignment="1">
      <alignment vertical="top" wrapText="1"/>
    </xf>
    <xf numFmtId="49" fontId="1" fillId="2" borderId="26" xfId="0" applyNumberFormat="1" applyFont="1" applyFill="1" applyBorder="1" applyAlignment="1">
      <alignment vertical="top" wrapText="1"/>
    </xf>
    <xf numFmtId="0" fontId="2" fillId="0" borderId="13" xfId="0" applyFont="1" applyFill="1" applyBorder="1" applyAlignment="1"/>
    <xf numFmtId="49" fontId="7" fillId="0" borderId="14" xfId="0" applyNumberFormat="1" applyFont="1" applyFill="1" applyBorder="1" applyAlignment="1"/>
    <xf numFmtId="10" fontId="3" fillId="0" borderId="2" xfId="0" applyNumberFormat="1" applyFont="1" applyFill="1" applyBorder="1" applyAlignment="1"/>
    <xf numFmtId="49" fontId="1" fillId="2" borderId="12" xfId="0" applyNumberFormat="1" applyFont="1" applyFill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79" formatCode="0.00_ 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77" formatCode="&quot; &quot;* #,##0.00&quot; &quot;;&quot; &quot;* &quot;-&quot;#,##0.00&quot; &quot;;&quot; &quot;* &quot;-&quot;??&quot; &quot;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77" formatCode="&quot; &quot;* #,##0.00&quot; &quot;;&quot; &quot;* &quot;-&quot;#,##0.00&quot; &quot;;&quot; &quot;* &quot;-&quot;??&quot; &quot;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77" formatCode="&quot; &quot;* #,##0.00&quot; &quot;;&quot; &quot;* &quot;-&quot;#,##0.00&quot; &quot;;&quot; &quot;* &quot;-&quot;??&quot; &quot;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76" formatCode="0.0000&quot; &quot;;\(0.0000\)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" formatCode="#,##0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yyyy/m/d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9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left style="thin">
          <color indexed="12"/>
        </left>
        <top style="thin">
          <color indexed="1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11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1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1" indent="0" justifyLastLine="0" shrinkToFit="0" readingOrder="0"/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6100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FF0000"/>
      </font>
    </dxf>
    <dxf>
      <font>
        <color rgb="FF006100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top style="thin">
          <color indexed="10"/>
        </top>
      </border>
    </dxf>
    <dxf>
      <border outline="0">
        <top style="thin">
          <color indexed="10"/>
        </top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/>
        </left>
        <top style="thin">
          <color indexed="10"/>
        </top>
        <bottom style="thin">
          <color indexed="1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1"/>
        <name val="Calibri"/>
        <scheme val="none"/>
      </font>
      <fill>
        <patternFill patternType="solid">
          <fgColor indexed="64"/>
          <bgColor indexed="1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5B3D7"/>
      <rgbColor rgb="FFFFFFFF"/>
      <rgbColor rgb="FF4F81BD"/>
      <rgbColor rgb="FFDBE5F1"/>
      <rgbColor rgb="00000000"/>
      <rgbColor rgb="FFFFC7CE"/>
      <rgbColor rgb="FF9C0006"/>
      <rgbColor rgb="FFC6EFCE"/>
      <rgbColor rgb="FF006100"/>
      <rgbColor rgb="FFFF0000"/>
      <rgbColor rgb="E5AFE489"/>
      <rgbColor rgb="E5FF9781"/>
      <rgbColor rgb="FFE6E9EE"/>
      <rgbColor rgb="FF333333"/>
      <rgbColor rgb="FFD8D8D8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11</xdr:row>
      <xdr:rowOff>180975</xdr:rowOff>
    </xdr:from>
    <xdr:to>
      <xdr:col>6</xdr:col>
      <xdr:colOff>412373</xdr:colOff>
      <xdr:row>32</xdr:row>
      <xdr:rowOff>161925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276475"/>
          <a:ext cx="2774573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16</xdr:row>
      <xdr:rowOff>9525</xdr:rowOff>
    </xdr:from>
    <xdr:to>
      <xdr:col>12</xdr:col>
      <xdr:colOff>152195</xdr:colOff>
      <xdr:row>24</xdr:row>
      <xdr:rowOff>123620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7525"/>
          <a:ext cx="1638095" cy="16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表7" displayName="表7" ref="A2:C10" totalsRowShown="0" headerRowDxfId="44" dataDxfId="43" tableBorderDxfId="42">
  <tableColumns count="3">
    <tableColumn id="1" name="内容" dataDxfId="41"/>
    <tableColumn id="2" name="结果" dataDxfId="40"/>
    <tableColumn id="3" name="说明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12:C18" totalsRowShown="0" dataDxfId="37" headerRowBorderDxfId="38" tableBorderDxfId="36" totalsRowBorderDxfId="35">
  <tableColumns count="3">
    <tableColumn id="1" name="内容 " dataDxfId="34"/>
    <tableColumn id="2" name="计算结果" dataDxfId="33"/>
    <tableColumn id="3" name="说明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H302" totalsRowShown="0" headerRowDxfId="19" dataDxfId="17" headerRowBorderDxfId="18" tableBorderDxfId="16" totalsRowBorderDxfId="15">
  <tableColumns count="8">
    <tableColumn id="1" name="难度_x000a_周期" dataDxfId="14">
      <calculatedColumnFormula>A1+1</calculatedColumnFormula>
    </tableColumn>
    <tableColumn id="2" name="挖矿_x000a_日期" dataDxfId="13">
      <calculatedColumnFormula>B1+PeriodDuration</calculatedColumnFormula>
    </tableColumn>
    <tableColumn id="3" name="距开始_x000a_天数" dataDxfId="12">
      <calculatedColumnFormula>B2-CurrentDate</calculatedColumnFormula>
    </tableColumn>
    <tableColumn id="4" name="难度" dataDxfId="11">
      <calculatedColumnFormula>D1*(1+DifficultyIncrease)</calculatedColumnFormula>
    </tableColumn>
    <tableColumn id="5" name="每周期_x000a_LTC收入" dataDxfId="10">
      <calculatedColumnFormula>E1/(1+DifficultyIncrease)</calculatedColumnFormula>
    </tableColumn>
    <tableColumn id="6" name="预估当期_x000a_莱特币价格" dataDxfId="9">
      <calculatedColumnFormula>F1*(1+变量!$B$2)</calculatedColumnFormula>
    </tableColumn>
    <tableColumn id="7" name="现金流_x000a_（RMB,卖币）" dataDxfId="8">
      <calculatedColumnFormula>E2*F2-ElectrictyPerPeriod</calculatedColumnFormula>
    </tableColumn>
    <tableColumn id="8" name="累计收益_x000a_（RMB，卖币）" dataDxfId="7">
      <calculatedColumnFormula>H1+G2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G432" totalsRowShown="0" dataDxfId="6">
  <sortState ref="A3:G432">
    <sortCondition descending="1" ref="A3:A432"/>
  </sortState>
  <tableColumns count="7">
    <tableColumn id="1" name="周期"/>
    <tableColumn id="2" name="日期" dataDxfId="5"/>
    <tableColumn id="3" name="跨度(天)" dataDxfId="4"/>
    <tableColumn id="4" name="LTC总数" dataDxfId="3"/>
    <tableColumn id="5" name="每天产量(LTC)" dataDxfId="2"/>
    <tableColumn id="6" name="计算难度" dataDxfId="1"/>
    <tableColumn id="7" name="难度增幅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I2:J15" totalsRowShown="0">
  <tableColumns count="2">
    <tableColumn id="1" name="时间段"/>
    <tableColumn id="2" name="平均难度增长率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0"/>
  <sheetViews>
    <sheetView topLeftCell="A4" workbookViewId="0">
      <selection activeCell="C8" sqref="C8"/>
    </sheetView>
  </sheetViews>
  <sheetFormatPr defaultRowHeight="15" x14ac:dyDescent="0.25"/>
  <sheetData>
    <row r="4" spans="3:3" x14ac:dyDescent="0.25">
      <c r="C4" s="63" t="s">
        <v>92</v>
      </c>
    </row>
    <row r="6" spans="3:3" x14ac:dyDescent="0.25">
      <c r="C6" s="59" t="s">
        <v>89</v>
      </c>
    </row>
    <row r="8" spans="3:3" x14ac:dyDescent="0.25">
      <c r="C8" s="63" t="s">
        <v>90</v>
      </c>
    </row>
    <row r="10" spans="3:3" x14ac:dyDescent="0.25">
      <c r="C10" s="63" t="s">
        <v>91</v>
      </c>
    </row>
  </sheetData>
  <sheetProtection password="9629" sheet="1" objects="1" scenarios="1"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workbookViewId="0">
      <selection activeCell="C26" sqref="C26"/>
    </sheetView>
  </sheetViews>
  <sheetFormatPr defaultColWidth="8.85546875" defaultRowHeight="15" customHeight="1" x14ac:dyDescent="0.25"/>
  <cols>
    <col min="1" max="1" width="31.7109375" style="1" customWidth="1"/>
    <col min="2" max="2" width="24.42578125" style="1" customWidth="1"/>
    <col min="3" max="3" width="59.85546875" style="1" bestFit="1" customWidth="1"/>
    <col min="4" max="256" width="8.85546875" style="1" customWidth="1"/>
  </cols>
  <sheetData>
    <row r="1" spans="1:256" ht="15.95" customHeight="1" x14ac:dyDescent="0.25">
      <c r="A1" s="83" t="s">
        <v>0</v>
      </c>
      <c r="B1" s="84"/>
      <c r="C1" s="84"/>
    </row>
    <row r="2" spans="1:256" ht="15.95" customHeight="1" x14ac:dyDescent="0.25">
      <c r="A2" s="18" t="s">
        <v>16</v>
      </c>
      <c r="B2" s="20" t="s">
        <v>28</v>
      </c>
      <c r="C2" s="21" t="s">
        <v>4</v>
      </c>
    </row>
    <row r="3" spans="1:256" ht="15.95" customHeight="1" x14ac:dyDescent="0.25">
      <c r="A3" s="15" t="s">
        <v>80</v>
      </c>
      <c r="B3" s="74">
        <f>POWER(1.1,1/难度统计!J15)-1</f>
        <v>9.1282536855397112E-4</v>
      </c>
      <c r="C3" s="37" t="s">
        <v>38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</row>
    <row r="4" spans="1:256" ht="15.95" customHeight="1" x14ac:dyDescent="0.25">
      <c r="A4" s="14" t="s">
        <v>31</v>
      </c>
      <c r="B4" s="27">
        <f>MATCH(0,收益计算!G3:G302,-1)</f>
        <v>262</v>
      </c>
      <c r="C4" s="37" t="s">
        <v>81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</row>
    <row r="5" spans="1:256" ht="15.95" customHeight="1" x14ac:dyDescent="0.25">
      <c r="A5" s="15" t="s">
        <v>39</v>
      </c>
      <c r="B5" s="57">
        <f>INDEX(收益计算!B3:B302,B4)+13</f>
        <v>43921.97648837154</v>
      </c>
      <c r="C5" s="37" t="s">
        <v>30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</row>
    <row r="6" spans="1:256" ht="15.95" customHeight="1" x14ac:dyDescent="0.25">
      <c r="A6" s="24" t="s">
        <v>2</v>
      </c>
      <c r="B6" s="25">
        <f>B4*PeriodDuration</f>
        <v>915.47065116279168</v>
      </c>
      <c r="C6" s="26" t="s">
        <v>24</v>
      </c>
    </row>
    <row r="7" spans="1:256" ht="15.95" customHeight="1" x14ac:dyDescent="0.25">
      <c r="A7" s="75" t="s">
        <v>82</v>
      </c>
      <c r="B7" s="27">
        <f ca="1">SUM(OFFSET(收益计算!E3:E302,0,0,收益统计!B4))</f>
        <v>11275.628587939866</v>
      </c>
      <c r="C7" s="28" t="s">
        <v>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ht="15.95" customHeight="1" x14ac:dyDescent="0.25">
      <c r="A8" s="29" t="s">
        <v>1</v>
      </c>
      <c r="B8" s="30">
        <f>B4*ElectrictyPerPeriod</f>
        <v>703081.46009302395</v>
      </c>
      <c r="C8" s="26" t="s">
        <v>18</v>
      </c>
    </row>
    <row r="9" spans="1:256" ht="15.95" customHeight="1" x14ac:dyDescent="0.25">
      <c r="A9" s="81" t="s">
        <v>83</v>
      </c>
      <c r="B9" s="30">
        <f>MATCH(TotalMinerCost,收益计算!H3:H302,1)</f>
        <v>23</v>
      </c>
      <c r="C9" s="8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spans="1:256" ht="15.95" customHeight="1" x14ac:dyDescent="0.25">
      <c r="A10" s="31" t="s">
        <v>54</v>
      </c>
      <c r="B10" s="32">
        <f>B9*PeriodDuration+DaysBeforeOperation</f>
        <v>155.36574418604658</v>
      </c>
      <c r="C10" s="33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ht="15.95" customHeight="1" x14ac:dyDescent="0.25">
      <c r="A11" s="4"/>
      <c r="B11" s="2"/>
      <c r="C11" s="3"/>
    </row>
    <row r="12" spans="1:256" ht="15.95" customHeight="1" x14ac:dyDescent="0.25">
      <c r="A12" s="19" t="s">
        <v>29</v>
      </c>
      <c r="B12" s="22" t="s">
        <v>3</v>
      </c>
      <c r="C12" s="23" t="s">
        <v>4</v>
      </c>
    </row>
    <row r="13" spans="1:256" ht="15.95" customHeight="1" x14ac:dyDescent="0.25">
      <c r="A13" s="15" t="s">
        <v>85</v>
      </c>
      <c r="B13" s="27">
        <f>INDEX(收益计算!H3:H302,收益统计!B4)</f>
        <v>5471561.4484036714</v>
      </c>
      <c r="C13" s="37" t="s">
        <v>84</v>
      </c>
    </row>
    <row r="14" spans="1:256" ht="15.95" customHeight="1" x14ac:dyDescent="0.25">
      <c r="A14" s="75" t="s">
        <v>86</v>
      </c>
      <c r="B14" s="82">
        <f>收益计算!H86/TotalMinerCost</f>
        <v>2.444026318533068</v>
      </c>
      <c r="C14" s="38" t="s">
        <v>53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spans="1:256" ht="15.95" customHeight="1" x14ac:dyDescent="0.25">
      <c r="A15" s="75" t="s">
        <v>87</v>
      </c>
      <c r="B15" s="82">
        <f>收益计算!H189/TotalMinerCost/2</f>
        <v>1.6137461095367807</v>
      </c>
      <c r="C15" s="3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ht="15.95" customHeight="1" x14ac:dyDescent="0.25">
      <c r="A16" s="75" t="s">
        <v>88</v>
      </c>
      <c r="B16" s="82">
        <f>收益计算!H293/TotalMinerCost/3</f>
        <v>1.1018798228825657</v>
      </c>
      <c r="C16" s="3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spans="1:256" ht="15.95" customHeight="1" x14ac:dyDescent="0.25">
      <c r="A17" s="15" t="s">
        <v>36</v>
      </c>
      <c r="B17" s="34">
        <f ca="1">XNPV(B3,OFFSET(收益计算!G2:G302,0,0,B4),OFFSET(收益计算!B2:B302,0,0,B4))</f>
        <v>3816418.4485091865</v>
      </c>
      <c r="C17" s="3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ht="15.95" customHeight="1" x14ac:dyDescent="0.25">
      <c r="A18" s="15" t="s">
        <v>37</v>
      </c>
      <c r="B18" s="35">
        <f ca="1">XIRR(OFFSET(收益计算!G2:G302,0,0,B4),OFFSET(收益计算!B2:B302,0,0,B4))</f>
        <v>6.3622461795806897</v>
      </c>
      <c r="C18" s="36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</row>
  </sheetData>
  <sheetProtection password="9629" sheet="1" objects="1" scenarios="1"/>
  <mergeCells count="1">
    <mergeCell ref="A1:C1"/>
  </mergeCells>
  <phoneticPr fontId="5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02"/>
  <sheetViews>
    <sheetView showGridLines="0" topLeftCell="A271" workbookViewId="0">
      <selection activeCell="H295" sqref="H295"/>
    </sheetView>
  </sheetViews>
  <sheetFormatPr defaultColWidth="8.85546875" defaultRowHeight="15" customHeight="1" x14ac:dyDescent="0.25"/>
  <cols>
    <col min="1" max="1" width="6.28515625" style="5" bestFit="1" customWidth="1"/>
    <col min="2" max="2" width="11.5703125" style="5" bestFit="1" customWidth="1"/>
    <col min="3" max="3" width="8.5703125" style="5" bestFit="1" customWidth="1"/>
    <col min="4" max="4" width="12" style="5" bestFit="1" customWidth="1"/>
    <col min="5" max="5" width="10.7109375" style="5" bestFit="1" customWidth="1"/>
    <col min="6" max="6" width="13.5703125" style="5" bestFit="1" customWidth="1"/>
    <col min="7" max="7" width="16.28515625" style="5" bestFit="1" customWidth="1"/>
    <col min="8" max="8" width="18.140625" style="5" bestFit="1" customWidth="1"/>
    <col min="9" max="9" width="8.85546875" style="5" customWidth="1"/>
    <col min="10" max="10" width="10.7109375" style="5" bestFit="1" customWidth="1"/>
    <col min="11" max="253" width="8.85546875" style="5" customWidth="1"/>
  </cols>
  <sheetData>
    <row r="1" spans="1:253" ht="30" x14ac:dyDescent="0.25">
      <c r="A1" s="77" t="s">
        <v>27</v>
      </c>
      <c r="B1" s="77" t="s">
        <v>26</v>
      </c>
      <c r="C1" s="77" t="s">
        <v>25</v>
      </c>
      <c r="D1" s="78" t="s">
        <v>78</v>
      </c>
      <c r="E1" s="79" t="s">
        <v>73</v>
      </c>
      <c r="F1" s="78" t="s">
        <v>74</v>
      </c>
      <c r="G1" s="77" t="s">
        <v>40</v>
      </c>
      <c r="H1" s="77" t="s">
        <v>55</v>
      </c>
    </row>
    <row r="2" spans="1:253" x14ac:dyDescent="0.25">
      <c r="A2" s="76">
        <v>0</v>
      </c>
      <c r="B2" s="58">
        <f>CurrentDate</f>
        <v>42922</v>
      </c>
      <c r="C2" s="6">
        <v>0</v>
      </c>
      <c r="D2" s="6">
        <f>CurrentDifficulty</f>
        <v>250000</v>
      </c>
      <c r="E2" s="7">
        <v>0</v>
      </c>
      <c r="F2" s="8">
        <f>常量!B3</f>
        <v>360</v>
      </c>
      <c r="G2" s="8">
        <f>-TotalMinerCost</f>
        <v>-1651291.9999999998</v>
      </c>
      <c r="H2" s="8"/>
      <c r="I2" s="13"/>
      <c r="J2" s="7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</row>
    <row r="3" spans="1:253" ht="15.95" customHeight="1" x14ac:dyDescent="0.25">
      <c r="A3" s="76">
        <f>A2+1</f>
        <v>1</v>
      </c>
      <c r="B3" s="58">
        <f>B2+DaysBeforeOperation</f>
        <v>42997</v>
      </c>
      <c r="C3" s="6">
        <f t="shared" ref="C3:C66" si="0">B3-CurrentDate</f>
        <v>75</v>
      </c>
      <c r="D3" s="6">
        <f>D2*POWER(1+DifficultyIncrease,C3/PeriodDuration)</f>
        <v>382417.07035560464</v>
      </c>
      <c r="E3" s="7">
        <f>PeriodDuration*RevenuePerMH*TotalHash*POWER(1/(1+DifficultyIncrease),C3/PeriodDuration)</f>
        <v>222.33171270834652</v>
      </c>
      <c r="F3" s="8">
        <f>F2*POWER(1+变量!$B$2,C3/13)</f>
        <v>374.1395898672431</v>
      </c>
      <c r="G3" s="8">
        <f t="shared" ref="G3:G66" si="1">E3*F3-ElectrictyPerPeriod</f>
        <v>80499.57878392667</v>
      </c>
      <c r="H3" s="8">
        <f>G3</f>
        <v>80499.57878392667</v>
      </c>
    </row>
    <row r="4" spans="1:253" ht="15.95" customHeight="1" x14ac:dyDescent="0.25">
      <c r="A4" s="76">
        <f t="shared" ref="A4:A67" si="2">A3+1</f>
        <v>2</v>
      </c>
      <c r="B4" s="58">
        <f t="shared" ref="B4:B67" si="3">B3+PeriodDuration</f>
        <v>43000.494162790696</v>
      </c>
      <c r="C4" s="6">
        <f t="shared" si="0"/>
        <v>78.494162790695555</v>
      </c>
      <c r="D4" s="6">
        <f t="shared" ref="D4:D67" si="4">D3*(1+DifficultyIncrease)</f>
        <v>390065.41176271671</v>
      </c>
      <c r="E4" s="7">
        <f t="shared" ref="E4:E67" si="5">E3/(1+DifficultyIncrease)</f>
        <v>217.97226736112404</v>
      </c>
      <c r="F4" s="8">
        <f>F3*(1+变量!$B$2)</f>
        <v>376.64632511935361</v>
      </c>
      <c r="G4" s="8">
        <f t="shared" si="1"/>
        <v>79414.936456244774</v>
      </c>
      <c r="H4" s="8">
        <f t="shared" ref="H4:H35" si="6">H3+G4</f>
        <v>159914.51524017146</v>
      </c>
    </row>
    <row r="5" spans="1:253" ht="15.95" customHeight="1" x14ac:dyDescent="0.25">
      <c r="A5" s="76">
        <f t="shared" si="2"/>
        <v>3</v>
      </c>
      <c r="B5" s="58">
        <f t="shared" si="3"/>
        <v>43003.988325581391</v>
      </c>
      <c r="C5" s="6">
        <f t="shared" si="0"/>
        <v>81.988325581391109</v>
      </c>
      <c r="D5" s="6">
        <f t="shared" si="4"/>
        <v>397866.71999797103</v>
      </c>
      <c r="E5" s="7">
        <f t="shared" si="5"/>
        <v>213.69830133443534</v>
      </c>
      <c r="F5" s="8">
        <f>F4*(1+变量!$B$2)</f>
        <v>379.16985549765326</v>
      </c>
      <c r="G5" s="8">
        <f t="shared" si="1"/>
        <v>78344.437013816001</v>
      </c>
      <c r="H5" s="8">
        <f t="shared" si="6"/>
        <v>238258.95225398746</v>
      </c>
      <c r="L5" s="40"/>
    </row>
    <row r="6" spans="1:253" ht="15.95" customHeight="1" x14ac:dyDescent="0.25">
      <c r="A6" s="76">
        <f t="shared" si="2"/>
        <v>4</v>
      </c>
      <c r="B6" s="58">
        <f t="shared" si="3"/>
        <v>43007.482488372087</v>
      </c>
      <c r="C6" s="6">
        <f t="shared" si="0"/>
        <v>85.482488372086664</v>
      </c>
      <c r="D6" s="6">
        <f t="shared" si="4"/>
        <v>405824.05439793045</v>
      </c>
      <c r="E6" s="7">
        <f t="shared" si="5"/>
        <v>209.50813856317191</v>
      </c>
      <c r="F6" s="8">
        <f>F5*(1+变量!$B$2)</f>
        <v>381.7102935294875</v>
      </c>
      <c r="G6" s="8">
        <f t="shared" si="1"/>
        <v>77287.896044509078</v>
      </c>
      <c r="H6" s="8">
        <f t="shared" si="6"/>
        <v>315546.84829849657</v>
      </c>
    </row>
    <row r="7" spans="1:253" ht="15.95" customHeight="1" x14ac:dyDescent="0.25">
      <c r="A7" s="76">
        <f t="shared" si="2"/>
        <v>5</v>
      </c>
      <c r="B7" s="58">
        <f t="shared" si="3"/>
        <v>43010.976651162782</v>
      </c>
      <c r="C7" s="6">
        <f t="shared" si="0"/>
        <v>88.976651162782218</v>
      </c>
      <c r="D7" s="6">
        <f t="shared" si="4"/>
        <v>413940.53548588906</v>
      </c>
      <c r="E7" s="7">
        <f t="shared" si="5"/>
        <v>205.40013584624697</v>
      </c>
      <c r="F7" s="8">
        <f>F6*(1+变量!$B$2)</f>
        <v>384.26775249613502</v>
      </c>
      <c r="G7" s="8">
        <f t="shared" si="1"/>
        <v>76245.131540782328</v>
      </c>
      <c r="H7" s="8">
        <f t="shared" si="6"/>
        <v>391791.97983927891</v>
      </c>
    </row>
    <row r="8" spans="1:253" ht="15.75" customHeight="1" x14ac:dyDescent="0.25">
      <c r="A8" s="76">
        <f t="shared" si="2"/>
        <v>6</v>
      </c>
      <c r="B8" s="58">
        <f t="shared" si="3"/>
        <v>43014.470813953478</v>
      </c>
      <c r="C8" s="6">
        <f t="shared" si="0"/>
        <v>92.470813953477773</v>
      </c>
      <c r="D8" s="6">
        <f t="shared" si="4"/>
        <v>422219.34619560686</v>
      </c>
      <c r="E8" s="7">
        <f t="shared" si="5"/>
        <v>201.3726822022029</v>
      </c>
      <c r="F8" s="8">
        <f>F7*(1+变量!$B$2)</f>
        <v>386.84234643785908</v>
      </c>
      <c r="G8" s="8">
        <f t="shared" si="1"/>
        <v>75215.963868329651</v>
      </c>
      <c r="H8" s="8">
        <f t="shared" si="6"/>
        <v>467007.94370760856</v>
      </c>
    </row>
    <row r="9" spans="1:253" ht="15.95" customHeight="1" x14ac:dyDescent="0.25">
      <c r="A9" s="76">
        <f t="shared" si="2"/>
        <v>7</v>
      </c>
      <c r="B9" s="58">
        <f t="shared" si="3"/>
        <v>43017.964976744173</v>
      </c>
      <c r="C9" s="6">
        <f t="shared" si="0"/>
        <v>95.964976744173327</v>
      </c>
      <c r="D9" s="6">
        <f t="shared" si="4"/>
        <v>430663.73311951902</v>
      </c>
      <c r="E9" s="7">
        <f t="shared" si="5"/>
        <v>197.42419823745382</v>
      </c>
      <c r="F9" s="8">
        <f>F8*(1+变量!$B$2)</f>
        <v>389.43419015899269</v>
      </c>
      <c r="G9" s="8">
        <f t="shared" si="1"/>
        <v>74200.21573513544</v>
      </c>
      <c r="H9" s="8">
        <f t="shared" si="6"/>
        <v>541208.15944274398</v>
      </c>
      <c r="K9" s="40"/>
    </row>
    <row r="10" spans="1:253" ht="15.95" customHeight="1" x14ac:dyDescent="0.25">
      <c r="A10" s="76">
        <f t="shared" si="2"/>
        <v>8</v>
      </c>
      <c r="B10" s="58">
        <f t="shared" si="3"/>
        <v>43021.459139534869</v>
      </c>
      <c r="C10" s="6">
        <f t="shared" si="0"/>
        <v>99.459139534868882</v>
      </c>
      <c r="D10" s="6">
        <f t="shared" si="4"/>
        <v>439277.00778190943</v>
      </c>
      <c r="E10" s="7">
        <f t="shared" si="5"/>
        <v>193.5531355269155</v>
      </c>
      <c r="F10" s="8">
        <f>F9*(1+变量!$B$2)</f>
        <v>392.04339923305793</v>
      </c>
      <c r="G10" s="8">
        <f t="shared" si="1"/>
        <v>73197.71216093289</v>
      </c>
      <c r="H10" s="8">
        <f t="shared" si="6"/>
        <v>614405.87160367682</v>
      </c>
    </row>
    <row r="11" spans="1:253" ht="15.95" customHeight="1" x14ac:dyDescent="0.25">
      <c r="A11" s="76">
        <f t="shared" si="2"/>
        <v>9</v>
      </c>
      <c r="B11" s="58">
        <f t="shared" si="3"/>
        <v>43024.953302325564</v>
      </c>
      <c r="C11" s="6">
        <f t="shared" si="0"/>
        <v>102.95330232556444</v>
      </c>
      <c r="D11" s="6">
        <f t="shared" si="4"/>
        <v>448062.54793754761</v>
      </c>
      <c r="E11" s="7">
        <f t="shared" si="5"/>
        <v>189.7579760067799</v>
      </c>
      <c r="F11" s="8">
        <f>F10*(1+变量!$B$2)</f>
        <v>394.67009000791938</v>
      </c>
      <c r="G11" s="8">
        <f t="shared" si="1"/>
        <v>72208.280447060621</v>
      </c>
      <c r="H11" s="8">
        <f t="shared" si="6"/>
        <v>686614.15205073741</v>
      </c>
      <c r="M11" s="72"/>
      <c r="N11" s="72"/>
    </row>
    <row r="12" spans="1:253" ht="15.95" customHeight="1" x14ac:dyDescent="0.25">
      <c r="A12" s="76">
        <f t="shared" si="2"/>
        <v>10</v>
      </c>
      <c r="B12" s="58">
        <f t="shared" si="3"/>
        <v>43028.44746511626</v>
      </c>
      <c r="C12" s="6">
        <f t="shared" si="0"/>
        <v>106.44746511625999</v>
      </c>
      <c r="D12" s="6">
        <f t="shared" si="4"/>
        <v>457023.79889629857</v>
      </c>
      <c r="E12" s="7">
        <f t="shared" si="5"/>
        <v>186.03723137919599</v>
      </c>
      <c r="F12" s="8">
        <f>F11*(1+变量!$B$2)</f>
        <v>397.31437961097242</v>
      </c>
      <c r="G12" s="8">
        <f t="shared" si="1"/>
        <v>71231.750146712366</v>
      </c>
      <c r="H12" s="8">
        <f t="shared" si="6"/>
        <v>757845.90219744982</v>
      </c>
    </row>
    <row r="13" spans="1:253" ht="15.95" customHeight="1" x14ac:dyDescent="0.25">
      <c r="A13" s="76">
        <f t="shared" si="2"/>
        <v>11</v>
      </c>
      <c r="B13" s="58">
        <f t="shared" si="3"/>
        <v>43031.941627906956</v>
      </c>
      <c r="C13" s="6">
        <f t="shared" si="0"/>
        <v>109.94162790695555</v>
      </c>
      <c r="D13" s="6">
        <f t="shared" si="4"/>
        <v>466164.27487422456</v>
      </c>
      <c r="E13" s="7">
        <f t="shared" si="5"/>
        <v>182.3894425286235</v>
      </c>
      <c r="F13" s="8">
        <f>F12*(1+变量!$B$2)</f>
        <v>399.97638595436592</v>
      </c>
      <c r="G13" s="8">
        <f t="shared" si="1"/>
        <v>70267.953035574537</v>
      </c>
      <c r="H13" s="8">
        <f t="shared" si="6"/>
        <v>828113.85523302434</v>
      </c>
      <c r="N13" s="13"/>
    </row>
    <row r="14" spans="1:253" ht="15.95" customHeight="1" x14ac:dyDescent="0.25">
      <c r="A14" s="76">
        <f t="shared" si="2"/>
        <v>12</v>
      </c>
      <c r="B14" s="58">
        <f t="shared" si="3"/>
        <v>43035.435790697651</v>
      </c>
      <c r="C14" s="6">
        <f t="shared" si="0"/>
        <v>113.4357906976511</v>
      </c>
      <c r="D14" s="6">
        <f t="shared" si="4"/>
        <v>475487.56037170906</v>
      </c>
      <c r="E14" s="7">
        <f t="shared" si="5"/>
        <v>178.8131789496309</v>
      </c>
      <c r="F14" s="8">
        <f>F13*(1+变量!$B$2)</f>
        <v>402.65622774026014</v>
      </c>
      <c r="G14" s="8">
        <f t="shared" si="1"/>
        <v>69316.723082846656</v>
      </c>
      <c r="H14" s="8">
        <f t="shared" si="6"/>
        <v>897430.57831587095</v>
      </c>
      <c r="M14" s="13"/>
      <c r="N14" s="13"/>
      <c r="O14" s="13"/>
    </row>
    <row r="15" spans="1:253" ht="15.95" customHeight="1" x14ac:dyDescent="0.25">
      <c r="A15" s="76">
        <f t="shared" si="2"/>
        <v>13</v>
      </c>
      <c r="B15" s="58">
        <f t="shared" si="3"/>
        <v>43038.929953488347</v>
      </c>
      <c r="C15" s="6">
        <f t="shared" si="0"/>
        <v>116.92995348834665</v>
      </c>
      <c r="D15" s="6">
        <f t="shared" si="4"/>
        <v>484997.31157914322</v>
      </c>
      <c r="E15" s="7">
        <f t="shared" si="5"/>
        <v>175.30703818591263</v>
      </c>
      <c r="F15" s="8">
        <f>F14*(1+变量!$B$2)</f>
        <v>405.35402446611982</v>
      </c>
      <c r="G15" s="8">
        <f t="shared" si="1"/>
        <v>68377.89642263962</v>
      </c>
      <c r="H15" s="8">
        <f t="shared" si="6"/>
        <v>965808.47473851056</v>
      </c>
      <c r="M15" s="13"/>
      <c r="N15" s="13"/>
      <c r="O15" s="13"/>
    </row>
    <row r="16" spans="1:253" ht="15.95" customHeight="1" x14ac:dyDescent="0.25">
      <c r="A16" s="76">
        <f t="shared" si="2"/>
        <v>14</v>
      </c>
      <c r="B16" s="58">
        <f t="shared" si="3"/>
        <v>43042.424116279042</v>
      </c>
      <c r="C16" s="6">
        <f t="shared" si="0"/>
        <v>120.42411627904221</v>
      </c>
      <c r="D16" s="6">
        <f t="shared" si="4"/>
        <v>494697.25781072612</v>
      </c>
      <c r="E16" s="7">
        <f t="shared" si="5"/>
        <v>171.86964528030649</v>
      </c>
      <c r="F16" s="8">
        <f>F15*(1+变量!$B$2)</f>
        <v>408.06989643004277</v>
      </c>
      <c r="G16" s="8">
        <f t="shared" si="1"/>
        <v>67451.31132574704</v>
      </c>
      <c r="H16" s="8">
        <f t="shared" si="6"/>
        <v>1033259.7860642576</v>
      </c>
      <c r="M16" s="13"/>
      <c r="N16" s="13"/>
      <c r="O16" s="13"/>
    </row>
    <row r="17" spans="1:15" ht="15.95" customHeight="1" x14ac:dyDescent="0.25">
      <c r="A17" s="76">
        <f t="shared" si="2"/>
        <v>15</v>
      </c>
      <c r="B17" s="58">
        <f t="shared" si="3"/>
        <v>43045.918279069738</v>
      </c>
      <c r="C17" s="6">
        <f t="shared" si="0"/>
        <v>123.91827906973776</v>
      </c>
      <c r="D17" s="6">
        <f t="shared" si="4"/>
        <v>504591.20296694065</v>
      </c>
      <c r="E17" s="7">
        <f t="shared" si="5"/>
        <v>168.4996522355946</v>
      </c>
      <c r="F17" s="8">
        <f>F16*(1+变量!$B$2)</f>
        <v>410.80396473612404</v>
      </c>
      <c r="G17" s="8">
        <f t="shared" si="1"/>
        <v>66536.808171784549</v>
      </c>
      <c r="H17" s="8">
        <f t="shared" si="6"/>
        <v>1099796.5942360421</v>
      </c>
      <c r="M17" s="13"/>
      <c r="N17" s="13"/>
      <c r="O17" s="13"/>
    </row>
    <row r="18" spans="1:15" ht="15.95" customHeight="1" x14ac:dyDescent="0.25">
      <c r="A18" s="76">
        <f t="shared" si="2"/>
        <v>16</v>
      </c>
      <c r="B18" s="58">
        <f t="shared" si="3"/>
        <v>43049.412441860433</v>
      </c>
      <c r="C18" s="6">
        <f t="shared" si="0"/>
        <v>127.41244186043332</v>
      </c>
      <c r="D18" s="6">
        <f t="shared" si="4"/>
        <v>514683.02702627948</v>
      </c>
      <c r="E18" s="7">
        <f t="shared" si="5"/>
        <v>165.19573748587706</v>
      </c>
      <c r="F18" s="8">
        <f>F17*(1+变量!$B$2)</f>
        <v>413.55635129985603</v>
      </c>
      <c r="G18" s="8">
        <f t="shared" si="1"/>
        <v>65634.229421692347</v>
      </c>
      <c r="H18" s="8">
        <f t="shared" si="6"/>
        <v>1165430.8236577346</v>
      </c>
      <c r="M18" s="13"/>
      <c r="N18" s="13"/>
      <c r="O18" s="13"/>
    </row>
    <row r="19" spans="1:15" ht="15.95" customHeight="1" x14ac:dyDescent="0.25">
      <c r="A19" s="76">
        <f t="shared" si="2"/>
        <v>17</v>
      </c>
      <c r="B19" s="58">
        <f t="shared" si="3"/>
        <v>43052.906604651129</v>
      </c>
      <c r="C19" s="6">
        <f t="shared" si="0"/>
        <v>130.90660465112887</v>
      </c>
      <c r="D19" s="6">
        <f t="shared" si="4"/>
        <v>524976.68756680505</v>
      </c>
      <c r="E19" s="7">
        <f t="shared" si="5"/>
        <v>161.95660537831085</v>
      </c>
      <c r="F19" s="8">
        <f>F18*(1+变量!$B$2)</f>
        <v>416.32717885356504</v>
      </c>
      <c r="G19" s="8">
        <f t="shared" si="1"/>
        <v>64743.419590596459</v>
      </c>
      <c r="H19" s="8">
        <f t="shared" si="6"/>
        <v>1230174.2432483309</v>
      </c>
      <c r="M19" s="13"/>
      <c r="N19" s="13"/>
      <c r="O19" s="13"/>
    </row>
    <row r="20" spans="1:15" ht="15.95" customHeight="1" x14ac:dyDescent="0.25">
      <c r="A20" s="76">
        <f t="shared" si="2"/>
        <v>18</v>
      </c>
      <c r="B20" s="58">
        <f t="shared" si="3"/>
        <v>43056.400767441824</v>
      </c>
      <c r="C20" s="6">
        <f t="shared" si="0"/>
        <v>134.40076744182443</v>
      </c>
      <c r="D20" s="6">
        <f t="shared" si="4"/>
        <v>535476.22131814121</v>
      </c>
      <c r="E20" s="7">
        <f t="shared" si="5"/>
        <v>158.78098566501063</v>
      </c>
      <c r="F20" s="8">
        <f>F19*(1+变量!$B$2)</f>
        <v>419.11657095188389</v>
      </c>
      <c r="G20" s="8">
        <f t="shared" si="1"/>
        <v>63864.225221023677</v>
      </c>
      <c r="H20" s="8">
        <f t="shared" si="6"/>
        <v>1294038.4684693546</v>
      </c>
      <c r="M20" s="13"/>
      <c r="N20" s="13"/>
      <c r="O20" s="13"/>
    </row>
    <row r="21" spans="1:15" ht="15.95" customHeight="1" x14ac:dyDescent="0.25">
      <c r="A21" s="76">
        <f t="shared" si="2"/>
        <v>19</v>
      </c>
      <c r="B21" s="58">
        <f t="shared" si="3"/>
        <v>43059.89493023252</v>
      </c>
      <c r="C21" s="6">
        <f t="shared" si="0"/>
        <v>137.89493023251998</v>
      </c>
      <c r="D21" s="6">
        <f t="shared" si="4"/>
        <v>546185.74574450403</v>
      </c>
      <c r="E21" s="7">
        <f t="shared" si="5"/>
        <v>155.66763300491237</v>
      </c>
      <c r="F21" s="8">
        <f>F20*(1+变量!$B$2)</f>
        <v>421.92465197726148</v>
      </c>
      <c r="G21" s="8">
        <f t="shared" si="1"/>
        <v>62996.494856465899</v>
      </c>
      <c r="H21" s="8">
        <f t="shared" si="6"/>
        <v>1357034.9633258204</v>
      </c>
      <c r="M21" s="13"/>
      <c r="N21" s="13"/>
      <c r="O21" s="13"/>
    </row>
    <row r="22" spans="1:15" ht="15.95" customHeight="1" x14ac:dyDescent="0.25">
      <c r="A22" s="76">
        <f t="shared" si="2"/>
        <v>20</v>
      </c>
      <c r="B22" s="58">
        <f t="shared" si="3"/>
        <v>43063.389093023216</v>
      </c>
      <c r="C22" s="6">
        <f t="shared" si="0"/>
        <v>141.38909302321554</v>
      </c>
      <c r="D22" s="6">
        <f t="shared" si="4"/>
        <v>557109.46065939416</v>
      </c>
      <c r="E22" s="7">
        <f t="shared" si="5"/>
        <v>152.61532647540429</v>
      </c>
      <c r="F22" s="8">
        <f>F21*(1+变量!$B$2)</f>
        <v>424.75154714550911</v>
      </c>
      <c r="G22" s="8">
        <f t="shared" si="1"/>
        <v>62140.079015289135</v>
      </c>
      <c r="H22" s="8">
        <f t="shared" si="6"/>
        <v>1419175.0423411096</v>
      </c>
    </row>
    <row r="23" spans="1:15" ht="15.95" customHeight="1" x14ac:dyDescent="0.25">
      <c r="A23" s="76">
        <f t="shared" si="2"/>
        <v>21</v>
      </c>
      <c r="B23" s="58">
        <f t="shared" si="3"/>
        <v>43066.883255813911</v>
      </c>
      <c r="C23" s="6">
        <f t="shared" si="0"/>
        <v>144.88325581391109</v>
      </c>
      <c r="D23" s="6">
        <f t="shared" si="4"/>
        <v>568251.64987258206</v>
      </c>
      <c r="E23" s="7">
        <f t="shared" si="5"/>
        <v>149.62286909353361</v>
      </c>
      <c r="F23" s="8">
        <f>F22*(1+变量!$B$2)</f>
        <v>427.59738251138401</v>
      </c>
      <c r="G23" s="8">
        <f t="shared" si="1"/>
        <v>61294.83016498261</v>
      </c>
      <c r="H23" s="8">
        <f t="shared" si="6"/>
        <v>1480469.8725060923</v>
      </c>
    </row>
    <row r="24" spans="1:15" ht="15.95" customHeight="1" x14ac:dyDescent="0.25">
      <c r="A24" s="76">
        <f t="shared" si="2"/>
        <v>22</v>
      </c>
      <c r="B24" s="58">
        <f t="shared" si="3"/>
        <v>43070.377418604607</v>
      </c>
      <c r="C24" s="6">
        <f t="shared" si="0"/>
        <v>148.37741860460665</v>
      </c>
      <c r="D24" s="6">
        <f t="shared" si="4"/>
        <v>579616.68287003366</v>
      </c>
      <c r="E24" s="7">
        <f t="shared" si="5"/>
        <v>146.68908734660158</v>
      </c>
      <c r="F24" s="8">
        <f>F23*(1+变量!$B$2)</f>
        <v>430.46228497421026</v>
      </c>
      <c r="G24" s="8">
        <f t="shared" si="1"/>
        <v>60460.602696743816</v>
      </c>
      <c r="H24" s="8">
        <f t="shared" si="6"/>
        <v>1540930.4752028361</v>
      </c>
    </row>
    <row r="25" spans="1:15" ht="15.95" customHeight="1" x14ac:dyDescent="0.25">
      <c r="A25" s="76">
        <f t="shared" si="2"/>
        <v>23</v>
      </c>
      <c r="B25" s="58">
        <f t="shared" si="3"/>
        <v>43073.871581395302</v>
      </c>
      <c r="C25" s="6">
        <f t="shared" si="0"/>
        <v>151.8715813953022</v>
      </c>
      <c r="D25" s="6">
        <f t="shared" si="4"/>
        <v>591209.01652743435</v>
      </c>
      <c r="E25" s="7">
        <f t="shared" si="5"/>
        <v>143.81283073196232</v>
      </c>
      <c r="F25" s="8">
        <f>F24*(1+变量!$B$2)</f>
        <v>433.34638228353742</v>
      </c>
      <c r="G25" s="8">
        <f t="shared" si="1"/>
        <v>59637.252900394786</v>
      </c>
      <c r="H25" s="8">
        <f t="shared" si="6"/>
        <v>1600567.7281032309</v>
      </c>
    </row>
    <row r="26" spans="1:15" ht="15.95" customHeight="1" x14ac:dyDescent="0.25">
      <c r="A26" s="76">
        <f t="shared" si="2"/>
        <v>24</v>
      </c>
      <c r="B26" s="58">
        <f t="shared" si="3"/>
        <v>43077.365744185998</v>
      </c>
      <c r="C26" s="6">
        <f t="shared" si="0"/>
        <v>155.36574418599776</v>
      </c>
      <c r="D26" s="6">
        <f t="shared" si="4"/>
        <v>603033.19685798301</v>
      </c>
      <c r="E26" s="7">
        <f t="shared" si="5"/>
        <v>140.9929713058454</v>
      </c>
      <c r="F26" s="8">
        <f>F25*(1+变量!$B$2)</f>
        <v>436.24980304483711</v>
      </c>
      <c r="G26" s="8">
        <f t="shared" si="1"/>
        <v>58824.638939625613</v>
      </c>
      <c r="H26" s="8">
        <f t="shared" si="6"/>
        <v>1659392.3670428565</v>
      </c>
    </row>
    <row r="27" spans="1:15" ht="15.95" customHeight="1" x14ac:dyDescent="0.25">
      <c r="A27" s="76">
        <f t="shared" si="2"/>
        <v>25</v>
      </c>
      <c r="B27" s="58">
        <f t="shared" si="3"/>
        <v>43080.859906976693</v>
      </c>
      <c r="C27" s="6">
        <f t="shared" si="0"/>
        <v>158.85990697669331</v>
      </c>
      <c r="D27" s="6">
        <f t="shared" si="4"/>
        <v>615093.86079514271</v>
      </c>
      <c r="E27" s="7">
        <f t="shared" si="5"/>
        <v>138.22840324102489</v>
      </c>
      <c r="F27" s="8">
        <f>F26*(1+变量!$B$2)</f>
        <v>439.17267672523747</v>
      </c>
      <c r="G27" s="8">
        <f t="shared" si="1"/>
        <v>58022.620827560575</v>
      </c>
      <c r="H27" s="8">
        <f t="shared" si="6"/>
        <v>1717414.9878704171</v>
      </c>
    </row>
    <row r="28" spans="1:15" ht="15.75" customHeight="1" x14ac:dyDescent="0.25">
      <c r="A28" s="76">
        <f t="shared" si="2"/>
        <v>26</v>
      </c>
      <c r="B28" s="58">
        <f t="shared" si="3"/>
        <v>43084.354069767389</v>
      </c>
      <c r="C28" s="6">
        <f t="shared" si="0"/>
        <v>162.35406976738886</v>
      </c>
      <c r="D28" s="6">
        <f t="shared" si="4"/>
        <v>627395.73801104561</v>
      </c>
      <c r="E28" s="7">
        <f t="shared" si="5"/>
        <v>135.51804239316166</v>
      </c>
      <c r="F28" s="8">
        <f>F27*(1+变量!$B$2)</f>
        <v>442.11513365929653</v>
      </c>
      <c r="G28" s="8">
        <f t="shared" si="1"/>
        <v>57231.060402643066</v>
      </c>
      <c r="H28" s="8">
        <f t="shared" si="6"/>
        <v>1774646.0482730602</v>
      </c>
    </row>
    <row r="29" spans="1:15" ht="15.95" customHeight="1" x14ac:dyDescent="0.25">
      <c r="A29" s="76">
        <f t="shared" si="2"/>
        <v>27</v>
      </c>
      <c r="B29" s="58">
        <f t="shared" si="3"/>
        <v>43087.848232558084</v>
      </c>
      <c r="C29" s="6">
        <f t="shared" si="0"/>
        <v>165.84823255808442</v>
      </c>
      <c r="D29" s="6">
        <f t="shared" si="4"/>
        <v>639943.65277126653</v>
      </c>
      <c r="E29" s="7">
        <f t="shared" si="5"/>
        <v>132.86082587564869</v>
      </c>
      <c r="F29" s="8">
        <f>F28*(1+变量!$B$2)</f>
        <v>445.07730505481379</v>
      </c>
      <c r="G29" s="8">
        <f t="shared" si="1"/>
        <v>56449.821304834775</v>
      </c>
      <c r="H29" s="8">
        <f t="shared" si="6"/>
        <v>1831095.8695778949</v>
      </c>
    </row>
    <row r="30" spans="1:15" ht="15.95" customHeight="1" x14ac:dyDescent="0.25">
      <c r="A30" s="76">
        <f t="shared" si="2"/>
        <v>28</v>
      </c>
      <c r="B30" s="58">
        <f t="shared" si="3"/>
        <v>43091.34239534878</v>
      </c>
      <c r="C30" s="6">
        <f t="shared" si="0"/>
        <v>169.34239534877997</v>
      </c>
      <c r="D30" s="6">
        <f t="shared" si="4"/>
        <v>652742.52582669188</v>
      </c>
      <c r="E30" s="7">
        <f t="shared" si="5"/>
        <v>130.25571164279282</v>
      </c>
      <c r="F30" s="8">
        <f>F29*(1+变量!$B$2)</f>
        <v>448.05932299868101</v>
      </c>
      <c r="G30" s="8">
        <f t="shared" si="1"/>
        <v>55678.768952125349</v>
      </c>
      <c r="H30" s="8">
        <f t="shared" si="6"/>
        <v>1886774.6385300204</v>
      </c>
    </row>
    <row r="31" spans="1:15" ht="15.95" customHeight="1" x14ac:dyDescent="0.25">
      <c r="A31" s="76">
        <f t="shared" si="2"/>
        <v>29</v>
      </c>
      <c r="B31" s="58">
        <f t="shared" si="3"/>
        <v>43094.836558139476</v>
      </c>
      <c r="C31" s="6">
        <f t="shared" si="0"/>
        <v>172.83655813947553</v>
      </c>
      <c r="D31" s="6">
        <f t="shared" si="4"/>
        <v>665797.37634322571</v>
      </c>
      <c r="E31" s="7">
        <f t="shared" si="5"/>
        <v>127.70167808116943</v>
      </c>
      <c r="F31" s="8">
        <f>F30*(1+变量!$B$2)</f>
        <v>451.06132046277213</v>
      </c>
      <c r="G31" s="8">
        <f t="shared" si="1"/>
        <v>54917.770517348312</v>
      </c>
      <c r="H31" s="8">
        <f t="shared" si="6"/>
        <v>1941692.4090473687</v>
      </c>
    </row>
    <row r="32" spans="1:15" ht="15.95" customHeight="1" x14ac:dyDescent="0.25">
      <c r="A32" s="76">
        <f t="shared" si="2"/>
        <v>30</v>
      </c>
      <c r="B32" s="58">
        <f t="shared" si="3"/>
        <v>43098.330720930171</v>
      </c>
      <c r="C32" s="6">
        <f t="shared" si="0"/>
        <v>176.33072093017108</v>
      </c>
      <c r="D32" s="6">
        <f t="shared" si="4"/>
        <v>679113.32387009019</v>
      </c>
      <c r="E32" s="7">
        <f t="shared" si="5"/>
        <v>125.19772360898963</v>
      </c>
      <c r="F32" s="8">
        <f>F31*(1+变量!$B$2)</f>
        <v>454.08343130987265</v>
      </c>
      <c r="G32" s="8">
        <f t="shared" si="1"/>
        <v>54166.69490529925</v>
      </c>
      <c r="H32" s="8">
        <f t="shared" si="6"/>
        <v>1995859.1039526679</v>
      </c>
    </row>
    <row r="33" spans="1:8" ht="15.95" customHeight="1" x14ac:dyDescent="0.25">
      <c r="A33" s="76">
        <f t="shared" si="2"/>
        <v>31</v>
      </c>
      <c r="B33" s="58">
        <f t="shared" si="3"/>
        <v>43101.824883720867</v>
      </c>
      <c r="C33" s="6">
        <f t="shared" si="0"/>
        <v>179.82488372086664</v>
      </c>
      <c r="D33" s="6">
        <f t="shared" si="4"/>
        <v>692695.59034749202</v>
      </c>
      <c r="E33" s="7">
        <f t="shared" si="5"/>
        <v>122.74286628332317</v>
      </c>
      <c r="F33" s="8">
        <f>F32*(1+变量!$B$2)</f>
        <v>457.12579029964877</v>
      </c>
      <c r="G33" s="8">
        <f t="shared" si="1"/>
        <v>53425.412730152399</v>
      </c>
      <c r="H33" s="8">
        <f t="shared" si="6"/>
        <v>2049284.5166828204</v>
      </c>
    </row>
    <row r="34" spans="1:8" ht="15.95" customHeight="1" x14ac:dyDescent="0.25">
      <c r="A34" s="76">
        <f t="shared" si="2"/>
        <v>32</v>
      </c>
      <c r="B34" s="58">
        <f t="shared" si="3"/>
        <v>43105.319046511562</v>
      </c>
      <c r="C34" s="6">
        <f t="shared" si="0"/>
        <v>183.31904651156219</v>
      </c>
      <c r="D34" s="6">
        <f t="shared" si="4"/>
        <v>706549.5021544419</v>
      </c>
      <c r="E34" s="7">
        <f t="shared" si="5"/>
        <v>120.3361434150227</v>
      </c>
      <c r="F34" s="8">
        <f>F33*(1+变量!$B$2)</f>
        <v>460.18853309465641</v>
      </c>
      <c r="G34" s="8">
        <f t="shared" si="1"/>
        <v>52693.796293171683</v>
      </c>
      <c r="H34" s="8">
        <f t="shared" si="6"/>
        <v>2101978.312975992</v>
      </c>
    </row>
    <row r="35" spans="1:8" ht="15.95" customHeight="1" x14ac:dyDescent="0.25">
      <c r="A35" s="76">
        <f t="shared" si="2"/>
        <v>33</v>
      </c>
      <c r="B35" s="58">
        <f t="shared" si="3"/>
        <v>43108.813209302258</v>
      </c>
      <c r="C35" s="6">
        <f t="shared" si="0"/>
        <v>186.81320930225775</v>
      </c>
      <c r="D35" s="6">
        <f t="shared" si="4"/>
        <v>720680.49219753069</v>
      </c>
      <c r="E35" s="7">
        <f t="shared" si="5"/>
        <v>117.97661119119873</v>
      </c>
      <c r="F35" s="8">
        <f>F34*(1+变量!$B$2)</f>
        <v>463.2717962663906</v>
      </c>
      <c r="G35" s="8">
        <f t="shared" si="1"/>
        <v>51971.719560712379</v>
      </c>
      <c r="H35" s="8">
        <f t="shared" si="6"/>
        <v>2153950.0325367046</v>
      </c>
    </row>
    <row r="36" spans="1:8" ht="15.95" customHeight="1" x14ac:dyDescent="0.25">
      <c r="A36" s="76">
        <f t="shared" si="2"/>
        <v>34</v>
      </c>
      <c r="B36" s="58">
        <f t="shared" si="3"/>
        <v>43112.307372092953</v>
      </c>
      <c r="C36" s="6">
        <f t="shared" si="0"/>
        <v>190.3073720929533</v>
      </c>
      <c r="D36" s="6">
        <f t="shared" si="4"/>
        <v>735094.1020414813</v>
      </c>
      <c r="E36" s="7">
        <f t="shared" si="5"/>
        <v>115.66334430509679</v>
      </c>
      <c r="F36" s="8">
        <f>F35*(1+变量!$B$2)</f>
        <v>466.3757173013754</v>
      </c>
      <c r="G36" s="8">
        <f t="shared" si="1"/>
        <v>51259.058142509653</v>
      </c>
      <c r="H36" s="8">
        <f t="shared" ref="H36:H67" si="7">H35+G36</f>
        <v>2205209.0906792143</v>
      </c>
    </row>
    <row r="37" spans="1:8" ht="15.95" customHeight="1" x14ac:dyDescent="0.25">
      <c r="A37" s="76">
        <f t="shared" si="2"/>
        <v>35</v>
      </c>
      <c r="B37" s="58">
        <f t="shared" si="3"/>
        <v>43115.801534883649</v>
      </c>
      <c r="C37" s="6">
        <f t="shared" si="0"/>
        <v>193.80153488364886</v>
      </c>
      <c r="D37" s="6">
        <f t="shared" si="4"/>
        <v>749795.98408231093</v>
      </c>
      <c r="E37" s="7">
        <f t="shared" si="5"/>
        <v>113.39543559323214</v>
      </c>
      <c r="F37" s="8">
        <f>F36*(1+变量!$B$2)</f>
        <v>469.50043460729461</v>
      </c>
      <c r="G37" s="8">
        <f t="shared" si="1"/>
        <v>50555.689270250157</v>
      </c>
      <c r="H37" s="8">
        <f t="shared" si="7"/>
        <v>2255764.7799494644</v>
      </c>
    </row>
    <row r="38" spans="1:8" ht="15.95" customHeight="1" x14ac:dyDescent="0.25">
      <c r="A38" s="76">
        <f t="shared" si="2"/>
        <v>36</v>
      </c>
      <c r="B38" s="58">
        <f t="shared" si="3"/>
        <v>43119.295697674344</v>
      </c>
      <c r="C38" s="6">
        <f t="shared" si="0"/>
        <v>197.29569767434441</v>
      </c>
      <c r="D38" s="6">
        <f t="shared" si="4"/>
        <v>764791.90376395721</v>
      </c>
      <c r="E38" s="7">
        <f t="shared" si="5"/>
        <v>111.17199567963935</v>
      </c>
      <c r="F38" s="8">
        <f>F37*(1+变量!$B$2)</f>
        <v>472.64608751916347</v>
      </c>
      <c r="G38" s="8">
        <f t="shared" si="1"/>
        <v>49861.49177642307</v>
      </c>
      <c r="H38" s="8">
        <f t="shared" si="7"/>
        <v>2305626.2717258874</v>
      </c>
    </row>
    <row r="39" spans="1:8" ht="15.95" customHeight="1" x14ac:dyDescent="0.25">
      <c r="A39" s="76">
        <f t="shared" si="2"/>
        <v>37</v>
      </c>
      <c r="B39" s="58">
        <f t="shared" si="3"/>
        <v>43122.78986046504</v>
      </c>
      <c r="C39" s="6">
        <f t="shared" si="0"/>
        <v>200.78986046503996</v>
      </c>
      <c r="D39" s="6">
        <f t="shared" si="4"/>
        <v>780087.74183923635</v>
      </c>
      <c r="E39" s="7">
        <f t="shared" si="5"/>
        <v>108.9921526270974</v>
      </c>
      <c r="F39" s="8">
        <f>F38*(1+变量!$B$2)</f>
        <v>475.81281630554184</v>
      </c>
      <c r="G39" s="8">
        <f t="shared" si="1"/>
        <v>49176.346073446861</v>
      </c>
      <c r="H39" s="8">
        <f t="shared" si="7"/>
        <v>2354802.6177993342</v>
      </c>
    </row>
    <row r="40" spans="1:8" ht="15.95" customHeight="1" x14ac:dyDescent="0.25">
      <c r="A40" s="76">
        <f t="shared" si="2"/>
        <v>38</v>
      </c>
      <c r="B40" s="58">
        <f t="shared" si="3"/>
        <v>43126.284023255736</v>
      </c>
      <c r="C40" s="6">
        <f t="shared" si="0"/>
        <v>204.28402325573552</v>
      </c>
      <c r="D40" s="6">
        <f t="shared" si="4"/>
        <v>795689.49667602114</v>
      </c>
      <c r="E40" s="7">
        <f t="shared" si="5"/>
        <v>106.85505159519353</v>
      </c>
      <c r="F40" s="8">
        <f>F39*(1+变量!$B$2)</f>
        <v>479.00076217478892</v>
      </c>
      <c r="G40" s="8">
        <f t="shared" si="1"/>
        <v>48500.134133068277</v>
      </c>
      <c r="H40" s="8">
        <f t="shared" si="7"/>
        <v>2403302.7519324026</v>
      </c>
    </row>
    <row r="41" spans="1:8" ht="15.95" customHeight="1" x14ac:dyDescent="0.25">
      <c r="A41" s="76">
        <f t="shared" si="2"/>
        <v>39</v>
      </c>
      <c r="B41" s="58">
        <f t="shared" si="3"/>
        <v>43129.778186046431</v>
      </c>
      <c r="C41" s="6">
        <f t="shared" si="0"/>
        <v>207.77818604643107</v>
      </c>
      <c r="D41" s="6">
        <f t="shared" si="4"/>
        <v>811603.28660954162</v>
      </c>
      <c r="E41" s="7">
        <f t="shared" si="5"/>
        <v>104.7598545050917</v>
      </c>
      <c r="F41" s="8">
        <f>F40*(1+变量!$B$2)</f>
        <v>482.21006728135995</v>
      </c>
      <c r="G41" s="8">
        <f t="shared" si="1"/>
        <v>47832.739466029932</v>
      </c>
      <c r="H41" s="8">
        <f t="shared" si="7"/>
        <v>2451135.4913984328</v>
      </c>
    </row>
    <row r="42" spans="1:8" ht="15.95" customHeight="1" x14ac:dyDescent="0.25">
      <c r="A42" s="76">
        <f t="shared" si="2"/>
        <v>40</v>
      </c>
      <c r="B42" s="58">
        <f t="shared" si="3"/>
        <v>43133.272348837127</v>
      </c>
      <c r="C42" s="6">
        <f t="shared" si="0"/>
        <v>211.27234883712663</v>
      </c>
      <c r="D42" s="6">
        <f t="shared" si="4"/>
        <v>827835.35234173248</v>
      </c>
      <c r="E42" s="7">
        <f t="shared" si="5"/>
        <v>102.70573971087421</v>
      </c>
      <c r="F42" s="8">
        <f>F41*(1+变量!$B$2)</f>
        <v>485.44087473214501</v>
      </c>
      <c r="G42" s="8">
        <f t="shared" si="1"/>
        <v>47174.047102002965</v>
      </c>
      <c r="H42" s="8">
        <f t="shared" si="7"/>
        <v>2498309.5385004357</v>
      </c>
    </row>
    <row r="43" spans="1:8" ht="15.95" customHeight="1" x14ac:dyDescent="0.25">
      <c r="A43" s="76">
        <f t="shared" si="2"/>
        <v>41</v>
      </c>
      <c r="B43" s="58">
        <f t="shared" si="3"/>
        <v>43136.766511627822</v>
      </c>
      <c r="C43" s="6">
        <f t="shared" si="0"/>
        <v>214.76651162782218</v>
      </c>
      <c r="D43" s="6">
        <f t="shared" si="4"/>
        <v>844392.05938856711</v>
      </c>
      <c r="E43" s="7">
        <f t="shared" si="5"/>
        <v>100.69190167732766</v>
      </c>
      <c r="F43" s="8">
        <f>F42*(1+变量!$B$2)</f>
        <v>488.69332859285032</v>
      </c>
      <c r="G43" s="8">
        <f t="shared" si="1"/>
        <v>46523.943569781448</v>
      </c>
      <c r="H43" s="8">
        <f t="shared" si="7"/>
        <v>2544833.4820702169</v>
      </c>
    </row>
    <row r="44" spans="1:8" ht="15.95" customHeight="1" x14ac:dyDescent="0.25">
      <c r="A44" s="76">
        <f t="shared" si="2"/>
        <v>42</v>
      </c>
      <c r="B44" s="58">
        <f t="shared" si="3"/>
        <v>43140.260674418518</v>
      </c>
      <c r="C44" s="6">
        <f t="shared" si="0"/>
        <v>218.26067441851774</v>
      </c>
      <c r="D44" s="6">
        <f t="shared" si="4"/>
        <v>861279.90057633852</v>
      </c>
      <c r="E44" s="7">
        <f t="shared" si="5"/>
        <v>98.717550664046726</v>
      </c>
      <c r="F44" s="8">
        <f>F43*(1+变量!$B$2)</f>
        <v>491.9675738944224</v>
      </c>
      <c r="G44" s="8">
        <f t="shared" si="1"/>
        <v>45882.316877734978</v>
      </c>
      <c r="H44" s="8">
        <f t="shared" si="7"/>
        <v>2590715.7989479518</v>
      </c>
    </row>
    <row r="45" spans="1:8" ht="15.95" customHeight="1" x14ac:dyDescent="0.25">
      <c r="A45" s="76">
        <f t="shared" si="2"/>
        <v>43</v>
      </c>
      <c r="B45" s="58">
        <f t="shared" si="3"/>
        <v>43143.754837209213</v>
      </c>
      <c r="C45" s="6">
        <f t="shared" si="0"/>
        <v>221.75483720921329</v>
      </c>
      <c r="D45" s="6">
        <f t="shared" si="4"/>
        <v>878505.49858786527</v>
      </c>
      <c r="E45" s="7">
        <f t="shared" si="5"/>
        <v>96.78191241573208</v>
      </c>
      <c r="F45" s="8">
        <f>F44*(1+变量!$B$2)</f>
        <v>495.26375663951501</v>
      </c>
      <c r="G45" s="8">
        <f t="shared" si="1"/>
        <v>45249.056494516175</v>
      </c>
      <c r="H45" s="8">
        <f t="shared" si="7"/>
        <v>2635964.8554424681</v>
      </c>
    </row>
    <row r="46" spans="1:8" ht="15.95" customHeight="1" x14ac:dyDescent="0.25">
      <c r="A46" s="76">
        <f t="shared" si="2"/>
        <v>44</v>
      </c>
      <c r="B46" s="58">
        <f t="shared" si="3"/>
        <v>43147.248999999909</v>
      </c>
      <c r="C46" s="6">
        <f t="shared" si="0"/>
        <v>225.24899999990885</v>
      </c>
      <c r="D46" s="6">
        <f t="shared" si="4"/>
        <v>896075.60855962255</v>
      </c>
      <c r="E46" s="7">
        <f t="shared" si="5"/>
        <v>94.884227858560863</v>
      </c>
      <c r="F46" s="8">
        <f>F45*(1+变量!$B$2)</f>
        <v>498.58202380899974</v>
      </c>
      <c r="G46" s="8">
        <f t="shared" si="1"/>
        <v>44624.053330019735</v>
      </c>
      <c r="H46" s="8">
        <f t="shared" si="7"/>
        <v>2680588.9087724877</v>
      </c>
    </row>
    <row r="47" spans="1:8" ht="15.95" customHeight="1" x14ac:dyDescent="0.25">
      <c r="A47" s="76">
        <f t="shared" si="2"/>
        <v>45</v>
      </c>
      <c r="B47" s="58">
        <f t="shared" si="3"/>
        <v>43150.743162790604</v>
      </c>
      <c r="C47" s="6">
        <f t="shared" si="0"/>
        <v>228.7431627906044</v>
      </c>
      <c r="D47" s="6">
        <f t="shared" si="4"/>
        <v>913997.12073081499</v>
      </c>
      <c r="E47" s="7">
        <f t="shared" si="5"/>
        <v>93.023752802510643</v>
      </c>
      <c r="F47" s="8">
        <f>F46*(1+变量!$B$2)</f>
        <v>501.92252336851999</v>
      </c>
      <c r="G47" s="8">
        <f t="shared" si="1"/>
        <v>44007.199716589763</v>
      </c>
      <c r="H47" s="8">
        <f t="shared" si="7"/>
        <v>2724596.1084890775</v>
      </c>
    </row>
    <row r="48" spans="1:8" ht="15.95" customHeight="1" x14ac:dyDescent="0.25">
      <c r="A48" s="76">
        <f t="shared" si="2"/>
        <v>46</v>
      </c>
      <c r="B48" s="58">
        <f t="shared" si="3"/>
        <v>43154.2373255813</v>
      </c>
      <c r="C48" s="6">
        <f t="shared" si="0"/>
        <v>232.23732558129996</v>
      </c>
      <c r="D48" s="6">
        <f t="shared" si="4"/>
        <v>932277.06314543134</v>
      </c>
      <c r="E48" s="7">
        <f t="shared" si="5"/>
        <v>91.199757649520237</v>
      </c>
      <c r="F48" s="8">
        <f>F47*(1+变量!$B$2)</f>
        <v>505.28540427508904</v>
      </c>
      <c r="G48" s="8">
        <f t="shared" si="1"/>
        <v>43398.389390472163</v>
      </c>
      <c r="H48" s="8">
        <f t="shared" si="7"/>
        <v>2767994.4978795499</v>
      </c>
    </row>
    <row r="49" spans="1:8" ht="15.95" customHeight="1" x14ac:dyDescent="0.25">
      <c r="A49" s="76">
        <f t="shared" si="2"/>
        <v>47</v>
      </c>
      <c r="B49" s="58">
        <f t="shared" si="3"/>
        <v>43157.731488371996</v>
      </c>
      <c r="C49" s="6">
        <f t="shared" si="0"/>
        <v>235.73148837199551</v>
      </c>
      <c r="D49" s="6">
        <f t="shared" si="4"/>
        <v>950922.60440833995</v>
      </c>
      <c r="E49" s="7">
        <f t="shared" si="5"/>
        <v>89.411527107372777</v>
      </c>
      <c r="F49" s="8">
        <f>F48*(1+变量!$B$2)</f>
        <v>508.6708164837321</v>
      </c>
      <c r="G49" s="8">
        <f t="shared" si="1"/>
        <v>42797.517473508837</v>
      </c>
      <c r="H49" s="8">
        <f t="shared" si="7"/>
        <v>2810792.0153530585</v>
      </c>
    </row>
    <row r="50" spans="1:8" ht="15.95" customHeight="1" x14ac:dyDescent="0.25">
      <c r="A50" s="76">
        <f t="shared" si="2"/>
        <v>48</v>
      </c>
      <c r="B50" s="58">
        <f t="shared" si="3"/>
        <v>43161.225651162691</v>
      </c>
      <c r="C50" s="6">
        <f t="shared" si="0"/>
        <v>239.22565116269107</v>
      </c>
      <c r="D50" s="6">
        <f t="shared" si="4"/>
        <v>969941.05649650679</v>
      </c>
      <c r="E50" s="7">
        <f t="shared" si="5"/>
        <v>87.658359909189002</v>
      </c>
      <c r="F50" s="8">
        <f>F49*(1+变量!$B$2)</f>
        <v>512.07891095417301</v>
      </c>
      <c r="G50" s="8">
        <f t="shared" si="1"/>
        <v>42204.480455070632</v>
      </c>
      <c r="H50" s="8">
        <f t="shared" si="7"/>
        <v>2852996.4958081292</v>
      </c>
    </row>
    <row r="51" spans="1:8" ht="15.95" customHeight="1" x14ac:dyDescent="0.25">
      <c r="A51" s="76">
        <f t="shared" si="2"/>
        <v>49</v>
      </c>
      <c r="B51" s="58">
        <f t="shared" si="3"/>
        <v>43164.719813953387</v>
      </c>
      <c r="C51" s="6">
        <f t="shared" si="0"/>
        <v>242.71981395338662</v>
      </c>
      <c r="D51" s="6">
        <f t="shared" si="4"/>
        <v>989339.877626437</v>
      </c>
      <c r="E51" s="7">
        <f t="shared" si="5"/>
        <v>85.939568538420588</v>
      </c>
      <c r="F51" s="8">
        <f>F50*(1+变量!$B$2)</f>
        <v>515.50983965756598</v>
      </c>
      <c r="G51" s="8">
        <f t="shared" si="1"/>
        <v>41619.17617422578</v>
      </c>
      <c r="H51" s="8">
        <f t="shared" si="7"/>
        <v>2894615.671982355</v>
      </c>
    </row>
    <row r="52" spans="1:8" ht="15.95" customHeight="1" x14ac:dyDescent="0.25">
      <c r="A52" s="76">
        <f t="shared" si="2"/>
        <v>50</v>
      </c>
      <c r="B52" s="58">
        <f t="shared" si="3"/>
        <v>43168.213976744082</v>
      </c>
      <c r="C52" s="6">
        <f t="shared" si="0"/>
        <v>246.21397674408217</v>
      </c>
      <c r="D52" s="6">
        <f t="shared" si="4"/>
        <v>1009126.6751789658</v>
      </c>
      <c r="E52" s="7">
        <f t="shared" si="5"/>
        <v>84.254478959235868</v>
      </c>
      <c r="F52" s="8">
        <f>F51*(1+变量!$B$2)</f>
        <v>518.96375558327168</v>
      </c>
      <c r="G52" s="8">
        <f t="shared" si="1"/>
        <v>41041.503802140971</v>
      </c>
      <c r="H52" s="8">
        <f t="shared" si="7"/>
        <v>2935657.1757844961</v>
      </c>
    </row>
    <row r="53" spans="1:8" ht="15.95" customHeight="1" x14ac:dyDescent="0.25">
      <c r="A53" s="76">
        <f t="shared" si="2"/>
        <v>51</v>
      </c>
      <c r="B53" s="58">
        <f t="shared" si="3"/>
        <v>43171.708139534778</v>
      </c>
      <c r="C53" s="6">
        <f t="shared" si="0"/>
        <v>249.70813953477773</v>
      </c>
      <c r="D53" s="6">
        <f t="shared" si="4"/>
        <v>1029309.2086825451</v>
      </c>
      <c r="E53" s="7">
        <f t="shared" si="5"/>
        <v>82.60243035219203</v>
      </c>
      <c r="F53" s="8">
        <f>F52*(1+变量!$B$2)</f>
        <v>522.44081274567952</v>
      </c>
      <c r="G53" s="8">
        <f t="shared" si="1"/>
        <v>40471.363824711778</v>
      </c>
      <c r="H53" s="8">
        <f t="shared" si="7"/>
        <v>2976128.5396092078</v>
      </c>
    </row>
    <row r="54" spans="1:8" ht="15.75" customHeight="1" x14ac:dyDescent="0.25">
      <c r="A54" s="76">
        <f t="shared" si="2"/>
        <v>52</v>
      </c>
      <c r="B54" s="58">
        <f t="shared" si="3"/>
        <v>43175.202302325473</v>
      </c>
      <c r="C54" s="6">
        <f t="shared" si="0"/>
        <v>253.20230232547328</v>
      </c>
      <c r="D54" s="6">
        <f t="shared" si="4"/>
        <v>1049895.392856196</v>
      </c>
      <c r="E54" s="7">
        <f t="shared" si="5"/>
        <v>80.982774855090227</v>
      </c>
      <c r="F54" s="8">
        <f>F53*(1+变量!$B$2)</f>
        <v>525.94116619107558</v>
      </c>
      <c r="G54" s="8">
        <f t="shared" si="1"/>
        <v>39908.658025419652</v>
      </c>
      <c r="H54" s="8">
        <f t="shared" si="7"/>
        <v>3016037.1976346276</v>
      </c>
    </row>
    <row r="55" spans="1:8" ht="15.75" customHeight="1" x14ac:dyDescent="0.25">
      <c r="A55" s="76">
        <f t="shared" si="2"/>
        <v>53</v>
      </c>
      <c r="B55" s="58">
        <f t="shared" si="3"/>
        <v>43178.696465116169</v>
      </c>
      <c r="C55" s="6">
        <f t="shared" si="0"/>
        <v>256.69646511616884</v>
      </c>
      <c r="D55" s="6">
        <f t="shared" si="4"/>
        <v>1070893.30071332</v>
      </c>
      <c r="E55" s="7">
        <f t="shared" si="5"/>
        <v>79.394877308911987</v>
      </c>
      <c r="F55" s="8">
        <f>F54*(1+变量!$B$2)</f>
        <v>529.46497200455576</v>
      </c>
      <c r="G55" s="8">
        <f t="shared" si="1"/>
        <v>39353.289468412411</v>
      </c>
      <c r="H55" s="8">
        <f t="shared" si="7"/>
        <v>3055390.4871030399</v>
      </c>
    </row>
    <row r="56" spans="1:8" ht="15.75" customHeight="1" x14ac:dyDescent="0.25">
      <c r="A56" s="76">
        <f t="shared" si="2"/>
        <v>54</v>
      </c>
      <c r="B56" s="58">
        <f t="shared" si="3"/>
        <v>43182.190627906864</v>
      </c>
      <c r="C56" s="6">
        <f t="shared" si="0"/>
        <v>260.19062790686439</v>
      </c>
      <c r="D56" s="6">
        <f t="shared" si="4"/>
        <v>1092311.1667275864</v>
      </c>
      <c r="E56" s="7">
        <f t="shared" si="5"/>
        <v>77.838115008737248</v>
      </c>
      <c r="F56" s="8">
        <f>F55*(1+变量!$B$2)</f>
        <v>533.01238731698629</v>
      </c>
      <c r="G56" s="8">
        <f t="shared" si="1"/>
        <v>38805.162481805368</v>
      </c>
      <c r="H56" s="8">
        <f t="shared" si="7"/>
        <v>3094195.6495848452</v>
      </c>
    </row>
    <row r="57" spans="1:8" ht="15.75" customHeight="1" x14ac:dyDescent="0.25">
      <c r="A57" s="76">
        <f t="shared" si="2"/>
        <v>55</v>
      </c>
      <c r="B57" s="58">
        <f t="shared" si="3"/>
        <v>43185.68479069756</v>
      </c>
      <c r="C57" s="6">
        <f t="shared" si="0"/>
        <v>263.68479069755995</v>
      </c>
      <c r="D57" s="6">
        <f t="shared" si="4"/>
        <v>1114157.3900621382</v>
      </c>
      <c r="E57" s="7">
        <f t="shared" si="5"/>
        <v>76.311877459546324</v>
      </c>
      <c r="F57" s="8">
        <f>F56*(1+变量!$B$2)</f>
        <v>536.58357031201001</v>
      </c>
      <c r="G57" s="8">
        <f t="shared" si="1"/>
        <v>38264.182641200154</v>
      </c>
      <c r="H57" s="8">
        <f t="shared" si="7"/>
        <v>3132459.8322260454</v>
      </c>
    </row>
    <row r="58" spans="1:8" ht="15.95" customHeight="1" x14ac:dyDescent="0.25">
      <c r="A58" s="76">
        <f t="shared" si="2"/>
        <v>56</v>
      </c>
      <c r="B58" s="58">
        <f t="shared" si="3"/>
        <v>43189.178953488256</v>
      </c>
      <c r="C58" s="6">
        <f t="shared" si="0"/>
        <v>267.1789534882555</v>
      </c>
      <c r="D58" s="6">
        <f t="shared" si="4"/>
        <v>1136440.537863381</v>
      </c>
      <c r="E58" s="7">
        <f t="shared" si="5"/>
        <v>74.815566136810119</v>
      </c>
      <c r="F58" s="8">
        <f>F57*(1+变量!$B$2)</f>
        <v>540.17868023310041</v>
      </c>
      <c r="G58" s="8">
        <f t="shared" si="1"/>
        <v>37730.256753418515</v>
      </c>
      <c r="H58" s="8">
        <f t="shared" si="7"/>
        <v>3170190.088979464</v>
      </c>
    </row>
    <row r="59" spans="1:8" ht="15.95" customHeight="1" x14ac:dyDescent="0.25">
      <c r="A59" s="76">
        <f t="shared" si="2"/>
        <v>57</v>
      </c>
      <c r="B59" s="58">
        <f t="shared" si="3"/>
        <v>43192.673116278951</v>
      </c>
      <c r="C59" s="6">
        <f t="shared" si="0"/>
        <v>270.67311627895106</v>
      </c>
      <c r="D59" s="6">
        <f t="shared" si="4"/>
        <v>1159169.3486206487</v>
      </c>
      <c r="E59" s="7">
        <f t="shared" si="5"/>
        <v>73.348594251774628</v>
      </c>
      <c r="F59" s="8">
        <f>F58*(1+变量!$B$2)</f>
        <v>543.79787739066217</v>
      </c>
      <c r="G59" s="8">
        <f t="shared" si="1"/>
        <v>37203.29284044815</v>
      </c>
      <c r="H59" s="8">
        <f t="shared" si="7"/>
        <v>3207393.3818199122</v>
      </c>
    </row>
    <row r="60" spans="1:8" ht="15.95" customHeight="1" x14ac:dyDescent="0.25">
      <c r="A60" s="76">
        <f t="shared" si="2"/>
        <v>58</v>
      </c>
      <c r="B60" s="58">
        <f t="shared" si="3"/>
        <v>43196.167279069647</v>
      </c>
      <c r="C60" s="6">
        <f t="shared" si="0"/>
        <v>274.16727906964661</v>
      </c>
      <c r="D60" s="6">
        <f t="shared" si="4"/>
        <v>1182352.7355930617</v>
      </c>
      <c r="E60" s="7">
        <f t="shared" si="5"/>
        <v>71.910386521347675</v>
      </c>
      <c r="F60" s="8">
        <f>F59*(1+变量!$B$2)</f>
        <v>547.44132316917955</v>
      </c>
      <c r="G60" s="8">
        <f t="shared" si="1"/>
        <v>36683.20012359789</v>
      </c>
      <c r="H60" s="8">
        <f t="shared" si="7"/>
        <v>3244076.5819435101</v>
      </c>
    </row>
    <row r="61" spans="1:8" ht="15.95" customHeight="1" x14ac:dyDescent="0.25">
      <c r="A61" s="76">
        <f t="shared" si="2"/>
        <v>59</v>
      </c>
      <c r="B61" s="58">
        <f t="shared" si="3"/>
        <v>43199.661441860342</v>
      </c>
      <c r="C61" s="6">
        <f t="shared" si="0"/>
        <v>277.66144186034217</v>
      </c>
      <c r="D61" s="6">
        <f t="shared" si="4"/>
        <v>1205999.790304923</v>
      </c>
      <c r="E61" s="7">
        <f t="shared" si="5"/>
        <v>70.500378942497719</v>
      </c>
      <c r="F61" s="8">
        <f>F60*(1+变量!$B$2)</f>
        <v>551.10918003441304</v>
      </c>
      <c r="G61" s="8">
        <f t="shared" si="1"/>
        <v>36169.8890078595</v>
      </c>
      <c r="H61" s="8">
        <f t="shared" si="7"/>
        <v>3280246.4709513695</v>
      </c>
    </row>
    <row r="62" spans="1:8" ht="15.95" customHeight="1" x14ac:dyDescent="0.25">
      <c r="A62" s="76">
        <f t="shared" si="2"/>
        <v>60</v>
      </c>
      <c r="B62" s="58">
        <f t="shared" si="3"/>
        <v>43203.155604651038</v>
      </c>
      <c r="C62" s="6">
        <f t="shared" si="0"/>
        <v>281.15560465103772</v>
      </c>
      <c r="D62" s="6">
        <f t="shared" si="4"/>
        <v>1230119.7861110214</v>
      </c>
      <c r="E62" s="7">
        <f t="shared" si="5"/>
        <v>69.118018571076192</v>
      </c>
      <c r="F62" s="8">
        <f>F61*(1+变量!$B$2)</f>
        <v>554.80161154064353</v>
      </c>
      <c r="G62" s="8">
        <f t="shared" si="1"/>
        <v>35663.271066473382</v>
      </c>
      <c r="H62" s="8">
        <f t="shared" si="7"/>
        <v>3315909.7420178428</v>
      </c>
    </row>
    <row r="63" spans="1:8" ht="15.95" customHeight="1" x14ac:dyDescent="0.25">
      <c r="A63" s="76">
        <f t="shared" si="2"/>
        <v>61</v>
      </c>
      <c r="B63" s="58">
        <f t="shared" si="3"/>
        <v>43206.649767441733</v>
      </c>
      <c r="C63" s="6">
        <f t="shared" si="0"/>
        <v>284.64976744173327</v>
      </c>
      <c r="D63" s="6">
        <f t="shared" si="4"/>
        <v>1254722.1818332418</v>
      </c>
      <c r="E63" s="7">
        <f t="shared" si="5"/>
        <v>67.762763304976659</v>
      </c>
      <c r="F63" s="8">
        <f>F62*(1+变量!$B$2)</f>
        <v>558.51878233796583</v>
      </c>
      <c r="G63" s="8">
        <f t="shared" si="1"/>
        <v>35163.259025695537</v>
      </c>
      <c r="H63" s="8">
        <f t="shared" si="7"/>
        <v>3351073.0010435386</v>
      </c>
    </row>
    <row r="64" spans="1:8" ht="15.95" customHeight="1" x14ac:dyDescent="0.25">
      <c r="A64" s="76">
        <f t="shared" si="2"/>
        <v>62</v>
      </c>
      <c r="B64" s="58">
        <f t="shared" si="3"/>
        <v>43210.143930232429</v>
      </c>
      <c r="C64" s="6">
        <f t="shared" si="0"/>
        <v>288.14393023242883</v>
      </c>
      <c r="D64" s="6">
        <f t="shared" si="4"/>
        <v>1279816.6254699067</v>
      </c>
      <c r="E64" s="7">
        <f t="shared" si="5"/>
        <v>66.434081671545741</v>
      </c>
      <c r="F64" s="8">
        <f>F63*(1+变量!$B$2)</f>
        <v>562.26085817963019</v>
      </c>
      <c r="G64" s="8">
        <f t="shared" si="1"/>
        <v>34669.766749763134</v>
      </c>
      <c r="H64" s="8">
        <f t="shared" si="7"/>
        <v>3385742.7677933015</v>
      </c>
    </row>
    <row r="65" spans="1:8" ht="15.95" customHeight="1" x14ac:dyDescent="0.25">
      <c r="A65" s="76">
        <f t="shared" si="2"/>
        <v>63</v>
      </c>
      <c r="B65" s="58">
        <f t="shared" si="3"/>
        <v>43213.638093023124</v>
      </c>
      <c r="C65" s="6">
        <f t="shared" si="0"/>
        <v>291.63809302312438</v>
      </c>
      <c r="D65" s="6">
        <f t="shared" si="4"/>
        <v>1305412.9579793049</v>
      </c>
      <c r="E65" s="7">
        <f t="shared" si="5"/>
        <v>65.131452619162488</v>
      </c>
      <c r="F65" s="8">
        <f>F64*(1+变量!$B$2)</f>
        <v>566.02800592943368</v>
      </c>
      <c r="G65" s="8">
        <f t="shared" si="1"/>
        <v>34182.709226056118</v>
      </c>
      <c r="H65" s="8">
        <f t="shared" si="7"/>
        <v>3419925.4770193575</v>
      </c>
    </row>
    <row r="66" spans="1:8" ht="15.95" customHeight="1" x14ac:dyDescent="0.25">
      <c r="A66" s="76">
        <f t="shared" si="2"/>
        <v>64</v>
      </c>
      <c r="B66" s="58">
        <f t="shared" si="3"/>
        <v>43217.13225581382</v>
      </c>
      <c r="C66" s="6">
        <f t="shared" si="0"/>
        <v>295.13225581381994</v>
      </c>
      <c r="D66" s="6">
        <f t="shared" si="4"/>
        <v>1331521.2171388911</v>
      </c>
      <c r="E66" s="7">
        <f t="shared" si="5"/>
        <v>63.854365312904399</v>
      </c>
      <c r="F66" s="8">
        <f>F65*(1+变量!$B$2)</f>
        <v>569.82039356916084</v>
      </c>
      <c r="G66" s="8">
        <f t="shared" si="1"/>
        <v>33702.002550452344</v>
      </c>
      <c r="H66" s="8">
        <f t="shared" si="7"/>
        <v>3453627.47956981</v>
      </c>
    </row>
    <row r="67" spans="1:8" ht="15.95" customHeight="1" x14ac:dyDescent="0.25">
      <c r="A67" s="76">
        <f t="shared" si="2"/>
        <v>65</v>
      </c>
      <c r="B67" s="58">
        <f t="shared" si="3"/>
        <v>43220.626418604515</v>
      </c>
      <c r="C67" s="6">
        <f t="shared" ref="C67:C130" si="8">B67-CurrentDate</f>
        <v>298.62641860451549</v>
      </c>
      <c r="D67" s="6">
        <f t="shared" si="4"/>
        <v>1358151.6414816689</v>
      </c>
      <c r="E67" s="7">
        <f t="shared" si="5"/>
        <v>62.602318934220001</v>
      </c>
      <c r="F67" s="8">
        <f>F66*(1+变量!$B$2)</f>
        <v>573.63819020607423</v>
      </c>
      <c r="G67" s="8">
        <f t="shared" ref="G67:G130" si="9">E67*F67-ElectrictyPerPeriod</f>
        <v>33227.5639128736</v>
      </c>
      <c r="H67" s="8">
        <f t="shared" si="7"/>
        <v>3486855.0434826836</v>
      </c>
    </row>
    <row r="68" spans="1:8" ht="15.95" customHeight="1" x14ac:dyDescent="0.25">
      <c r="A68" s="76">
        <f t="shared" ref="A68:A131" si="10">A67+1</f>
        <v>66</v>
      </c>
      <c r="B68" s="58">
        <f t="shared" ref="B68:B131" si="11">B67+PeriodDuration</f>
        <v>43224.120581395211</v>
      </c>
      <c r="C68" s="6">
        <f t="shared" si="8"/>
        <v>302.12058139521105</v>
      </c>
      <c r="D68" s="6">
        <f t="shared" ref="D68:D131" si="12">D67*(1+DifficultyIncrease)</f>
        <v>1385314.6743113024</v>
      </c>
      <c r="E68" s="7">
        <f t="shared" ref="E68:E131" si="13">E67/(1+DifficultyIncrease)</f>
        <v>61.37482248452941</v>
      </c>
      <c r="F68" s="8">
        <f>F67*(1+变量!$B$2)</f>
        <v>577.48156608045485</v>
      </c>
      <c r="G68" s="8">
        <f t="shared" si="9"/>
        <v>32759.311583020142</v>
      </c>
      <c r="H68" s="8">
        <f t="shared" ref="H68:H74" si="14">H67+G68</f>
        <v>3519614.3550657039</v>
      </c>
    </row>
    <row r="69" spans="1:8" ht="15.95" customHeight="1" x14ac:dyDescent="0.25">
      <c r="A69" s="76">
        <f t="shared" si="10"/>
        <v>67</v>
      </c>
      <c r="B69" s="58">
        <f t="shared" si="11"/>
        <v>43227.614744185907</v>
      </c>
      <c r="C69" s="6">
        <f t="shared" si="8"/>
        <v>305.6147441859066</v>
      </c>
      <c r="D69" s="6">
        <f t="shared" si="12"/>
        <v>1413020.9677975285</v>
      </c>
      <c r="E69" s="7">
        <f t="shared" si="13"/>
        <v>60.171394592675888</v>
      </c>
      <c r="F69" s="8">
        <f>F68*(1+变量!$B$2)</f>
        <v>581.3506925731939</v>
      </c>
      <c r="G69" s="8">
        <f t="shared" si="9"/>
        <v>32297.164896291244</v>
      </c>
      <c r="H69" s="8">
        <f t="shared" si="14"/>
        <v>3551911.5199619951</v>
      </c>
    </row>
    <row r="70" spans="1:8" ht="15.95" customHeight="1" x14ac:dyDescent="0.25">
      <c r="A70" s="76">
        <f t="shared" si="10"/>
        <v>68</v>
      </c>
      <c r="B70" s="58">
        <f t="shared" si="11"/>
        <v>43231.108906976602</v>
      </c>
      <c r="C70" s="6">
        <f t="shared" si="8"/>
        <v>309.10890697660216</v>
      </c>
      <c r="D70" s="6">
        <f t="shared" si="12"/>
        <v>1441281.387153479</v>
      </c>
      <c r="E70" s="7">
        <f t="shared" si="13"/>
        <v>58.991563326152828</v>
      </c>
      <c r="F70" s="8">
        <f>F69*(1+变量!$B$2)</f>
        <v>585.24574221343426</v>
      </c>
      <c r="G70" s="8">
        <f t="shared" si="9"/>
        <v>31841.044239889306</v>
      </c>
      <c r="H70" s="8">
        <f t="shared" si="14"/>
        <v>3583752.5642018844</v>
      </c>
    </row>
    <row r="71" spans="1:8" ht="15.95" customHeight="1" x14ac:dyDescent="0.25">
      <c r="A71" s="76">
        <f t="shared" si="10"/>
        <v>69</v>
      </c>
      <c r="B71" s="58">
        <f t="shared" si="11"/>
        <v>43234.603069767298</v>
      </c>
      <c r="C71" s="6">
        <f t="shared" si="8"/>
        <v>312.60306976729771</v>
      </c>
      <c r="D71" s="6">
        <f t="shared" si="12"/>
        <v>1470107.0148965486</v>
      </c>
      <c r="E71" s="7">
        <f t="shared" si="13"/>
        <v>57.834866006032186</v>
      </c>
      <c r="F71" s="8">
        <f>F70*(1+变量!$B$2)</f>
        <v>589.1668886862642</v>
      </c>
      <c r="G71" s="8">
        <f t="shared" si="9"/>
        <v>31390.871039105157</v>
      </c>
      <c r="H71" s="8">
        <f t="shared" si="14"/>
        <v>3615143.4352409896</v>
      </c>
    </row>
    <row r="72" spans="1:8" ht="15.95" customHeight="1" x14ac:dyDescent="0.25">
      <c r="A72" s="76">
        <f t="shared" si="10"/>
        <v>70</v>
      </c>
      <c r="B72" s="58">
        <f t="shared" si="11"/>
        <v>43238.097232557993</v>
      </c>
      <c r="C72" s="6">
        <f t="shared" si="8"/>
        <v>316.09723255799327</v>
      </c>
      <c r="D72" s="6">
        <f t="shared" si="12"/>
        <v>1499509.1551944795</v>
      </c>
      <c r="E72" s="7">
        <f t="shared" si="13"/>
        <v>56.700849025521748</v>
      </c>
      <c r="F72" s="8">
        <f>F71*(1+变量!$B$2)</f>
        <v>593.11430684046218</v>
      </c>
      <c r="G72" s="8">
        <f t="shared" si="9"/>
        <v>30946.567743782209</v>
      </c>
      <c r="H72" s="8">
        <f t="shared" si="14"/>
        <v>3646090.002984772</v>
      </c>
    </row>
    <row r="73" spans="1:8" ht="15.95" customHeight="1" x14ac:dyDescent="0.25">
      <c r="A73" s="76">
        <f t="shared" si="10"/>
        <v>71</v>
      </c>
      <c r="B73" s="58">
        <f t="shared" si="11"/>
        <v>43241.591395348689</v>
      </c>
      <c r="C73" s="6">
        <f t="shared" si="8"/>
        <v>319.59139534868882</v>
      </c>
      <c r="D73" s="6">
        <f t="shared" si="12"/>
        <v>1529499.3382983692</v>
      </c>
      <c r="E73" s="7">
        <f t="shared" si="13"/>
        <v>55.589067672080141</v>
      </c>
      <c r="F73" s="8">
        <f>F72*(1+变量!$B$2)</f>
        <v>597.08817269629321</v>
      </c>
      <c r="G73" s="8">
        <f t="shared" si="9"/>
        <v>30508.057814957101</v>
      </c>
      <c r="H73" s="8">
        <f t="shared" si="14"/>
        <v>3676598.0607997291</v>
      </c>
    </row>
    <row r="74" spans="1:8" ht="15.95" customHeight="1" x14ac:dyDescent="0.25">
      <c r="A74" s="76">
        <f t="shared" si="10"/>
        <v>72</v>
      </c>
      <c r="B74" s="58">
        <f t="shared" si="11"/>
        <v>43245.085558139384</v>
      </c>
      <c r="C74" s="6">
        <f t="shared" si="8"/>
        <v>323.08555813938437</v>
      </c>
      <c r="D74" s="6">
        <f t="shared" si="12"/>
        <v>1560089.3250643366</v>
      </c>
      <c r="E74" s="7">
        <f t="shared" si="13"/>
        <v>54.499085953019744</v>
      </c>
      <c r="F74" s="9">
        <f>F73*(1+变量!$B$2)</f>
        <v>601.08866345335832</v>
      </c>
      <c r="G74" s="8">
        <f t="shared" si="9"/>
        <v>30075.265711674518</v>
      </c>
      <c r="H74" s="9">
        <f t="shared" si="14"/>
        <v>3706673.3265114035</v>
      </c>
    </row>
    <row r="75" spans="1:8" ht="15" customHeight="1" x14ac:dyDescent="0.25">
      <c r="A75" s="76">
        <f t="shared" si="10"/>
        <v>73</v>
      </c>
      <c r="B75" s="58">
        <f t="shared" si="11"/>
        <v>43248.57972093008</v>
      </c>
      <c r="C75" s="6">
        <f t="shared" si="8"/>
        <v>326.57972093007993</v>
      </c>
      <c r="D75" s="6">
        <f t="shared" si="12"/>
        <v>1591291.1115656234</v>
      </c>
      <c r="E75" s="7">
        <f t="shared" si="13"/>
        <v>53.430476424529161</v>
      </c>
      <c r="F75" s="9">
        <f>F74*(1+变量!$B$2)</f>
        <v>605.11595749849573</v>
      </c>
      <c r="G75" s="8">
        <f t="shared" si="9"/>
        <v>29648.116877973949</v>
      </c>
      <c r="H75" s="9">
        <f t="shared" ref="H75:H138" si="15">H74+G75</f>
        <v>3736321.4433893776</v>
      </c>
    </row>
    <row r="76" spans="1:8" ht="15" customHeight="1" x14ac:dyDescent="0.25">
      <c r="A76" s="76">
        <f t="shared" si="10"/>
        <v>74</v>
      </c>
      <c r="B76" s="58">
        <f t="shared" si="11"/>
        <v>43252.073883720775</v>
      </c>
      <c r="C76" s="6">
        <f t="shared" si="8"/>
        <v>330.07388372077548</v>
      </c>
      <c r="D76" s="6">
        <f t="shared" si="12"/>
        <v>1623116.9337969359</v>
      </c>
      <c r="E76" s="7">
        <f t="shared" si="13"/>
        <v>52.382820024048193</v>
      </c>
      <c r="F76" s="9">
        <f>F75*(1+变量!$B$2)</f>
        <v>609.17023441373556</v>
      </c>
      <c r="G76" s="8">
        <f t="shared" si="9"/>
        <v>29226.537730046144</v>
      </c>
      <c r="H76" s="9">
        <f t="shared" si="15"/>
        <v>3765547.9811194236</v>
      </c>
    </row>
    <row r="77" spans="1:8" ht="15" customHeight="1" x14ac:dyDescent="0.25">
      <c r="A77" s="76">
        <f t="shared" si="10"/>
        <v>75</v>
      </c>
      <c r="B77" s="58">
        <f t="shared" si="11"/>
        <v>43255.568046511471</v>
      </c>
      <c r="C77" s="6">
        <f t="shared" si="8"/>
        <v>333.56804651147104</v>
      </c>
      <c r="D77" s="6">
        <f t="shared" si="12"/>
        <v>1655579.2724728747</v>
      </c>
      <c r="E77" s="7">
        <f t="shared" si="13"/>
        <v>51.355705905929604</v>
      </c>
      <c r="F77" s="9">
        <f>F76*(1+变量!$B$2)</f>
        <v>613.25167498430756</v>
      </c>
      <c r="G77" s="8">
        <f t="shared" si="9"/>
        <v>28810.455643557008</v>
      </c>
      <c r="H77" s="9">
        <f t="shared" si="15"/>
        <v>3794358.4367629807</v>
      </c>
    </row>
    <row r="78" spans="1:8" ht="15" customHeight="1" x14ac:dyDescent="0.25">
      <c r="A78" s="76">
        <f t="shared" si="10"/>
        <v>76</v>
      </c>
      <c r="B78" s="58">
        <f t="shared" si="11"/>
        <v>43259.062209302167</v>
      </c>
      <c r="C78" s="6">
        <f t="shared" si="8"/>
        <v>337.06220930216659</v>
      </c>
      <c r="D78" s="6">
        <f t="shared" si="12"/>
        <v>1688690.8579223324</v>
      </c>
      <c r="E78" s="7">
        <f t="shared" si="13"/>
        <v>50.348731280323143</v>
      </c>
      <c r="F78" s="9">
        <f>F77*(1+变量!$B$2)</f>
        <v>617.36046120670233</v>
      </c>
      <c r="G78" s="8">
        <f t="shared" si="9"/>
        <v>28399.7989411368</v>
      </c>
      <c r="H78" s="9">
        <f t="shared" si="15"/>
        <v>3822758.2357041175</v>
      </c>
    </row>
    <row r="79" spans="1:8" ht="15" customHeight="1" x14ac:dyDescent="0.25">
      <c r="A79" s="76">
        <f t="shared" si="10"/>
        <v>77</v>
      </c>
      <c r="B79" s="58">
        <f t="shared" si="11"/>
        <v>43262.556372092862</v>
      </c>
      <c r="C79" s="6">
        <f t="shared" si="8"/>
        <v>340.55637209286215</v>
      </c>
      <c r="D79" s="6">
        <f t="shared" si="12"/>
        <v>1722464.675080779</v>
      </c>
      <c r="E79" s="7">
        <f t="shared" si="13"/>
        <v>49.361501255218769</v>
      </c>
      <c r="F79" s="9">
        <f>F78*(1+变量!$B$2)</f>
        <v>621.49677629678717</v>
      </c>
      <c r="G79" s="8">
        <f t="shared" si="9"/>
        <v>27994.496880032464</v>
      </c>
      <c r="H79" s="9">
        <f t="shared" si="15"/>
        <v>3850752.73258415</v>
      </c>
    </row>
    <row r="80" spans="1:8" ht="15" customHeight="1" x14ac:dyDescent="0.25">
      <c r="A80" s="76">
        <f t="shared" si="10"/>
        <v>78</v>
      </c>
      <c r="B80" s="58">
        <f t="shared" si="11"/>
        <v>43266.050534883558</v>
      </c>
      <c r="C80" s="6">
        <f t="shared" si="8"/>
        <v>344.0505348835577</v>
      </c>
      <c r="D80" s="6">
        <f t="shared" si="12"/>
        <v>1756913.9685823945</v>
      </c>
      <c r="E80" s="7">
        <f t="shared" si="13"/>
        <v>48.393628681587025</v>
      </c>
      <c r="F80" s="9">
        <f>F79*(1+变量!$B$2)</f>
        <v>625.66080469797555</v>
      </c>
      <c r="G80" s="8">
        <f t="shared" si="9"/>
        <v>27594.479639920952</v>
      </c>
      <c r="H80" s="9">
        <f t="shared" si="15"/>
        <v>3878347.2122240709</v>
      </c>
    </row>
    <row r="81" spans="1:8" ht="15" customHeight="1" x14ac:dyDescent="0.25">
      <c r="A81" s="76">
        <f t="shared" si="10"/>
        <v>79</v>
      </c>
      <c r="B81" s="58">
        <f t="shared" si="11"/>
        <v>43269.544697674253</v>
      </c>
      <c r="C81" s="6">
        <f t="shared" si="8"/>
        <v>347.54469767425326</v>
      </c>
      <c r="D81" s="6">
        <f t="shared" si="12"/>
        <v>1792052.2479540424</v>
      </c>
      <c r="E81" s="7">
        <f t="shared" si="13"/>
        <v>47.444734001555908</v>
      </c>
      <c r="F81" s="9">
        <f>F80*(1+变量!$B$2)</f>
        <v>629.85273208945193</v>
      </c>
      <c r="G81" s="8">
        <f t="shared" si="9"/>
        <v>27199.678310881489</v>
      </c>
      <c r="H81" s="9">
        <f t="shared" si="15"/>
        <v>3905546.8905349523</v>
      </c>
    </row>
    <row r="82" spans="1:8" ht="15" customHeight="1" x14ac:dyDescent="0.25">
      <c r="A82" s="76">
        <f t="shared" si="10"/>
        <v>80</v>
      </c>
      <c r="B82" s="58">
        <f t="shared" si="11"/>
        <v>43273.038860464949</v>
      </c>
      <c r="C82" s="6">
        <f t="shared" si="8"/>
        <v>351.03886046494881</v>
      </c>
      <c r="D82" s="6">
        <f t="shared" si="12"/>
        <v>1827893.2929131233</v>
      </c>
      <c r="E82" s="7">
        <f t="shared" si="13"/>
        <v>46.514445099564618</v>
      </c>
      <c r="F82" s="9">
        <f>F81*(1+变量!$B$2)</f>
        <v>634.0727453944512</v>
      </c>
      <c r="G82" s="8">
        <f t="shared" si="9"/>
        <v>26810.024881524598</v>
      </c>
      <c r="H82" s="9">
        <f t="shared" si="15"/>
        <v>3932356.9154164768</v>
      </c>
    </row>
    <row r="83" spans="1:8" ht="15" customHeight="1" x14ac:dyDescent="0.25">
      <c r="A83" s="76">
        <f t="shared" si="10"/>
        <v>81</v>
      </c>
      <c r="B83" s="58">
        <f t="shared" si="11"/>
        <v>43276.533023255644</v>
      </c>
      <c r="C83" s="6">
        <f t="shared" si="8"/>
        <v>354.53302325564437</v>
      </c>
      <c r="D83" s="6">
        <f t="shared" si="12"/>
        <v>1864451.1587713857</v>
      </c>
      <c r="E83" s="7">
        <f t="shared" si="13"/>
        <v>45.602397156435899</v>
      </c>
      <c r="F83" s="9">
        <f>F82*(1+变量!$B$2)</f>
        <v>638.32103278859393</v>
      </c>
      <c r="G83" s="8">
        <f t="shared" si="9"/>
        <v>26425.452227275986</v>
      </c>
      <c r="H83" s="9">
        <f t="shared" si="15"/>
        <v>3958782.3676437526</v>
      </c>
    </row>
    <row r="84" spans="1:8" ht="15" customHeight="1" x14ac:dyDescent="0.25">
      <c r="A84" s="76">
        <f t="shared" si="10"/>
        <v>82</v>
      </c>
      <c r="B84" s="58">
        <f t="shared" si="11"/>
        <v>43280.02718604634</v>
      </c>
      <c r="C84" s="6">
        <f t="shared" si="8"/>
        <v>358.02718604633992</v>
      </c>
      <c r="D84" s="6">
        <f t="shared" si="12"/>
        <v>1901740.1819468134</v>
      </c>
      <c r="E84" s="7">
        <f t="shared" si="13"/>
        <v>44.708232506309706</v>
      </c>
      <c r="F84" s="9">
        <f>F83*(1+变量!$B$2)</f>
        <v>642.59778370827746</v>
      </c>
      <c r="G84" s="8">
        <f t="shared" si="9"/>
        <v>26045.894098813169</v>
      </c>
      <c r="H84" s="9">
        <f t="shared" si="15"/>
        <v>3984828.2617425658</v>
      </c>
    </row>
    <row r="85" spans="1:8" ht="15" customHeight="1" x14ac:dyDescent="0.25">
      <c r="A85" s="76">
        <f t="shared" si="10"/>
        <v>83</v>
      </c>
      <c r="B85" s="58">
        <f t="shared" si="11"/>
        <v>43283.521348837035</v>
      </c>
      <c r="C85" s="6">
        <f t="shared" si="8"/>
        <v>361.52134883703548</v>
      </c>
      <c r="D85" s="6">
        <f t="shared" si="12"/>
        <v>1939774.9855857496</v>
      </c>
      <c r="E85" s="7">
        <f t="shared" si="13"/>
        <v>43.831600496382066</v>
      </c>
      <c r="F85" s="9">
        <f>F84*(1+变量!$B$2)</f>
        <v>646.90318885912291</v>
      </c>
      <c r="G85" s="8">
        <f t="shared" si="9"/>
        <v>25671.285110652858</v>
      </c>
      <c r="H85" s="9">
        <f t="shared" si="15"/>
        <v>4010499.5468532187</v>
      </c>
    </row>
    <row r="86" spans="1:8" ht="15" customHeight="1" x14ac:dyDescent="0.25">
      <c r="A86" s="76">
        <f t="shared" si="10"/>
        <v>84</v>
      </c>
      <c r="B86" s="58">
        <f t="shared" si="11"/>
        <v>43287.015511627731</v>
      </c>
      <c r="C86" s="6">
        <f t="shared" si="8"/>
        <v>365.01551162773103</v>
      </c>
      <c r="D86" s="6">
        <f t="shared" si="12"/>
        <v>1978570.4852974645</v>
      </c>
      <c r="E86" s="7">
        <f t="shared" si="13"/>
        <v>42.97215734939418</v>
      </c>
      <c r="F86" s="9">
        <f>F85*(1+变量!$B$2)</f>
        <v>651.23744022447897</v>
      </c>
      <c r="G86" s="8">
        <f t="shared" si="9"/>
        <v>25301.56072988718</v>
      </c>
      <c r="H86" s="9">
        <f t="shared" si="15"/>
        <v>4035801.107583106</v>
      </c>
    </row>
    <row r="87" spans="1:8" ht="15" customHeight="1" x14ac:dyDescent="0.25">
      <c r="A87" s="76">
        <f t="shared" si="10"/>
        <v>85</v>
      </c>
      <c r="B87" s="58">
        <f t="shared" si="11"/>
        <v>43290.509674418427</v>
      </c>
      <c r="C87" s="6">
        <f t="shared" si="8"/>
        <v>368.50967441842658</v>
      </c>
      <c r="D87" s="6">
        <f t="shared" si="12"/>
        <v>2018141.8950034138</v>
      </c>
      <c r="E87" s="7">
        <f t="shared" si="13"/>
        <v>42.12956602881782</v>
      </c>
      <c r="F87" s="9">
        <f>F86*(1+变量!$B$2)</f>
        <v>655.60073107398296</v>
      </c>
      <c r="G87" s="8">
        <f t="shared" si="9"/>
        <v>24936.657265066784</v>
      </c>
      <c r="H87" s="9">
        <f t="shared" si="15"/>
        <v>4060737.7648481727</v>
      </c>
    </row>
    <row r="88" spans="1:8" ht="15" customHeight="1" x14ac:dyDescent="0.25">
      <c r="A88" s="76">
        <f t="shared" si="10"/>
        <v>86</v>
      </c>
      <c r="B88" s="58">
        <f t="shared" si="11"/>
        <v>43294.003837209122</v>
      </c>
      <c r="C88" s="6">
        <f t="shared" si="8"/>
        <v>372.00383720912214</v>
      </c>
      <c r="D88" s="6">
        <f t="shared" si="12"/>
        <v>2058504.7329034822</v>
      </c>
      <c r="E88" s="7">
        <f t="shared" si="13"/>
        <v>41.303496106684136</v>
      </c>
      <c r="F88" s="9">
        <f>F87*(1+变量!$B$2)</f>
        <v>659.99325597217864</v>
      </c>
      <c r="G88" s="8">
        <f t="shared" si="9"/>
        <v>24576.511855228851</v>
      </c>
      <c r="H88" s="9">
        <f t="shared" si="15"/>
        <v>4085314.2767034015</v>
      </c>
    </row>
    <row r="89" spans="1:8" ht="15" customHeight="1" x14ac:dyDescent="0.25">
      <c r="A89" s="76">
        <f t="shared" si="10"/>
        <v>87</v>
      </c>
      <c r="B89" s="58">
        <f t="shared" si="11"/>
        <v>43297.497999999818</v>
      </c>
      <c r="C89" s="6">
        <f t="shared" si="8"/>
        <v>375.49799999981769</v>
      </c>
      <c r="D89" s="6">
        <f t="shared" si="12"/>
        <v>2099674.8275615517</v>
      </c>
      <c r="E89" s="7">
        <f t="shared" si="13"/>
        <v>40.493623634004052</v>
      </c>
      <c r="F89" s="9">
        <f>F88*(1+变量!$B$2)</f>
        <v>664.41521078719222</v>
      </c>
      <c r="G89" s="8">
        <f t="shared" si="9"/>
        <v>24221.062459068216</v>
      </c>
      <c r="H89" s="9">
        <f t="shared" si="15"/>
        <v>4109535.3391624698</v>
      </c>
    </row>
    <row r="90" spans="1:8" ht="15" customHeight="1" x14ac:dyDescent="0.25">
      <c r="A90" s="76">
        <f t="shared" si="10"/>
        <v>88</v>
      </c>
      <c r="B90" s="58">
        <f t="shared" si="11"/>
        <v>43300.992162790513</v>
      </c>
      <c r="C90" s="6">
        <f t="shared" si="8"/>
        <v>378.99216279051325</v>
      </c>
      <c r="D90" s="6">
        <f t="shared" si="12"/>
        <v>2141668.3241127827</v>
      </c>
      <c r="E90" s="7">
        <f t="shared" si="13"/>
        <v>39.699631013729466</v>
      </c>
      <c r="F90" s="9">
        <f>F89*(1+变量!$B$2)</f>
        <v>668.86679269946637</v>
      </c>
      <c r="G90" s="8">
        <f t="shared" si="9"/>
        <v>23870.247844249676</v>
      </c>
      <c r="H90" s="9">
        <f t="shared" si="15"/>
        <v>4133405.5870067193</v>
      </c>
    </row>
    <row r="91" spans="1:8" ht="15" customHeight="1" x14ac:dyDescent="0.25">
      <c r="A91" s="76">
        <f t="shared" si="10"/>
        <v>89</v>
      </c>
      <c r="B91" s="58">
        <f t="shared" si="11"/>
        <v>43304.486325581209</v>
      </c>
      <c r="C91" s="6">
        <f t="shared" si="8"/>
        <v>382.4863255812088</v>
      </c>
      <c r="D91" s="6">
        <f t="shared" si="12"/>
        <v>2184501.6905950382</v>
      </c>
      <c r="E91" s="7">
        <f t="shared" si="13"/>
        <v>38.92120687620536</v>
      </c>
      <c r="F91" s="9">
        <f>F90*(1+变量!$B$2)</f>
        <v>673.3482002105527</v>
      </c>
      <c r="G91" s="8">
        <f t="shared" si="9"/>
        <v>23524.007576859651</v>
      </c>
      <c r="H91" s="9">
        <f t="shared" si="15"/>
        <v>4156929.5945835789</v>
      </c>
    </row>
    <row r="92" spans="1:8" ht="15" customHeight="1" x14ac:dyDescent="0.25">
      <c r="A92" s="76">
        <f t="shared" si="10"/>
        <v>90</v>
      </c>
      <c r="B92" s="58">
        <f t="shared" si="11"/>
        <v>43307.980488371904</v>
      </c>
      <c r="C92" s="6">
        <f t="shared" si="8"/>
        <v>385.98048837190436</v>
      </c>
      <c r="D92" s="6">
        <f t="shared" si="12"/>
        <v>2228191.724406939</v>
      </c>
      <c r="E92" s="7">
        <f t="shared" si="13"/>
        <v>38.158045957064076</v>
      </c>
      <c r="F92" s="9">
        <f>F91*(1+变量!$B$2)</f>
        <v>677.85963315196341</v>
      </c>
      <c r="G92" s="8">
        <f t="shared" si="9"/>
        <v>23182.282010995397</v>
      </c>
      <c r="H92" s="9">
        <f t="shared" si="15"/>
        <v>4180111.8765945742</v>
      </c>
    </row>
    <row r="93" spans="1:8" ht="15" customHeight="1" x14ac:dyDescent="0.25">
      <c r="A93" s="76">
        <f t="shared" si="10"/>
        <v>91</v>
      </c>
      <c r="B93" s="58">
        <f t="shared" si="11"/>
        <v>43311.4746511626</v>
      </c>
      <c r="C93" s="6">
        <f t="shared" si="8"/>
        <v>389.47465116259991</v>
      </c>
      <c r="D93" s="6">
        <f t="shared" si="12"/>
        <v>2272755.558895078</v>
      </c>
      <c r="E93" s="7">
        <f t="shared" si="13"/>
        <v>37.409848977513796</v>
      </c>
      <c r="F93" s="9">
        <f>F92*(1+变量!$B$2)</f>
        <v>682.40129269408146</v>
      </c>
      <c r="G93" s="8">
        <f t="shared" si="9"/>
        <v>22845.012278489961</v>
      </c>
      <c r="H93" s="9">
        <f t="shared" si="15"/>
        <v>4202956.888873064</v>
      </c>
    </row>
    <row r="94" spans="1:8" ht="15" customHeight="1" x14ac:dyDescent="0.25">
      <c r="A94" s="76">
        <f t="shared" si="10"/>
        <v>92</v>
      </c>
      <c r="B94" s="58">
        <f t="shared" si="11"/>
        <v>43314.968813953295</v>
      </c>
      <c r="C94" s="6">
        <f t="shared" si="8"/>
        <v>392.96881395329547</v>
      </c>
      <c r="D94" s="6">
        <f t="shared" si="12"/>
        <v>2318210.6700729798</v>
      </c>
      <c r="E94" s="7">
        <f t="shared" si="13"/>
        <v>36.67632252697431</v>
      </c>
      <c r="F94" s="9">
        <f>F93*(1+变量!$B$2)</f>
        <v>686.97338135513178</v>
      </c>
      <c r="G94" s="8">
        <f t="shared" si="9"/>
        <v>22512.140278771116</v>
      </c>
      <c r="H94" s="9">
        <f t="shared" si="15"/>
        <v>4225469.0291518355</v>
      </c>
    </row>
    <row r="95" spans="1:8" ht="15" customHeight="1" x14ac:dyDescent="0.25">
      <c r="A95" s="76">
        <f t="shared" si="10"/>
        <v>93</v>
      </c>
      <c r="B95" s="58">
        <f t="shared" si="11"/>
        <v>43318.462976743991</v>
      </c>
      <c r="C95" s="6">
        <f t="shared" si="8"/>
        <v>396.46297674399102</v>
      </c>
      <c r="D95" s="6">
        <f t="shared" si="12"/>
        <v>2364574.8834744394</v>
      </c>
      <c r="E95" s="7">
        <f t="shared" si="13"/>
        <v>35.957178948014032</v>
      </c>
      <c r="F95" s="9">
        <f>F94*(1+变量!$B$2)</f>
        <v>691.57610301021111</v>
      </c>
      <c r="G95" s="8">
        <f t="shared" si="9"/>
        <v>22183.608668852532</v>
      </c>
      <c r="H95" s="9">
        <f t="shared" si="15"/>
        <v>4247652.6378206881</v>
      </c>
    </row>
    <row r="96" spans="1:8" ht="15" customHeight="1" x14ac:dyDescent="0.25">
      <c r="A96" s="76">
        <f t="shared" si="10"/>
        <v>94</v>
      </c>
      <c r="B96" s="58">
        <f t="shared" si="11"/>
        <v>43321.957139534687</v>
      </c>
      <c r="C96" s="6">
        <f t="shared" si="8"/>
        <v>399.95713953468658</v>
      </c>
      <c r="D96" s="6">
        <f t="shared" si="12"/>
        <v>2411866.381143928</v>
      </c>
      <c r="E96" s="7">
        <f t="shared" si="13"/>
        <v>35.252136223543168</v>
      </c>
      <c r="F96" s="9">
        <f>F95*(1+变量!$B$2)</f>
        <v>696.2096629003795</v>
      </c>
      <c r="G96" s="8">
        <f t="shared" si="9"/>
        <v>21859.36085345543</v>
      </c>
      <c r="H96" s="9">
        <f t="shared" si="15"/>
        <v>4269511.9986741431</v>
      </c>
    </row>
    <row r="97" spans="1:8" ht="15" customHeight="1" x14ac:dyDescent="0.25">
      <c r="A97" s="76">
        <f t="shared" si="10"/>
        <v>95</v>
      </c>
      <c r="B97" s="58">
        <f t="shared" si="11"/>
        <v>43325.451302325382</v>
      </c>
      <c r="C97" s="6">
        <f t="shared" si="8"/>
        <v>403.45130232538213</v>
      </c>
      <c r="D97" s="6">
        <f t="shared" si="12"/>
        <v>2460103.7087668069</v>
      </c>
      <c r="E97" s="7">
        <f t="shared" si="13"/>
        <v>34.560917866218794</v>
      </c>
      <c r="F97" s="9">
        <f>F96*(1+变量!$B$2)</f>
        <v>700.87426764181203</v>
      </c>
      <c r="G97" s="8">
        <f t="shared" si="9"/>
        <v>21539.3409752591</v>
      </c>
      <c r="H97" s="9">
        <f t="shared" si="15"/>
        <v>4291051.3396494025</v>
      </c>
    </row>
    <row r="98" spans="1:8" ht="15" customHeight="1" x14ac:dyDescent="0.25">
      <c r="A98" s="76">
        <f t="shared" si="10"/>
        <v>96</v>
      </c>
      <c r="B98" s="58">
        <f t="shared" si="11"/>
        <v>43328.945465116078</v>
      </c>
      <c r="C98" s="6">
        <f t="shared" si="8"/>
        <v>406.94546511607768</v>
      </c>
      <c r="D98" s="6">
        <f t="shared" si="12"/>
        <v>2509305.7829421433</v>
      </c>
      <c r="E98" s="7">
        <f t="shared" si="13"/>
        <v>33.883252810018426</v>
      </c>
      <c r="F98" s="9">
        <f>F97*(1+变量!$B$2)</f>
        <v>705.57012523501214</v>
      </c>
      <c r="G98" s="8">
        <f t="shared" si="9"/>
        <v>21223.493905278461</v>
      </c>
      <c r="H98" s="9">
        <f t="shared" si="15"/>
        <v>4312274.8335546814</v>
      </c>
    </row>
    <row r="99" spans="1:8" ht="15" customHeight="1" x14ac:dyDescent="0.25">
      <c r="A99" s="76">
        <f t="shared" si="10"/>
        <v>97</v>
      </c>
      <c r="B99" s="58">
        <f t="shared" si="11"/>
        <v>43332.439627906773</v>
      </c>
      <c r="C99" s="6">
        <f t="shared" si="8"/>
        <v>410.43962790677324</v>
      </c>
      <c r="D99" s="6">
        <f t="shared" si="12"/>
        <v>2559491.8986009862</v>
      </c>
      <c r="E99" s="7">
        <f t="shared" si="13"/>
        <v>33.218875303939633</v>
      </c>
      <c r="F99" s="9">
        <f>F98*(1+变量!$B$2)</f>
        <v>710.29744507408668</v>
      </c>
      <c r="G99" s="8">
        <f t="shared" si="9"/>
        <v>20911.765233367179</v>
      </c>
      <c r="H99" s="9">
        <f t="shared" si="15"/>
        <v>4333186.5987880481</v>
      </c>
    </row>
    <row r="100" spans="1:8" ht="15" customHeight="1" x14ac:dyDescent="0.25">
      <c r="A100" s="76">
        <f t="shared" si="10"/>
        <v>98</v>
      </c>
      <c r="B100" s="58">
        <f t="shared" si="11"/>
        <v>43335.933790697469</v>
      </c>
      <c r="C100" s="6">
        <f t="shared" si="8"/>
        <v>413.93379069746879</v>
      </c>
      <c r="D100" s="6">
        <f t="shared" si="12"/>
        <v>2610681.736573006</v>
      </c>
      <c r="E100" s="7">
        <f t="shared" si="13"/>
        <v>32.567524807783954</v>
      </c>
      <c r="F100" s="9">
        <f>F99*(1+变量!$B$2)</f>
        <v>715.05643795608296</v>
      </c>
      <c r="G100" s="8">
        <f t="shared" si="9"/>
        <v>20604.101258844545</v>
      </c>
      <c r="H100" s="9">
        <f t="shared" si="15"/>
        <v>4353790.7000468923</v>
      </c>
    </row>
    <row r="101" spans="1:8" ht="15" customHeight="1" x14ac:dyDescent="0.25">
      <c r="A101" s="76">
        <f t="shared" si="10"/>
        <v>99</v>
      </c>
      <c r="B101" s="58">
        <f t="shared" si="11"/>
        <v>43339.427953488164</v>
      </c>
      <c r="C101" s="6">
        <f t="shared" si="8"/>
        <v>417.42795348816435</v>
      </c>
      <c r="D101" s="6">
        <f t="shared" si="12"/>
        <v>2662895.3713044664</v>
      </c>
      <c r="E101" s="7">
        <f t="shared" si="13"/>
        <v>31.928945889984266</v>
      </c>
      <c r="F101" s="9">
        <f>F100*(1+变量!$B$2)</f>
        <v>719.84731609038863</v>
      </c>
      <c r="G101" s="8">
        <f t="shared" si="9"/>
        <v>20300.448981244605</v>
      </c>
      <c r="H101" s="9">
        <f t="shared" si="15"/>
        <v>4374091.1490281373</v>
      </c>
    </row>
    <row r="102" spans="1:8" ht="15" customHeight="1" x14ac:dyDescent="0.25">
      <c r="A102" s="76">
        <f t="shared" si="10"/>
        <v>100</v>
      </c>
      <c r="B102" s="58">
        <f t="shared" si="11"/>
        <v>43342.92211627886</v>
      </c>
      <c r="C102" s="6">
        <f t="shared" si="8"/>
        <v>420.9221162788599</v>
      </c>
      <c r="D102" s="6">
        <f t="shared" si="12"/>
        <v>2716153.2787305559</v>
      </c>
      <c r="E102" s="7">
        <f t="shared" si="13"/>
        <v>31.302888127435555</v>
      </c>
      <c r="F102" s="9">
        <f>F101*(1+变量!$B$2)</f>
        <v>724.67029310819419</v>
      </c>
      <c r="G102" s="8">
        <f t="shared" si="9"/>
        <v>20000.756091185918</v>
      </c>
      <c r="H102" s="9">
        <f t="shared" si="15"/>
        <v>4394091.9051193232</v>
      </c>
    </row>
    <row r="103" spans="1:8" ht="15" customHeight="1" x14ac:dyDescent="0.25">
      <c r="A103" s="76">
        <f t="shared" si="10"/>
        <v>101</v>
      </c>
      <c r="B103" s="58">
        <f t="shared" si="11"/>
        <v>43346.416279069555</v>
      </c>
      <c r="C103" s="6">
        <f t="shared" si="8"/>
        <v>424.41627906955546</v>
      </c>
      <c r="D103" s="6">
        <f t="shared" si="12"/>
        <v>2770476.344305167</v>
      </c>
      <c r="E103" s="7">
        <f t="shared" si="13"/>
        <v>30.689106007289759</v>
      </c>
      <c r="F103" s="9">
        <f>F102*(1+变量!$B$2)</f>
        <v>729.525584072019</v>
      </c>
      <c r="G103" s="8">
        <f t="shared" si="9"/>
        <v>19704.970961360352</v>
      </c>
      <c r="H103" s="9">
        <f t="shared" si="15"/>
        <v>4413796.8760806834</v>
      </c>
    </row>
    <row r="104" spans="1:8" ht="15" customHeight="1" x14ac:dyDescent="0.25">
      <c r="A104" s="76">
        <f t="shared" si="10"/>
        <v>102</v>
      </c>
      <c r="B104" s="58">
        <f t="shared" si="11"/>
        <v>43349.910441860251</v>
      </c>
      <c r="C104" s="6">
        <f t="shared" si="8"/>
        <v>427.91044186025101</v>
      </c>
      <c r="D104" s="6">
        <f t="shared" si="12"/>
        <v>2825885.8711912702</v>
      </c>
      <c r="E104" s="7">
        <f t="shared" si="13"/>
        <v>30.087358830676234</v>
      </c>
      <c r="F104" s="9">
        <f>F103*(1+变量!$B$2)</f>
        <v>734.4134054853015</v>
      </c>
      <c r="G104" s="8">
        <f t="shared" si="9"/>
        <v>19413.042637639377</v>
      </c>
      <c r="H104" s="9">
        <f t="shared" si="15"/>
        <v>4433209.9187183231</v>
      </c>
    </row>
    <row r="105" spans="1:8" ht="15" customHeight="1" x14ac:dyDescent="0.25">
      <c r="A105" s="76">
        <f t="shared" si="10"/>
        <v>103</v>
      </c>
      <c r="B105" s="58">
        <f t="shared" si="11"/>
        <v>43353.404604650947</v>
      </c>
      <c r="C105" s="6">
        <f t="shared" si="8"/>
        <v>431.40460465094657</v>
      </c>
      <c r="D105" s="6">
        <f t="shared" si="12"/>
        <v>2882403.5886150957</v>
      </c>
      <c r="E105" s="7">
        <f t="shared" si="13"/>
        <v>29.497410618310031</v>
      </c>
      <c r="F105" s="9">
        <f>F104*(1+变量!$B$2)</f>
        <v>739.33397530205298</v>
      </c>
      <c r="G105" s="8">
        <f t="shared" si="9"/>
        <v>19124.920830296327</v>
      </c>
      <c r="H105" s="9">
        <f t="shared" si="15"/>
        <v>4452334.8395486195</v>
      </c>
    </row>
    <row r="106" spans="1:8" ht="15" customHeight="1" x14ac:dyDescent="0.25">
      <c r="A106" s="76">
        <f t="shared" si="10"/>
        <v>104</v>
      </c>
      <c r="B106" s="58">
        <f t="shared" si="11"/>
        <v>43356.898767441642</v>
      </c>
      <c r="C106" s="6">
        <f t="shared" si="8"/>
        <v>434.89876744164212</v>
      </c>
      <c r="D106" s="6">
        <f t="shared" si="12"/>
        <v>2940051.6603873977</v>
      </c>
      <c r="E106" s="7">
        <f t="shared" si="13"/>
        <v>28.919030017951009</v>
      </c>
      <c r="F106" s="9">
        <f>F105*(1+变量!$B$2)</f>
        <v>744.28751293657672</v>
      </c>
      <c r="G106" s="8">
        <f t="shared" si="9"/>
        <v>18840.555905343146</v>
      </c>
      <c r="H106" s="9">
        <f t="shared" si="15"/>
        <v>4471175.3954539625</v>
      </c>
    </row>
    <row r="107" spans="1:8" ht="15" customHeight="1" x14ac:dyDescent="0.25">
      <c r="A107" s="76">
        <f t="shared" si="10"/>
        <v>105</v>
      </c>
      <c r="B107" s="58">
        <f t="shared" si="11"/>
        <v>43360.392930232338</v>
      </c>
      <c r="C107" s="6">
        <f t="shared" si="8"/>
        <v>438.39293023233768</v>
      </c>
      <c r="D107" s="6">
        <f t="shared" si="12"/>
        <v>2998852.6935951458</v>
      </c>
      <c r="E107" s="7">
        <f t="shared" si="13"/>
        <v>28.35199021367746</v>
      </c>
      <c r="F107" s="9">
        <f>F106*(1+变量!$B$2)</f>
        <v>749.27423927325174</v>
      </c>
      <c r="G107" s="8">
        <f t="shared" si="9"/>
        <v>18559.898875980041</v>
      </c>
      <c r="H107" s="9">
        <f t="shared" si="15"/>
        <v>4489735.2943299422</v>
      </c>
    </row>
    <row r="108" spans="1:8" ht="15" customHeight="1" x14ac:dyDescent="0.25">
      <c r="A108" s="76">
        <f t="shared" si="10"/>
        <v>106</v>
      </c>
      <c r="B108" s="58">
        <f t="shared" si="11"/>
        <v>43363.887093023033</v>
      </c>
      <c r="C108" s="6">
        <f t="shared" si="8"/>
        <v>441.88709302303323</v>
      </c>
      <c r="D108" s="6">
        <f t="shared" si="12"/>
        <v>3058829.7474670489</v>
      </c>
      <c r="E108" s="7">
        <f t="shared" si="13"/>
        <v>27.796068836938687</v>
      </c>
      <c r="F108" s="9">
        <f>F107*(1+变量!$B$2)</f>
        <v>754.29437667638251</v>
      </c>
      <c r="G108" s="8">
        <f t="shared" si="9"/>
        <v>18282.901394156674</v>
      </c>
      <c r="H108" s="9">
        <f t="shared" si="15"/>
        <v>4508018.1957240989</v>
      </c>
    </row>
    <row r="109" spans="1:8" ht="15" customHeight="1" x14ac:dyDescent="0.25">
      <c r="A109" s="76">
        <f t="shared" si="10"/>
        <v>107</v>
      </c>
      <c r="B109" s="58">
        <f t="shared" si="11"/>
        <v>43367.381255813729</v>
      </c>
      <c r="C109" s="6">
        <f t="shared" si="8"/>
        <v>445.38125581372879</v>
      </c>
      <c r="D109" s="6">
        <f t="shared" si="12"/>
        <v>3120006.3424163898</v>
      </c>
      <c r="E109" s="7">
        <f t="shared" si="13"/>
        <v>27.251047879351653</v>
      </c>
      <c r="F109" s="9">
        <f>F108*(1+变量!$B$2)</f>
        <v>759.34814900011418</v>
      </c>
      <c r="G109" s="8">
        <f t="shared" si="9"/>
        <v>18009.515742243348</v>
      </c>
      <c r="H109" s="9">
        <f t="shared" si="15"/>
        <v>4526027.7114663422</v>
      </c>
    </row>
    <row r="110" spans="1:8" ht="15" customHeight="1" x14ac:dyDescent="0.25">
      <c r="A110" s="76">
        <f t="shared" si="10"/>
        <v>108</v>
      </c>
      <c r="B110" s="58">
        <f t="shared" si="11"/>
        <v>43370.875418604424</v>
      </c>
      <c r="C110" s="6">
        <f t="shared" si="8"/>
        <v>448.87541860442434</v>
      </c>
      <c r="D110" s="6">
        <f t="shared" si="12"/>
        <v>3182406.4692647178</v>
      </c>
      <c r="E110" s="7">
        <f t="shared" si="13"/>
        <v>26.716713607207502</v>
      </c>
      <c r="F110" s="9">
        <f>F109*(1+变量!$B$2)</f>
        <v>764.43578159841491</v>
      </c>
      <c r="G110" s="8">
        <f t="shared" si="9"/>
        <v>17739.694824810857</v>
      </c>
      <c r="H110" s="9">
        <f t="shared" si="15"/>
        <v>4543767.4062911533</v>
      </c>
    </row>
    <row r="111" spans="1:8" ht="15" customHeight="1" x14ac:dyDescent="0.25">
      <c r="A111" s="76">
        <f t="shared" si="10"/>
        <v>109</v>
      </c>
      <c r="B111" s="58">
        <f t="shared" si="11"/>
        <v>43374.36958139512</v>
      </c>
      <c r="C111" s="6">
        <f t="shared" si="8"/>
        <v>452.36958139511989</v>
      </c>
      <c r="D111" s="6">
        <f t="shared" si="12"/>
        <v>3246054.5986500122</v>
      </c>
      <c r="E111" s="7">
        <f t="shared" si="13"/>
        <v>26.192856477654413</v>
      </c>
      <c r="F111" s="9">
        <f>F110*(1+变量!$B$2)</f>
        <v>769.55750133512424</v>
      </c>
      <c r="G111" s="8">
        <f t="shared" si="9"/>
        <v>17473.392160517436</v>
      </c>
      <c r="H111" s="9">
        <f t="shared" si="15"/>
        <v>4561240.7984516704</v>
      </c>
    </row>
    <row r="112" spans="1:8" ht="15" customHeight="1" x14ac:dyDescent="0.25">
      <c r="A112" s="76">
        <f t="shared" si="10"/>
        <v>110</v>
      </c>
      <c r="B112" s="58">
        <f t="shared" si="11"/>
        <v>43377.863744185815</v>
      </c>
      <c r="C112" s="6">
        <f t="shared" si="8"/>
        <v>455.86374418581545</v>
      </c>
      <c r="D112" s="6">
        <f t="shared" si="12"/>
        <v>3310975.6906230124</v>
      </c>
      <c r="E112" s="7">
        <f t="shared" si="13"/>
        <v>25.679271056523934</v>
      </c>
      <c r="F112" s="9">
        <f>F111*(1+变量!$B$2)</f>
        <v>774.71353659406952</v>
      </c>
      <c r="G112" s="8">
        <f t="shared" si="9"/>
        <v>17210.561874101568</v>
      </c>
      <c r="H112" s="9">
        <f t="shared" si="15"/>
        <v>4578451.3603257723</v>
      </c>
    </row>
    <row r="113" spans="1:8" ht="15" customHeight="1" x14ac:dyDescent="0.25">
      <c r="A113" s="76">
        <f t="shared" si="10"/>
        <v>111</v>
      </c>
      <c r="B113" s="58">
        <f t="shared" si="11"/>
        <v>43381.357906976511</v>
      </c>
      <c r="C113" s="6">
        <f t="shared" si="8"/>
        <v>459.357906976511</v>
      </c>
      <c r="D113" s="6">
        <f t="shared" si="12"/>
        <v>3377195.2044354728</v>
      </c>
      <c r="E113" s="7">
        <f t="shared" si="13"/>
        <v>25.175755937768564</v>
      </c>
      <c r="F113" s="9">
        <f>F112*(1+变量!$B$2)</f>
        <v>779.90411728924971</v>
      </c>
      <c r="G113" s="8">
        <f t="shared" si="9"/>
        <v>16951.158688479161</v>
      </c>
      <c r="H113" s="9">
        <f t="shared" si="15"/>
        <v>4595402.5190142514</v>
      </c>
    </row>
    <row r="114" spans="1:8" ht="15" customHeight="1" x14ac:dyDescent="0.25">
      <c r="A114" s="76">
        <f t="shared" si="10"/>
        <v>112</v>
      </c>
      <c r="B114" s="58">
        <f t="shared" si="11"/>
        <v>43384.852069767207</v>
      </c>
      <c r="C114" s="6">
        <f t="shared" si="8"/>
        <v>462.85206976720656</v>
      </c>
      <c r="D114" s="6">
        <f t="shared" si="12"/>
        <v>3444739.1085241823</v>
      </c>
      <c r="E114" s="7">
        <f t="shared" si="13"/>
        <v>24.682113664478983</v>
      </c>
      <c r="F114" s="9">
        <f>F113*(1+变量!$B$2)</f>
        <v>785.12947487508768</v>
      </c>
      <c r="G114" s="8">
        <f t="shared" si="9"/>
        <v>16695.137916943793</v>
      </c>
      <c r="H114" s="9">
        <f t="shared" si="15"/>
        <v>4612097.6569311954</v>
      </c>
    </row>
    <row r="115" spans="1:8" ht="15" customHeight="1" x14ac:dyDescent="0.25">
      <c r="A115" s="76">
        <f t="shared" si="10"/>
        <v>113</v>
      </c>
      <c r="B115" s="58">
        <f t="shared" si="11"/>
        <v>43388.346232557902</v>
      </c>
      <c r="C115" s="6">
        <f t="shared" si="8"/>
        <v>466.34623255790211</v>
      </c>
      <c r="D115" s="6">
        <f t="shared" si="12"/>
        <v>3513633.8906946662</v>
      </c>
      <c r="E115" s="7">
        <f t="shared" si="13"/>
        <v>24.198150651449982</v>
      </c>
      <c r="F115" s="9">
        <f>F114*(1+变量!$B$2)</f>
        <v>790.38984235675071</v>
      </c>
      <c r="G115" s="8">
        <f t="shared" si="9"/>
        <v>16442.45545546864</v>
      </c>
      <c r="H115" s="9">
        <f t="shared" si="15"/>
        <v>4628540.1123866644</v>
      </c>
    </row>
    <row r="116" spans="1:8" ht="15" customHeight="1" x14ac:dyDescent="0.25">
      <c r="A116" s="76">
        <f t="shared" si="10"/>
        <v>114</v>
      </c>
      <c r="B116" s="58">
        <f t="shared" si="11"/>
        <v>43391.840395348598</v>
      </c>
      <c r="C116" s="6">
        <f t="shared" si="8"/>
        <v>469.84039534859767</v>
      </c>
      <c r="D116" s="6">
        <f t="shared" si="12"/>
        <v>3583906.5685085594</v>
      </c>
      <c r="E116" s="7">
        <f t="shared" si="13"/>
        <v>23.723677109264688</v>
      </c>
      <c r="F116" s="9">
        <f>F115*(1+变量!$B$2)</f>
        <v>795.68545430054087</v>
      </c>
      <c r="G116" s="8">
        <f t="shared" si="9"/>
        <v>16193.067775108801</v>
      </c>
      <c r="H116" s="9">
        <f t="shared" si="15"/>
        <v>4644733.1801617732</v>
      </c>
    </row>
    <row r="117" spans="1:8" ht="15" customHeight="1" x14ac:dyDescent="0.25">
      <c r="A117" s="76">
        <f t="shared" si="10"/>
        <v>115</v>
      </c>
      <c r="B117" s="58">
        <f t="shared" si="11"/>
        <v>43395.334558139293</v>
      </c>
      <c r="C117" s="6">
        <f t="shared" si="8"/>
        <v>473.33455813929322</v>
      </c>
      <c r="D117" s="6">
        <f t="shared" si="12"/>
        <v>3655584.6998787308</v>
      </c>
      <c r="E117" s="7">
        <f t="shared" si="13"/>
        <v>23.258506969867341</v>
      </c>
      <c r="F117" s="9">
        <f>F116*(1+变量!$B$2)</f>
        <v>801.01654684435448</v>
      </c>
      <c r="G117" s="8">
        <f t="shared" si="9"/>
        <v>15946.931914502671</v>
      </c>
      <c r="H117" s="9">
        <f t="shared" si="15"/>
        <v>4660680.112076276</v>
      </c>
    </row>
    <row r="118" spans="1:8" ht="15" customHeight="1" x14ac:dyDescent="0.25">
      <c r="A118" s="76">
        <f t="shared" si="10"/>
        <v>116</v>
      </c>
      <c r="B118" s="58">
        <f t="shared" si="11"/>
        <v>43398.828720929989</v>
      </c>
      <c r="C118" s="6">
        <f t="shared" si="8"/>
        <v>476.82872092998878</v>
      </c>
      <c r="D118" s="6">
        <f t="shared" si="12"/>
        <v>3728696.3938763053</v>
      </c>
      <c r="E118" s="7">
        <f t="shared" si="13"/>
        <v>22.802457813595431</v>
      </c>
      <c r="F118" s="9">
        <f>F117*(1+变量!$B$2)</f>
        <v>806.38335770821163</v>
      </c>
      <c r="G118" s="8">
        <f t="shared" si="9"/>
        <v>15704.005472471115</v>
      </c>
      <c r="H118" s="9">
        <f t="shared" si="15"/>
        <v>4676384.117548747</v>
      </c>
    </row>
    <row r="119" spans="1:8" ht="15" customHeight="1" x14ac:dyDescent="0.25">
      <c r="A119" s="76">
        <f t="shared" si="10"/>
        <v>117</v>
      </c>
      <c r="B119" s="58">
        <f t="shared" si="11"/>
        <v>43402.322883720684</v>
      </c>
      <c r="C119" s="6">
        <f t="shared" si="8"/>
        <v>480.32288372068433</v>
      </c>
      <c r="D119" s="6">
        <f t="shared" si="12"/>
        <v>3803270.3217538316</v>
      </c>
      <c r="E119" s="7">
        <f t="shared" si="13"/>
        <v>22.355350797642579</v>
      </c>
      <c r="F119" s="9">
        <f>F118*(1+变量!$B$2)</f>
        <v>811.7861262048566</v>
      </c>
      <c r="G119" s="8">
        <f t="shared" si="9"/>
        <v>15464.246600713104</v>
      </c>
      <c r="H119" s="9">
        <f t="shared" si="15"/>
        <v>4691848.3641494596</v>
      </c>
    </row>
    <row r="120" spans="1:8" ht="15" customHeight="1" x14ac:dyDescent="0.25">
      <c r="A120" s="76">
        <f t="shared" si="10"/>
        <v>118</v>
      </c>
      <c r="B120" s="58">
        <f t="shared" si="11"/>
        <v>43405.81704651138</v>
      </c>
      <c r="C120" s="6">
        <f t="shared" si="8"/>
        <v>483.81704651137989</v>
      </c>
      <c r="D120" s="6">
        <f t="shared" si="12"/>
        <v>3879335.7281889082</v>
      </c>
      <c r="E120" s="7">
        <f t="shared" si="13"/>
        <v>21.917010585924096</v>
      </c>
      <c r="F120" s="9">
        <f>F119*(1+变量!$B$2)</f>
        <v>817.22509325042904</v>
      </c>
      <c r="G120" s="8">
        <f t="shared" si="9"/>
        <v>15227.613996596643</v>
      </c>
      <c r="H120" s="9">
        <f t="shared" si="15"/>
        <v>4707075.9781460566</v>
      </c>
    </row>
    <row r="121" spans="1:8" ht="15" customHeight="1" x14ac:dyDescent="0.25">
      <c r="A121" s="76">
        <f t="shared" si="10"/>
        <v>119</v>
      </c>
      <c r="B121" s="58">
        <f t="shared" si="11"/>
        <v>43409.311209302075</v>
      </c>
      <c r="C121" s="6">
        <f t="shared" si="8"/>
        <v>487.31120930207544</v>
      </c>
      <c r="D121" s="6">
        <f t="shared" si="12"/>
        <v>3956922.4427526863</v>
      </c>
      <c r="E121" s="7">
        <f t="shared" si="13"/>
        <v>21.48726528031774</v>
      </c>
      <c r="F121" s="9">
        <f>F120*(1+变量!$B$2)</f>
        <v>822.70050137520684</v>
      </c>
      <c r="G121" s="8">
        <f t="shared" si="9"/>
        <v>14994.066896043663</v>
      </c>
      <c r="H121" s="9">
        <f t="shared" si="15"/>
        <v>4722070.0450421004</v>
      </c>
    </row>
    <row r="122" spans="1:8" ht="15" customHeight="1" x14ac:dyDescent="0.25">
      <c r="A122" s="76">
        <f t="shared" si="10"/>
        <v>120</v>
      </c>
      <c r="B122" s="58">
        <f t="shared" si="11"/>
        <v>43412.805372092771</v>
      </c>
      <c r="C122" s="6">
        <f t="shared" si="8"/>
        <v>490.80537209277099</v>
      </c>
      <c r="D122" s="6">
        <f t="shared" si="12"/>
        <v>4036060.89160774</v>
      </c>
      <c r="E122" s="7">
        <f t="shared" si="13"/>
        <v>21.065946353252684</v>
      </c>
      <c r="F122" s="9">
        <f>F121*(1+变量!$B$2)</f>
        <v>828.21259473442069</v>
      </c>
      <c r="G122" s="8">
        <f t="shared" si="9"/>
        <v>14763.565066507697</v>
      </c>
      <c r="H122" s="9">
        <f t="shared" si="15"/>
        <v>4736833.6101086084</v>
      </c>
    </row>
    <row r="123" spans="1:8" ht="15" customHeight="1" x14ac:dyDescent="0.25">
      <c r="A123" s="76">
        <f t="shared" si="10"/>
        <v>121</v>
      </c>
      <c r="B123" s="58">
        <f t="shared" si="11"/>
        <v>43416.299534883467</v>
      </c>
      <c r="C123" s="6">
        <f t="shared" si="8"/>
        <v>494.29953488346655</v>
      </c>
      <c r="D123" s="6">
        <f t="shared" si="12"/>
        <v>4116782.109439895</v>
      </c>
      <c r="E123" s="7">
        <f t="shared" si="13"/>
        <v>20.652888581620278</v>
      </c>
      <c r="F123" s="9">
        <f>F122*(1+变量!$B$2)</f>
        <v>833.7616191191413</v>
      </c>
      <c r="G123" s="8">
        <f t="shared" si="9"/>
        <v>14536.068800043133</v>
      </c>
      <c r="H123" s="9">
        <f t="shared" si="15"/>
        <v>4751369.6789086517</v>
      </c>
    </row>
    <row r="124" spans="1:8" ht="15" customHeight="1" x14ac:dyDescent="0.25">
      <c r="A124" s="76">
        <f t="shared" si="10"/>
        <v>122</v>
      </c>
      <c r="B124" s="58">
        <f t="shared" si="11"/>
        <v>43419.793697674162</v>
      </c>
      <c r="C124" s="6">
        <f t="shared" si="8"/>
        <v>497.7936976741621</v>
      </c>
      <c r="D124" s="6">
        <f t="shared" si="12"/>
        <v>4199117.7516286932</v>
      </c>
      <c r="E124" s="7">
        <f t="shared" si="13"/>
        <v>20.247929981980665</v>
      </c>
      <c r="F124" s="9">
        <f>F123*(1+变量!$B$2)</f>
        <v>839.3478219672395</v>
      </c>
      <c r="G124" s="8">
        <f t="shared" si="9"/>
        <v>14311.538906464823</v>
      </c>
      <c r="H124" s="9">
        <f t="shared" si="15"/>
        <v>4765681.217815117</v>
      </c>
    </row>
    <row r="125" spans="1:8" ht="15" customHeight="1" x14ac:dyDescent="0.25">
      <c r="A125" s="76">
        <f t="shared" si="10"/>
        <v>123</v>
      </c>
      <c r="B125" s="58">
        <f t="shared" si="11"/>
        <v>43423.287860464858</v>
      </c>
      <c r="C125" s="6">
        <f t="shared" si="8"/>
        <v>501.28786046485766</v>
      </c>
      <c r="D125" s="6">
        <f t="shared" si="12"/>
        <v>4283100.1066612676</v>
      </c>
      <c r="E125" s="7">
        <f t="shared" si="13"/>
        <v>19.850911747039866</v>
      </c>
      <c r="F125" s="9">
        <f>F124*(1+变量!$B$2)</f>
        <v>844.97145237441998</v>
      </c>
      <c r="G125" s="8">
        <f t="shared" si="9"/>
        <v>14089.936706596895</v>
      </c>
      <c r="H125" s="9">
        <f t="shared" si="15"/>
        <v>4779771.154521714</v>
      </c>
    </row>
    <row r="126" spans="1:8" ht="15" customHeight="1" x14ac:dyDescent="0.25">
      <c r="A126" s="76">
        <f t="shared" si="10"/>
        <v>124</v>
      </c>
      <c r="B126" s="58">
        <f t="shared" si="11"/>
        <v>43426.782023255553</v>
      </c>
      <c r="C126" s="6">
        <f t="shared" si="8"/>
        <v>504.78202325555321</v>
      </c>
      <c r="D126" s="6">
        <f t="shared" si="12"/>
        <v>4368762.1087944927</v>
      </c>
      <c r="E126" s="7">
        <f t="shared" si="13"/>
        <v>19.461678183372417</v>
      </c>
      <c r="F126" s="9">
        <f>F125*(1+变量!$B$2)</f>
        <v>850.63276110532854</v>
      </c>
      <c r="G126" s="8">
        <f t="shared" si="9"/>
        <v>13871.224025609597</v>
      </c>
      <c r="H126" s="9">
        <f t="shared" si="15"/>
        <v>4793642.3785473239</v>
      </c>
    </row>
    <row r="127" spans="1:8" ht="15" customHeight="1" x14ac:dyDescent="0.25">
      <c r="A127" s="76">
        <f t="shared" si="10"/>
        <v>125</v>
      </c>
      <c r="B127" s="58">
        <f t="shared" si="11"/>
        <v>43430.276186046249</v>
      </c>
      <c r="C127" s="6">
        <f t="shared" si="8"/>
        <v>508.27618604624877</v>
      </c>
      <c r="D127" s="6">
        <f t="shared" si="12"/>
        <v>4456137.3509703828</v>
      </c>
      <c r="E127" s="7">
        <f t="shared" si="13"/>
        <v>19.080076650365115</v>
      </c>
      <c r="F127" s="9">
        <f>F126*(1+变量!$B$2)</f>
        <v>856.33200060473416</v>
      </c>
      <c r="G127" s="8">
        <f t="shared" si="9"/>
        <v>13655.363186443017</v>
      </c>
      <c r="H127" s="9">
        <f t="shared" si="15"/>
        <v>4807297.7417337671</v>
      </c>
    </row>
    <row r="128" spans="1:8" ht="15" customHeight="1" x14ac:dyDescent="0.25">
      <c r="A128" s="76">
        <f t="shared" si="10"/>
        <v>126</v>
      </c>
      <c r="B128" s="58">
        <f t="shared" si="11"/>
        <v>43433.770348836944</v>
      </c>
      <c r="C128" s="6">
        <f t="shared" si="8"/>
        <v>511.77034883694432</v>
      </c>
      <c r="D128" s="6">
        <f t="shared" si="12"/>
        <v>4545260.0979897901</v>
      </c>
      <c r="E128" s="7">
        <f t="shared" si="13"/>
        <v>18.705957500357954</v>
      </c>
      <c r="F128" s="9">
        <f>F127*(1+变量!$B$2)</f>
        <v>862.06942500878586</v>
      </c>
      <c r="G128" s="8">
        <f t="shared" si="9"/>
        <v>13442.317003316552</v>
      </c>
      <c r="H128" s="9">
        <f t="shared" si="15"/>
        <v>4820740.0587370833</v>
      </c>
    </row>
    <row r="129" spans="1:8" ht="15" customHeight="1" x14ac:dyDescent="0.25">
      <c r="A129" s="76">
        <f t="shared" si="10"/>
        <v>127</v>
      </c>
      <c r="B129" s="58">
        <f t="shared" si="11"/>
        <v>43437.26451162764</v>
      </c>
      <c r="C129" s="6">
        <f t="shared" si="8"/>
        <v>515.26451162763988</v>
      </c>
      <c r="D129" s="6">
        <f t="shared" si="12"/>
        <v>4636165.2999495864</v>
      </c>
      <c r="E129" s="7">
        <f t="shared" si="13"/>
        <v>18.339174019958779</v>
      </c>
      <c r="F129" s="9">
        <f>F128*(1+变量!$B$2)</f>
        <v>867.84529015634462</v>
      </c>
      <c r="G129" s="8">
        <f t="shared" si="9"/>
        <v>13232.048775323008</v>
      </c>
      <c r="H129" s="9">
        <f t="shared" si="15"/>
        <v>4833972.1075124061</v>
      </c>
    </row>
    <row r="130" spans="1:8" ht="15" customHeight="1" x14ac:dyDescent="0.25">
      <c r="A130" s="76">
        <f t="shared" si="10"/>
        <v>128</v>
      </c>
      <c r="B130" s="58">
        <f t="shared" si="11"/>
        <v>43440.758674418335</v>
      </c>
      <c r="C130" s="6">
        <f t="shared" si="8"/>
        <v>518.75867441833543</v>
      </c>
      <c r="D130" s="6">
        <f t="shared" si="12"/>
        <v>4728888.6059485786</v>
      </c>
      <c r="E130" s="7">
        <f t="shared" si="13"/>
        <v>17.979582372508606</v>
      </c>
      <c r="F130" s="9">
        <f>F129*(1+变量!$B$2)</f>
        <v>873.65985360039201</v>
      </c>
      <c r="G130" s="8">
        <f t="shared" si="9"/>
        <v>13024.522280106241</v>
      </c>
      <c r="H130" s="9">
        <f t="shared" si="15"/>
        <v>4846996.6297925124</v>
      </c>
    </row>
    <row r="131" spans="1:8" ht="15" customHeight="1" x14ac:dyDescent="0.25">
      <c r="A131" s="76">
        <f t="shared" si="10"/>
        <v>129</v>
      </c>
      <c r="B131" s="58">
        <f t="shared" si="11"/>
        <v>43444.252837209031</v>
      </c>
      <c r="C131" s="6">
        <f t="shared" ref="C131:C194" si="16">B131-CurrentDate</f>
        <v>522.25283720903099</v>
      </c>
      <c r="D131" s="6">
        <f t="shared" si="12"/>
        <v>4823466.3780675502</v>
      </c>
      <c r="E131" s="7">
        <f t="shared" si="13"/>
        <v>17.627041541675105</v>
      </c>
      <c r="F131" s="9">
        <f>F130*(1+变量!$B$2)</f>
        <v>879.51337461951459</v>
      </c>
      <c r="G131" s="8">
        <f t="shared" ref="G131:G194" si="17">E131*F131-ElectrictyPerPeriod</f>
        <v>12819.701767621227</v>
      </c>
      <c r="H131" s="9">
        <f t="shared" si="15"/>
        <v>4859816.331560134</v>
      </c>
    </row>
    <row r="132" spans="1:8" ht="15" customHeight="1" x14ac:dyDescent="0.25">
      <c r="A132" s="76">
        <f t="shared" ref="A132:A195" si="18">A131+1</f>
        <v>130</v>
      </c>
      <c r="B132" s="58">
        <f t="shared" ref="B132:B195" si="19">B131+PeriodDuration</f>
        <v>43447.746999999727</v>
      </c>
      <c r="C132" s="6">
        <f t="shared" si="16"/>
        <v>525.74699999972654</v>
      </c>
      <c r="D132" s="6">
        <f t="shared" ref="D132:D195" si="20">D131*(1+DifficultyIncrease)</f>
        <v>4919935.7056289017</v>
      </c>
      <c r="E132" s="7">
        <f t="shared" ref="E132:E195" si="21">E131/(1+DifficultyIncrease)</f>
        <v>17.281413276152062</v>
      </c>
      <c r="F132" s="9">
        <f>F131*(1+变量!$B$2)</f>
        <v>885.40611422946529</v>
      </c>
      <c r="G132" s="8">
        <f t="shared" si="17"/>
        <v>12617.551953975475</v>
      </c>
      <c r="H132" s="9">
        <f t="shared" si="15"/>
        <v>4872433.8835141091</v>
      </c>
    </row>
    <row r="133" spans="1:8" ht="15" customHeight="1" x14ac:dyDescent="0.25">
      <c r="A133" s="76">
        <f t="shared" si="18"/>
        <v>131</v>
      </c>
      <c r="B133" s="58">
        <f t="shared" si="19"/>
        <v>43451.241162790422</v>
      </c>
      <c r="C133" s="6">
        <f t="shared" si="16"/>
        <v>529.24116279042209</v>
      </c>
      <c r="D133" s="6">
        <f t="shared" si="20"/>
        <v>5018334.4197414797</v>
      </c>
      <c r="E133" s="7">
        <f t="shared" si="21"/>
        <v>16.942562035443199</v>
      </c>
      <c r="F133" s="9">
        <f>F132*(1+变量!$B$2)</f>
        <v>891.33833519480265</v>
      </c>
      <c r="G133" s="8">
        <f t="shared" si="17"/>
        <v>12418.03801535079</v>
      </c>
      <c r="H133" s="9">
        <f t="shared" si="15"/>
        <v>4884851.9215294598</v>
      </c>
    </row>
    <row r="134" spans="1:8" ht="15" customHeight="1" x14ac:dyDescent="0.25">
      <c r="A134" s="76">
        <f t="shared" si="18"/>
        <v>132</v>
      </c>
      <c r="B134" s="58">
        <f t="shared" si="19"/>
        <v>43454.735325581118</v>
      </c>
      <c r="C134" s="6">
        <f t="shared" si="16"/>
        <v>532.73532558111765</v>
      </c>
      <c r="D134" s="6">
        <f t="shared" si="20"/>
        <v>5118701.1081363093</v>
      </c>
      <c r="E134" s="7">
        <f t="shared" si="21"/>
        <v>16.610354936709019</v>
      </c>
      <c r="F134" s="9">
        <f>F133*(1+变量!$B$2)</f>
        <v>897.31030204060778</v>
      </c>
      <c r="G134" s="8">
        <f t="shared" si="17"/>
        <v>12221.125582004253</v>
      </c>
      <c r="H134" s="9">
        <f t="shared" si="15"/>
        <v>4897073.0471114637</v>
      </c>
    </row>
    <row r="135" spans="1:8" ht="15" customHeight="1" x14ac:dyDescent="0.25">
      <c r="A135" s="76">
        <f t="shared" si="18"/>
        <v>133</v>
      </c>
      <c r="B135" s="58">
        <f t="shared" si="19"/>
        <v>43458.229488371813</v>
      </c>
      <c r="C135" s="6">
        <f t="shared" si="16"/>
        <v>536.2294883718132</v>
      </c>
      <c r="D135" s="6">
        <f t="shared" si="20"/>
        <v>5221075.1302990355</v>
      </c>
      <c r="E135" s="7">
        <f t="shared" si="21"/>
        <v>16.2846617026559</v>
      </c>
      <c r="F135" s="9">
        <f>F134*(1+变量!$B$2)</f>
        <v>903.32228106427976</v>
      </c>
      <c r="G135" s="8">
        <f t="shared" si="17"/>
        <v>12026.78073234743</v>
      </c>
      <c r="H135" s="9">
        <f t="shared" si="15"/>
        <v>4909099.8278438114</v>
      </c>
    </row>
    <row r="136" spans="1:8" ht="15" customHeight="1" x14ac:dyDescent="0.25">
      <c r="A136" s="76">
        <f t="shared" si="18"/>
        <v>134</v>
      </c>
      <c r="B136" s="58">
        <f t="shared" si="19"/>
        <v>43461.723651162509</v>
      </c>
      <c r="C136" s="6">
        <f t="shared" si="16"/>
        <v>539.72365116250876</v>
      </c>
      <c r="D136" s="6">
        <f t="shared" si="20"/>
        <v>5325496.6329050167</v>
      </c>
      <c r="E136" s="7">
        <f t="shared" si="21"/>
        <v>15.96535461044696</v>
      </c>
      <c r="F136" s="9">
        <f>F135*(1+变量!$B$2)</f>
        <v>909.3745403474104</v>
      </c>
      <c r="G136" s="8">
        <f t="shared" si="17"/>
        <v>11834.969987102799</v>
      </c>
      <c r="H136" s="9">
        <f t="shared" si="15"/>
        <v>4920934.7978309141</v>
      </c>
    </row>
    <row r="137" spans="1:8" ht="15" customHeight="1" x14ac:dyDescent="0.25">
      <c r="A137" s="76">
        <f t="shared" si="18"/>
        <v>135</v>
      </c>
      <c r="B137" s="58">
        <f t="shared" si="19"/>
        <v>43465.217813953204</v>
      </c>
      <c r="C137" s="6">
        <f t="shared" si="16"/>
        <v>543.21781395320431</v>
      </c>
      <c r="D137" s="6">
        <f t="shared" si="20"/>
        <v>5432006.5655631172</v>
      </c>
      <c r="E137" s="7">
        <f t="shared" si="21"/>
        <v>15.652308441614666</v>
      </c>
      <c r="F137" s="9">
        <f>F136*(1+变量!$B$2)</f>
        <v>915.46734976773803</v>
      </c>
      <c r="G137" s="8">
        <f t="shared" si="17"/>
        <v>11645.660303536355</v>
      </c>
      <c r="H137" s="9">
        <f t="shared" si="15"/>
        <v>4932580.4581344509</v>
      </c>
    </row>
    <row r="138" spans="1:8" ht="15" customHeight="1" x14ac:dyDescent="0.25">
      <c r="A138" s="76">
        <f t="shared" si="18"/>
        <v>136</v>
      </c>
      <c r="B138" s="58">
        <f t="shared" si="19"/>
        <v>43468.7119767439</v>
      </c>
      <c r="C138" s="6">
        <f t="shared" si="16"/>
        <v>546.71197674389987</v>
      </c>
      <c r="D138" s="6">
        <f t="shared" si="20"/>
        <v>5540646.6968743792</v>
      </c>
      <c r="E138" s="7">
        <f t="shared" si="21"/>
        <v>15.345400432955556</v>
      </c>
      <c r="F138" s="9">
        <f>F137*(1+变量!$B$2)</f>
        <v>921.60098101118183</v>
      </c>
      <c r="G138" s="8">
        <f t="shared" si="17"/>
        <v>11458.819069765439</v>
      </c>
      <c r="H138" s="9">
        <f t="shared" si="15"/>
        <v>4944039.2772042165</v>
      </c>
    </row>
    <row r="139" spans="1:8" ht="15" customHeight="1" x14ac:dyDescent="0.25">
      <c r="A139" s="76">
        <f t="shared" si="18"/>
        <v>137</v>
      </c>
      <c r="B139" s="58">
        <f t="shared" si="19"/>
        <v>43472.206139534595</v>
      </c>
      <c r="C139" s="6">
        <f t="shared" si="16"/>
        <v>550.20613953459542</v>
      </c>
      <c r="D139" s="6">
        <f t="shared" si="20"/>
        <v>5651459.6308118673</v>
      </c>
      <c r="E139" s="7">
        <f t="shared" si="21"/>
        <v>15.0445102283878</v>
      </c>
      <c r="F139" s="9">
        <f>F138*(1+变量!$B$2)</f>
        <v>927.77570758395666</v>
      </c>
      <c r="G139" s="8">
        <f t="shared" si="17"/>
        <v>11274.414099140748</v>
      </c>
      <c r="H139" s="9">
        <f t="shared" ref="H139:H152" si="22">H138+G139</f>
        <v>4955313.6913033575</v>
      </c>
    </row>
    <row r="140" spans="1:8" ht="15" customHeight="1" x14ac:dyDescent="0.25">
      <c r="A140" s="76">
        <f t="shared" si="18"/>
        <v>138</v>
      </c>
      <c r="B140" s="58">
        <f t="shared" si="19"/>
        <v>43475.700302325291</v>
      </c>
      <c r="C140" s="6">
        <f t="shared" si="16"/>
        <v>553.70030232529098</v>
      </c>
      <c r="D140" s="6">
        <f t="shared" si="20"/>
        <v>5764488.8234281046</v>
      </c>
      <c r="E140" s="7">
        <f t="shared" si="21"/>
        <v>14.749519831752744</v>
      </c>
      <c r="F140" s="9">
        <f>F139*(1+变量!$B$2)</f>
        <v>933.99180482476913</v>
      </c>
      <c r="G140" s="8">
        <f t="shared" si="17"/>
        <v>11092.413624701654</v>
      </c>
      <c r="H140" s="9">
        <f t="shared" si="22"/>
        <v>4966406.1049280595</v>
      </c>
    </row>
    <row r="141" spans="1:8" ht="15" customHeight="1" x14ac:dyDescent="0.25">
      <c r="A141" s="76">
        <f t="shared" si="18"/>
        <v>139</v>
      </c>
      <c r="B141" s="58">
        <f t="shared" si="19"/>
        <v>43479.194465115987</v>
      </c>
      <c r="C141" s="6">
        <f t="shared" si="16"/>
        <v>557.19446511598653</v>
      </c>
      <c r="D141" s="6">
        <f t="shared" si="20"/>
        <v>5879778.5998966666</v>
      </c>
      <c r="E141" s="7">
        <f t="shared" si="21"/>
        <v>14.460313560541906</v>
      </c>
      <c r="F141" s="9">
        <f>F140*(1+变量!$B$2)</f>
        <v>940.24954991709501</v>
      </c>
      <c r="G141" s="8">
        <f t="shared" si="17"/>
        <v>10912.786293703775</v>
      </c>
      <c r="H141" s="9">
        <f t="shared" si="22"/>
        <v>4977318.8912217636</v>
      </c>
    </row>
    <row r="142" spans="1:8" ht="15" customHeight="1" x14ac:dyDescent="0.25">
      <c r="A142" s="76">
        <f t="shared" si="18"/>
        <v>140</v>
      </c>
      <c r="B142" s="58">
        <f t="shared" si="19"/>
        <v>43482.688627906682</v>
      </c>
      <c r="C142" s="6">
        <f t="shared" si="16"/>
        <v>560.68862790668209</v>
      </c>
      <c r="D142" s="6">
        <f t="shared" si="20"/>
        <v>5997374.1718945997</v>
      </c>
      <c r="E142" s="7">
        <f t="shared" si="21"/>
        <v>14.17677800053128</v>
      </c>
      <c r="F142" s="9">
        <f>F141*(1+变量!$B$2)</f>
        <v>946.54922190153945</v>
      </c>
      <c r="G142" s="8">
        <f t="shared" si="17"/>
        <v>10735.50116221793</v>
      </c>
      <c r="H142" s="9">
        <f t="shared" si="22"/>
        <v>4988054.3923839815</v>
      </c>
    </row>
    <row r="143" spans="1:8" ht="15" customHeight="1" x14ac:dyDescent="0.25">
      <c r="A143" s="76">
        <f t="shared" si="18"/>
        <v>141</v>
      </c>
      <c r="B143" s="58">
        <f t="shared" si="19"/>
        <v>43486.182790697378</v>
      </c>
      <c r="C143" s="6">
        <f t="shared" si="16"/>
        <v>564.18279069737764</v>
      </c>
      <c r="D143" s="6">
        <f t="shared" si="20"/>
        <v>6117321.6553324917</v>
      </c>
      <c r="E143" s="7">
        <f t="shared" si="21"/>
        <v>13.898801961305177</v>
      </c>
      <c r="F143" s="9">
        <f>F142*(1+变量!$B$2)</f>
        <v>952.89110168827972</v>
      </c>
      <c r="G143" s="8">
        <f t="shared" si="17"/>
        <v>10560.527689799495</v>
      </c>
      <c r="H143" s="9">
        <f t="shared" si="22"/>
        <v>4998614.9200737812</v>
      </c>
    </row>
    <row r="144" spans="1:8" ht="15" customHeight="1" x14ac:dyDescent="0.25">
      <c r="A144" s="76">
        <f t="shared" si="18"/>
        <v>142</v>
      </c>
      <c r="B144" s="58">
        <f t="shared" si="19"/>
        <v>43489.676953488073</v>
      </c>
      <c r="C144" s="6">
        <f t="shared" si="16"/>
        <v>567.6769534880732</v>
      </c>
      <c r="D144" s="6">
        <f t="shared" si="20"/>
        <v>6239668.0884391414</v>
      </c>
      <c r="E144" s="7">
        <f t="shared" si="21"/>
        <v>13.626276432652134</v>
      </c>
      <c r="F144" s="9">
        <f>F143*(1+变量!$B$2)</f>
        <v>959.27547206959116</v>
      </c>
      <c r="G144" s="8">
        <f t="shared" si="17"/>
        <v>10387.835734227305</v>
      </c>
      <c r="H144" s="9">
        <f t="shared" si="22"/>
        <v>5009002.7558080088</v>
      </c>
    </row>
    <row r="145" spans="1:8" ht="15" customHeight="1" x14ac:dyDescent="0.25">
      <c r="A145" s="76">
        <f t="shared" si="18"/>
        <v>143</v>
      </c>
      <c r="B145" s="58">
        <f t="shared" si="19"/>
        <v>43493.171116278769</v>
      </c>
      <c r="C145" s="6">
        <f t="shared" si="16"/>
        <v>571.17111627876875</v>
      </c>
      <c r="D145" s="6">
        <f t="shared" si="20"/>
        <v>6364461.4502079245</v>
      </c>
      <c r="E145" s="7">
        <f t="shared" si="21"/>
        <v>13.359094541815818</v>
      </c>
      <c r="F145" s="9">
        <f>F144*(1+变量!$B$2)</f>
        <v>965.70261773245738</v>
      </c>
      <c r="G145" s="8">
        <f t="shared" si="17"/>
        <v>10217.395546311101</v>
      </c>
      <c r="H145" s="9">
        <f t="shared" si="22"/>
        <v>5019220.1513543203</v>
      </c>
    </row>
    <row r="146" spans="1:8" ht="15" customHeight="1" x14ac:dyDescent="0.25">
      <c r="A146" s="76">
        <f t="shared" si="18"/>
        <v>144</v>
      </c>
      <c r="B146" s="58">
        <f t="shared" si="19"/>
        <v>43496.665279069464</v>
      </c>
      <c r="C146" s="6">
        <f t="shared" si="16"/>
        <v>574.6652790694643</v>
      </c>
      <c r="D146" s="6">
        <f t="shared" si="20"/>
        <v>6491750.6792120831</v>
      </c>
      <c r="E146" s="7">
        <f t="shared" si="21"/>
        <v>13.097151511584135</v>
      </c>
      <c r="F146" s="9">
        <f>F145*(1+变量!$B$2)</f>
        <v>972.17282527126474</v>
      </c>
      <c r="G146" s="8">
        <f t="shared" si="17"/>
        <v>10049.177764766748</v>
      </c>
      <c r="H146" s="9">
        <f t="shared" si="22"/>
        <v>5029269.3291190872</v>
      </c>
    </row>
    <row r="147" spans="1:8" ht="15" customHeight="1" x14ac:dyDescent="0.25">
      <c r="A147" s="76">
        <f t="shared" si="18"/>
        <v>145</v>
      </c>
      <c r="B147" s="58">
        <f t="shared" si="19"/>
        <v>43500.15944186016</v>
      </c>
      <c r="C147" s="6">
        <f t="shared" si="16"/>
        <v>578.15944186015986</v>
      </c>
      <c r="D147" s="6">
        <f t="shared" si="20"/>
        <v>6621585.6927963253</v>
      </c>
      <c r="E147" s="7">
        <f t="shared" si="21"/>
        <v>12.840344619200133</v>
      </c>
      <c r="F147" s="9">
        <f>F146*(1+变量!$B$2)</f>
        <v>978.6863832005821</v>
      </c>
      <c r="G147" s="8">
        <f t="shared" si="17"/>
        <v>9883.1534111582187</v>
      </c>
      <c r="H147" s="9">
        <f t="shared" si="22"/>
        <v>5039152.4825302456</v>
      </c>
    </row>
    <row r="148" spans="1:8" ht="15" customHeight="1" x14ac:dyDescent="0.25">
      <c r="A148" s="76">
        <f t="shared" si="18"/>
        <v>146</v>
      </c>
      <c r="B148" s="58">
        <f t="shared" si="19"/>
        <v>43503.653604650855</v>
      </c>
      <c r="C148" s="6">
        <f t="shared" si="16"/>
        <v>581.65360465085541</v>
      </c>
      <c r="D148" s="6">
        <f t="shared" si="20"/>
        <v>6754017.4066522522</v>
      </c>
      <c r="E148" s="7">
        <f t="shared" si="21"/>
        <v>12.588573156078562</v>
      </c>
      <c r="F148" s="9">
        <f>F147*(1+变量!$B$2)</f>
        <v>985.24358196802598</v>
      </c>
      <c r="G148" s="8">
        <f t="shared" si="17"/>
        <v>9719.2938849055645</v>
      </c>
      <c r="H148" s="9">
        <f t="shared" si="22"/>
        <v>5048871.7764151515</v>
      </c>
    </row>
    <row r="149" spans="1:8" ht="15" customHeight="1" x14ac:dyDescent="0.25">
      <c r="A149" s="76">
        <f t="shared" si="18"/>
        <v>147</v>
      </c>
      <c r="B149" s="58">
        <f t="shared" si="19"/>
        <v>43507.147767441551</v>
      </c>
      <c r="C149" s="6">
        <f t="shared" si="16"/>
        <v>585.14776744155097</v>
      </c>
      <c r="D149" s="6">
        <f t="shared" si="20"/>
        <v>6889097.7547852974</v>
      </c>
      <c r="E149" s="7">
        <f t="shared" si="21"/>
        <v>12.341738388312315</v>
      </c>
      <c r="F149" s="9">
        <f>F148*(1+变量!$B$2)</f>
        <v>991.84471396721165</v>
      </c>
      <c r="G149" s="8">
        <f t="shared" si="17"/>
        <v>9557.5709583579664</v>
      </c>
      <c r="H149" s="9">
        <f t="shared" si="22"/>
        <v>5058429.3473735098</v>
      </c>
    </row>
    <row r="150" spans="1:8" ht="15" customHeight="1" x14ac:dyDescent="0.25">
      <c r="A150" s="76">
        <f t="shared" si="18"/>
        <v>148</v>
      </c>
      <c r="B150" s="58">
        <f t="shared" si="19"/>
        <v>43510.641930232247</v>
      </c>
      <c r="C150" s="6">
        <f t="shared" si="16"/>
        <v>588.64193023224652</v>
      </c>
      <c r="D150" s="6">
        <f t="shared" si="20"/>
        <v>7026879.7098810039</v>
      </c>
      <c r="E150" s="7">
        <f t="shared" si="21"/>
        <v>12.09974351795325</v>
      </c>
      <c r="F150" s="9">
        <f>F149*(1+变量!$B$2)</f>
        <v>998.49007355079186</v>
      </c>
      <c r="G150" s="8">
        <f t="shared" si="17"/>
        <v>9397.9567719310398</v>
      </c>
      <c r="H150" s="9">
        <f t="shared" si="22"/>
        <v>5067827.3041454405</v>
      </c>
    </row>
    <row r="151" spans="1:8" ht="15" customHeight="1" x14ac:dyDescent="0.25">
      <c r="A151" s="76">
        <f t="shared" si="18"/>
        <v>149</v>
      </c>
      <c r="B151" s="58">
        <f t="shared" si="19"/>
        <v>43514.136093022942</v>
      </c>
      <c r="C151" s="6">
        <f t="shared" si="16"/>
        <v>592.13609302294208</v>
      </c>
      <c r="D151" s="6">
        <f t="shared" si="20"/>
        <v>7167417.3040786246</v>
      </c>
      <c r="E151" s="7">
        <f t="shared" si="21"/>
        <v>11.862493645052206</v>
      </c>
      <c r="F151" s="9">
        <f>F150*(1+变量!$B$2)</f>
        <v>1005.1799570435821</v>
      </c>
      <c r="G151" s="8">
        <f t="shared" si="17"/>
        <v>9240.423829307525</v>
      </c>
      <c r="H151" s="9">
        <f t="shared" si="22"/>
        <v>5077067.7279747482</v>
      </c>
    </row>
    <row r="152" spans="1:8" ht="15" customHeight="1" x14ac:dyDescent="0.25">
      <c r="A152" s="76">
        <f t="shared" si="18"/>
        <v>150</v>
      </c>
      <c r="B152" s="58">
        <f t="shared" si="19"/>
        <v>43517.630255813638</v>
      </c>
      <c r="C152" s="6">
        <f t="shared" si="16"/>
        <v>595.63025581363763</v>
      </c>
      <c r="D152" s="6">
        <f t="shared" si="20"/>
        <v>7310765.6501601972</v>
      </c>
      <c r="E152" s="7">
        <f t="shared" si="21"/>
        <v>11.629895730443339</v>
      </c>
      <c r="F152" s="9">
        <f>F151*(1+变量!$B$2)</f>
        <v>1011.9146627557741</v>
      </c>
      <c r="G152" s="8">
        <f t="shared" si="17"/>
        <v>9084.9449927005735</v>
      </c>
      <c r="H152" s="9">
        <f t="shared" si="22"/>
        <v>5086152.6729674488</v>
      </c>
    </row>
    <row r="153" spans="1:8" ht="15" customHeight="1" x14ac:dyDescent="0.25">
      <c r="A153" s="76">
        <f t="shared" si="18"/>
        <v>151</v>
      </c>
      <c r="B153" s="58">
        <f t="shared" si="19"/>
        <v>43521.124418604333</v>
      </c>
      <c r="C153" s="6">
        <f t="shared" si="16"/>
        <v>599.12441860433319</v>
      </c>
      <c r="D153" s="6">
        <f t="shared" si="20"/>
        <v>7456980.963163401</v>
      </c>
      <c r="E153" s="7">
        <f t="shared" si="21"/>
        <v>11.401858559258175</v>
      </c>
      <c r="F153" s="9">
        <f>F152*(1+变量!$B$2)</f>
        <v>1018.6944909962377</v>
      </c>
      <c r="G153" s="8">
        <f t="shared" si="17"/>
        <v>8931.4934781787852</v>
      </c>
      <c r="H153" s="9">
        <f t="shared" ref="H153:H216" si="23">H152+G153</f>
        <v>5095084.1664456278</v>
      </c>
    </row>
    <row r="154" spans="1:8" ht="15" customHeight="1" x14ac:dyDescent="0.25">
      <c r="A154" s="76">
        <f t="shared" si="18"/>
        <v>152</v>
      </c>
      <c r="B154" s="58">
        <f t="shared" si="19"/>
        <v>43524.618581395029</v>
      </c>
      <c r="C154" s="6">
        <f t="shared" si="16"/>
        <v>602.61858139502874</v>
      </c>
      <c r="D154" s="6">
        <f t="shared" si="20"/>
        <v>7606120.5824266691</v>
      </c>
      <c r="E154" s="7">
        <f t="shared" si="21"/>
        <v>11.178292705155073</v>
      </c>
      <c r="F154" s="9">
        <f>F153*(1+变量!$B$2)</f>
        <v>1025.5197440859124</v>
      </c>
      <c r="G154" s="8">
        <f t="shared" si="17"/>
        <v>8780.0428510522361</v>
      </c>
      <c r="H154" s="9">
        <f t="shared" si="23"/>
        <v>5103864.2092966801</v>
      </c>
    </row>
    <row r="155" spans="1:8" ht="15" customHeight="1" x14ac:dyDescent="0.25">
      <c r="A155" s="76">
        <f t="shared" si="18"/>
        <v>153</v>
      </c>
      <c r="B155" s="58">
        <f t="shared" si="19"/>
        <v>43528.112744185724</v>
      </c>
      <c r="C155" s="6">
        <f t="shared" si="16"/>
        <v>606.1127441857243</v>
      </c>
      <c r="D155" s="6">
        <f t="shared" si="20"/>
        <v>7758242.9940752024</v>
      </c>
      <c r="E155" s="7">
        <f t="shared" si="21"/>
        <v>10.959110495250071</v>
      </c>
      <c r="F155" s="9">
        <f>F154*(1+变量!$B$2)</f>
        <v>1032.3907263712879</v>
      </c>
      <c r="G155" s="8">
        <f t="shared" si="17"/>
        <v>8630.5670213186095</v>
      </c>
      <c r="H155" s="9">
        <f t="shared" si="23"/>
        <v>5112494.7763179988</v>
      </c>
    </row>
    <row r="156" spans="1:8" ht="15" customHeight="1" x14ac:dyDescent="0.25">
      <c r="A156" s="76">
        <f t="shared" si="18"/>
        <v>154</v>
      </c>
      <c r="B156" s="58">
        <f t="shared" si="19"/>
        <v>43531.60690697642</v>
      </c>
      <c r="C156" s="6">
        <f t="shared" si="16"/>
        <v>609.60690697641985</v>
      </c>
      <c r="D156" s="6">
        <f t="shared" si="20"/>
        <v>7913407.8539567068</v>
      </c>
      <c r="E156" s="7">
        <f t="shared" si="21"/>
        <v>10.744225975735363</v>
      </c>
      <c r="F156" s="9">
        <f>F155*(1+变量!$B$2)</f>
        <v>1039.3077442379754</v>
      </c>
      <c r="G156" s="8">
        <f t="shared" si="17"/>
        <v>8483.0402391687639</v>
      </c>
      <c r="H156" s="9">
        <f t="shared" si="23"/>
        <v>5120977.8165571671</v>
      </c>
    </row>
    <row r="157" spans="1:8" ht="15" customHeight="1" x14ac:dyDescent="0.25">
      <c r="A157" s="76">
        <f t="shared" si="18"/>
        <v>155</v>
      </c>
      <c r="B157" s="58">
        <f t="shared" si="19"/>
        <v>43535.101069767115</v>
      </c>
      <c r="C157" s="6">
        <f t="shared" si="16"/>
        <v>613.1010697671154</v>
      </c>
      <c r="D157" s="6">
        <f t="shared" si="20"/>
        <v>8071676.011035841</v>
      </c>
      <c r="E157" s="7">
        <f t="shared" si="21"/>
        <v>10.533554878171925</v>
      </c>
      <c r="F157" s="9">
        <f>F156*(1+变量!$B$2)</f>
        <v>1046.2711061243697</v>
      </c>
      <c r="G157" s="8">
        <f t="shared" si="17"/>
        <v>8337.4370905508731</v>
      </c>
      <c r="H157" s="9">
        <f t="shared" si="23"/>
        <v>5129315.2536477176</v>
      </c>
    </row>
    <row r="158" spans="1:8" ht="15" customHeight="1" x14ac:dyDescent="0.25">
      <c r="A158" s="76">
        <f t="shared" si="18"/>
        <v>156</v>
      </c>
      <c r="B158" s="58">
        <f t="shared" si="19"/>
        <v>43538.595232557811</v>
      </c>
      <c r="C158" s="6">
        <f t="shared" si="16"/>
        <v>616.59523255781096</v>
      </c>
      <c r="D158" s="6">
        <f t="shared" si="20"/>
        <v>8233109.5312565584</v>
      </c>
      <c r="E158" s="7">
        <f t="shared" si="21"/>
        <v>10.327014586443063</v>
      </c>
      <c r="F158" s="9">
        <f>F157*(1+变量!$B$2)</f>
        <v>1053.2811225354028</v>
      </c>
      <c r="G158" s="8">
        <f t="shared" si="17"/>
        <v>8193.7324927924128</v>
      </c>
      <c r="H158" s="9">
        <f t="shared" si="23"/>
        <v>5137508.9861405101</v>
      </c>
    </row>
    <row r="159" spans="1:8" ht="15" customHeight="1" x14ac:dyDescent="0.25">
      <c r="A159" s="76">
        <f t="shared" si="18"/>
        <v>157</v>
      </c>
      <c r="B159" s="58">
        <f t="shared" si="19"/>
        <v>43542.089395348507</v>
      </c>
      <c r="C159" s="6">
        <f t="shared" si="16"/>
        <v>620.08939534850651</v>
      </c>
      <c r="D159" s="6">
        <f t="shared" si="20"/>
        <v>8397771.7218816895</v>
      </c>
      <c r="E159" s="7">
        <f t="shared" si="21"/>
        <v>10.124524104355944</v>
      </c>
      <c r="F159" s="9">
        <f>F158*(1+变量!$B$2)</f>
        <v>1060.33810605639</v>
      </c>
      <c r="G159" s="8">
        <f t="shared" si="17"/>
        <v>8051.9016902792328</v>
      </c>
      <c r="H159" s="9">
        <f t="shared" si="23"/>
        <v>5145560.8878307892</v>
      </c>
    </row>
    <row r="160" spans="1:8" ht="15" customHeight="1" x14ac:dyDescent="0.25">
      <c r="A160" s="76">
        <f t="shared" si="18"/>
        <v>158</v>
      </c>
      <c r="B160" s="58">
        <f t="shared" si="19"/>
        <v>43545.583558139202</v>
      </c>
      <c r="C160" s="6">
        <f t="shared" si="16"/>
        <v>623.58355813920207</v>
      </c>
      <c r="D160" s="6">
        <f t="shared" si="20"/>
        <v>8565727.1563193239</v>
      </c>
      <c r="E160" s="7">
        <f t="shared" si="21"/>
        <v>9.9260040238783755</v>
      </c>
      <c r="F160" s="9">
        <f>F159*(1+变量!$B$2)</f>
        <v>1067.4423713669678</v>
      </c>
      <c r="G160" s="8">
        <f t="shared" si="17"/>
        <v>7911.9202501909813</v>
      </c>
      <c r="H160" s="9">
        <f t="shared" si="23"/>
        <v>5153472.8080809806</v>
      </c>
    </row>
    <row r="161" spans="1:8" ht="15" customHeight="1" x14ac:dyDescent="0.25">
      <c r="A161" s="76">
        <f t="shared" si="18"/>
        <v>159</v>
      </c>
      <c r="B161" s="58">
        <f t="shared" si="19"/>
        <v>43549.077720929898</v>
      </c>
      <c r="C161" s="6">
        <f t="shared" si="16"/>
        <v>627.07772092989762</v>
      </c>
      <c r="D161" s="6">
        <f t="shared" si="20"/>
        <v>8737041.6994457114</v>
      </c>
      <c r="E161" s="7">
        <f t="shared" si="21"/>
        <v>9.7313764939984075</v>
      </c>
      <c r="F161" s="9">
        <f>F160*(1+变量!$B$2)</f>
        <v>1074.5942352551265</v>
      </c>
      <c r="G161" s="8">
        <f t="shared" si="17"/>
        <v>7773.7640582921167</v>
      </c>
      <c r="H161" s="9">
        <f t="shared" si="23"/>
        <v>5161246.5721392725</v>
      </c>
    </row>
    <row r="162" spans="1:8" ht="15" customHeight="1" x14ac:dyDescent="0.25">
      <c r="A162" s="76">
        <f t="shared" si="18"/>
        <v>160</v>
      </c>
      <c r="B162" s="58">
        <f t="shared" si="19"/>
        <v>43552.571883720593</v>
      </c>
      <c r="C162" s="6">
        <f t="shared" si="16"/>
        <v>630.57188372059318</v>
      </c>
      <c r="D162" s="6">
        <f t="shared" si="20"/>
        <v>8911782.5334346257</v>
      </c>
      <c r="E162" s="7">
        <f t="shared" si="21"/>
        <v>9.540565190194517</v>
      </c>
      <c r="F162" s="9">
        <f>F161*(1+变量!$B$2)</f>
        <v>1081.7940166313358</v>
      </c>
      <c r="G162" s="8">
        <f t="shared" si="17"/>
        <v>7637.409314777814</v>
      </c>
      <c r="H162" s="9">
        <f t="shared" si="23"/>
        <v>5168883.9814540502</v>
      </c>
    </row>
    <row r="163" spans="1:8" ht="15" customHeight="1" x14ac:dyDescent="0.25">
      <c r="A163" s="76">
        <f t="shared" si="18"/>
        <v>161</v>
      </c>
      <c r="B163" s="58">
        <f t="shared" si="19"/>
        <v>43556.066046511289</v>
      </c>
      <c r="C163" s="6">
        <f t="shared" si="16"/>
        <v>634.06604651128873</v>
      </c>
      <c r="D163" s="6">
        <f t="shared" si="20"/>
        <v>9090018.1841033176</v>
      </c>
      <c r="E163" s="7">
        <f t="shared" si="21"/>
        <v>9.3534952845044277</v>
      </c>
      <c r="F163" s="9">
        <f>F162*(1+变量!$B$2)</f>
        <v>1089.0420365427656</v>
      </c>
      <c r="G163" s="8">
        <f t="shared" si="17"/>
        <v>7502.8325301740397</v>
      </c>
      <c r="H163" s="9">
        <f t="shared" si="23"/>
        <v>5176386.8139842246</v>
      </c>
    </row>
    <row r="164" spans="1:8" ht="15" customHeight="1" x14ac:dyDescent="0.25">
      <c r="A164" s="76">
        <f t="shared" si="18"/>
        <v>162</v>
      </c>
      <c r="B164" s="58">
        <f t="shared" si="19"/>
        <v>43559.560209301984</v>
      </c>
      <c r="C164" s="6">
        <f t="shared" si="16"/>
        <v>637.56020930198429</v>
      </c>
      <c r="D164" s="6">
        <f t="shared" si="20"/>
        <v>9271818.5477853846</v>
      </c>
      <c r="E164" s="7">
        <f t="shared" si="21"/>
        <v>9.1700934161808121</v>
      </c>
      <c r="F164" s="9">
        <f>F163*(1+变量!$B$2)</f>
        <v>1096.3386181876019</v>
      </c>
      <c r="G164" s="8">
        <f t="shared" si="17"/>
        <v>7370.0105212910812</v>
      </c>
      <c r="H164" s="9">
        <f t="shared" si="23"/>
        <v>5183756.8245055154</v>
      </c>
    </row>
    <row r="165" spans="1:8" ht="15" customHeight="1" x14ac:dyDescent="0.25">
      <c r="A165" s="76">
        <f t="shared" si="18"/>
        <v>163</v>
      </c>
      <c r="B165" s="58">
        <f t="shared" si="19"/>
        <v>43563.05437209268</v>
      </c>
      <c r="C165" s="6">
        <f t="shared" si="16"/>
        <v>641.05437209267984</v>
      </c>
      <c r="D165" s="6">
        <f t="shared" si="20"/>
        <v>9457254.9187410921</v>
      </c>
      <c r="E165" s="7">
        <f t="shared" si="21"/>
        <v>8.9902876629223645</v>
      </c>
      <c r="F165" s="9">
        <f>F164*(1+变量!$B$2)</f>
        <v>1103.6840869294588</v>
      </c>
      <c r="G165" s="8">
        <f t="shared" si="17"/>
        <v>7238.9204072298317</v>
      </c>
      <c r="H165" s="9">
        <f t="shared" si="23"/>
        <v>5190995.7449127454</v>
      </c>
    </row>
    <row r="166" spans="1:8" ht="15" customHeight="1" x14ac:dyDescent="0.25">
      <c r="A166" s="76">
        <f t="shared" si="18"/>
        <v>164</v>
      </c>
      <c r="B166" s="58">
        <f t="shared" si="19"/>
        <v>43566.548534883375</v>
      </c>
      <c r="C166" s="6">
        <f t="shared" si="16"/>
        <v>644.5485348833754</v>
      </c>
      <c r="D166" s="6">
        <f t="shared" si="20"/>
        <v>9646400.0171159133</v>
      </c>
      <c r="E166" s="7">
        <f t="shared" si="21"/>
        <v>8.8140075126689847</v>
      </c>
      <c r="F166" s="9">
        <f>F165*(1+变量!$B$2)</f>
        <v>1111.078770311886</v>
      </c>
      <c r="G166" s="8">
        <f t="shared" si="17"/>
        <v>7109.5396054401635</v>
      </c>
      <c r="H166" s="9">
        <f t="shared" si="23"/>
        <v>5198105.284518186</v>
      </c>
    </row>
    <row r="167" spans="1:8" ht="15" customHeight="1" x14ac:dyDescent="0.25">
      <c r="A167" s="76">
        <f t="shared" si="18"/>
        <v>165</v>
      </c>
      <c r="B167" s="58">
        <f t="shared" si="19"/>
        <v>43570.042697674071</v>
      </c>
      <c r="C167" s="6">
        <f t="shared" si="16"/>
        <v>648.04269767407095</v>
      </c>
      <c r="D167" s="6">
        <f t="shared" si="20"/>
        <v>9839328.0174582321</v>
      </c>
      <c r="E167" s="7">
        <f t="shared" si="21"/>
        <v>8.6411838359499846</v>
      </c>
      <c r="F167" s="9">
        <f>F166*(1+变量!$B$2)</f>
        <v>1118.5229980729755</v>
      </c>
      <c r="G167" s="8">
        <f t="shared" si="17"/>
        <v>6981.8458278306944</v>
      </c>
      <c r="H167" s="9">
        <f t="shared" si="23"/>
        <v>5205087.130346017</v>
      </c>
    </row>
    <row r="168" spans="1:8" ht="15" customHeight="1" x14ac:dyDescent="0.25">
      <c r="A168" s="76">
        <f t="shared" si="18"/>
        <v>166</v>
      </c>
      <c r="B168" s="58">
        <f t="shared" si="19"/>
        <v>43573.536860464767</v>
      </c>
      <c r="C168" s="6">
        <f t="shared" si="16"/>
        <v>651.53686046476651</v>
      </c>
      <c r="D168" s="6">
        <f t="shared" si="20"/>
        <v>10036114.577807397</v>
      </c>
      <c r="E168" s="7">
        <f t="shared" si="21"/>
        <v>8.4717488587744949</v>
      </c>
      <c r="F168" s="9">
        <f>F167*(1+变量!$B$2)</f>
        <v>1126.0171021600643</v>
      </c>
      <c r="G168" s="8">
        <f t="shared" si="17"/>
        <v>6855.817076929271</v>
      </c>
      <c r="H168" s="9">
        <f t="shared" si="23"/>
        <v>5211942.9474229459</v>
      </c>
    </row>
    <row r="169" spans="1:8" ht="15" customHeight="1" x14ac:dyDescent="0.25">
      <c r="A169" s="76">
        <f t="shared" si="18"/>
        <v>167</v>
      </c>
      <c r="B169" s="58">
        <f t="shared" si="19"/>
        <v>43577.031023255462</v>
      </c>
      <c r="C169" s="6">
        <f t="shared" si="16"/>
        <v>655.03102325546206</v>
      </c>
      <c r="D169" s="6">
        <f t="shared" si="20"/>
        <v>10236836.869363545</v>
      </c>
      <c r="E169" s="7">
        <f t="shared" si="21"/>
        <v>8.3056361360534261</v>
      </c>
      <c r="F169" s="9">
        <f>F168*(1+变量!$B$2)</f>
        <v>1133.5614167445367</v>
      </c>
      <c r="G169" s="8">
        <f t="shared" si="17"/>
        <v>6731.4316420935238</v>
      </c>
      <c r="H169" s="9">
        <f t="shared" si="23"/>
        <v>5218674.3790650396</v>
      </c>
    </row>
    <row r="170" spans="1:8" ht="15" customHeight="1" x14ac:dyDescent="0.25">
      <c r="A170" s="76">
        <f t="shared" si="18"/>
        <v>168</v>
      </c>
      <c r="B170" s="58">
        <f t="shared" si="19"/>
        <v>43580.525186046158</v>
      </c>
      <c r="C170" s="6">
        <f t="shared" si="16"/>
        <v>658.52518604615761</v>
      </c>
      <c r="D170" s="6">
        <f t="shared" si="20"/>
        <v>10441573.606750816</v>
      </c>
      <c r="E170" s="7">
        <f t="shared" si="21"/>
        <v>8.1427805255425749</v>
      </c>
      <c r="F170" s="9">
        <f>F169*(1+变量!$B$2)</f>
        <v>1141.156278236725</v>
      </c>
      <c r="G170" s="8">
        <f t="shared" si="17"/>
        <v>6608.6680957708313</v>
      </c>
      <c r="H170" s="9">
        <f t="shared" si="23"/>
        <v>5225283.0471608108</v>
      </c>
    </row>
    <row r="171" spans="1:8" ht="15" customHeight="1" x14ac:dyDescent="0.25">
      <c r="A171" s="76">
        <f t="shared" si="18"/>
        <v>169</v>
      </c>
      <c r="B171" s="58">
        <f t="shared" si="19"/>
        <v>43584.019348836853</v>
      </c>
      <c r="C171" s="6">
        <f t="shared" si="16"/>
        <v>662.01934883685317</v>
      </c>
      <c r="D171" s="6">
        <f t="shared" si="20"/>
        <v>10650405.078885833</v>
      </c>
      <c r="E171" s="7">
        <f t="shared" si="21"/>
        <v>7.9831181622966421</v>
      </c>
      <c r="F171" s="9">
        <f>F170*(1+变量!$B$2)</f>
        <v>1148.8020253009111</v>
      </c>
      <c r="G171" s="8">
        <f t="shared" si="17"/>
        <v>6487.5052898070526</v>
      </c>
      <c r="H171" s="9">
        <f t="shared" si="23"/>
        <v>5231770.5524506178</v>
      </c>
    </row>
    <row r="172" spans="1:8" ht="15" customHeight="1" x14ac:dyDescent="0.25">
      <c r="A172" s="76">
        <f t="shared" si="18"/>
        <v>170</v>
      </c>
      <c r="B172" s="58">
        <f t="shared" si="19"/>
        <v>43587.513511627549</v>
      </c>
      <c r="C172" s="6">
        <f t="shared" si="16"/>
        <v>665.51351162754872</v>
      </c>
      <c r="D172" s="6">
        <f t="shared" si="20"/>
        <v>10863413.180463549</v>
      </c>
      <c r="E172" s="7">
        <f t="shared" si="21"/>
        <v>7.8265864336241586</v>
      </c>
      <c r="F172" s="9">
        <f>F171*(1+变量!$B$2)</f>
        <v>1156.4989988704272</v>
      </c>
      <c r="G172" s="8">
        <f t="shared" si="17"/>
        <v>6367.9223518033896</v>
      </c>
      <c r="H172" s="9">
        <f t="shared" si="23"/>
        <v>5238138.4748024214</v>
      </c>
    </row>
    <row r="173" spans="1:8" ht="15" customHeight="1" x14ac:dyDescent="0.25">
      <c r="A173" s="76">
        <f t="shared" si="18"/>
        <v>171</v>
      </c>
      <c r="B173" s="58">
        <f t="shared" si="19"/>
        <v>43591.007674418244</v>
      </c>
      <c r="C173" s="6">
        <f t="shared" si="16"/>
        <v>669.00767441824428</v>
      </c>
      <c r="D173" s="6">
        <f t="shared" si="20"/>
        <v>11080681.44407282</v>
      </c>
      <c r="E173" s="7">
        <f t="shared" si="21"/>
        <v>7.6731239545334891</v>
      </c>
      <c r="F173" s="9">
        <f>F172*(1+变量!$B$2)</f>
        <v>1164.247542162859</v>
      </c>
      <c r="G173" s="8">
        <f t="shared" si="17"/>
        <v>6249.8986815207545</v>
      </c>
      <c r="H173" s="9">
        <f t="shared" si="23"/>
        <v>5244388.3734839419</v>
      </c>
    </row>
    <row r="174" spans="1:8" ht="15" customHeight="1" x14ac:dyDescent="0.25">
      <c r="A174" s="76">
        <f t="shared" si="18"/>
        <v>172</v>
      </c>
      <c r="B174" s="58">
        <f t="shared" si="19"/>
        <v>43594.50183720894</v>
      </c>
      <c r="C174" s="6">
        <f t="shared" si="16"/>
        <v>672.50183720893983</v>
      </c>
      <c r="D174" s="6">
        <f t="shared" si="20"/>
        <v>11302295.072954277</v>
      </c>
      <c r="E174" s="7">
        <f t="shared" si="21"/>
        <v>7.5226705436602836</v>
      </c>
      <c r="F174" s="9">
        <f>F173*(1+变量!$B$2)</f>
        <v>1172.0480006953501</v>
      </c>
      <c r="G174" s="8">
        <f t="shared" si="17"/>
        <v>6133.4139473310215</v>
      </c>
      <c r="H174" s="9">
        <f t="shared" si="23"/>
        <v>5250521.7874312727</v>
      </c>
    </row>
    <row r="175" spans="1:8" ht="15" customHeight="1" x14ac:dyDescent="0.25">
      <c r="A175" s="76">
        <f t="shared" si="18"/>
        <v>173</v>
      </c>
      <c r="B175" s="58">
        <f t="shared" si="19"/>
        <v>43597.995999999635</v>
      </c>
      <c r="C175" s="6">
        <f t="shared" si="16"/>
        <v>675.99599999963539</v>
      </c>
      <c r="D175" s="6">
        <f t="shared" si="20"/>
        <v>11528340.974413361</v>
      </c>
      <c r="E175" s="7">
        <f t="shared" si="21"/>
        <v>7.3751671996669446</v>
      </c>
      <c r="F175" s="9">
        <f>F174*(1+变量!$B$2)</f>
        <v>1179.9007223000087</v>
      </c>
      <c r="G175" s="8">
        <f t="shared" si="17"/>
        <v>6018.4480827145444</v>
      </c>
      <c r="H175" s="9">
        <f t="shared" si="23"/>
        <v>5256540.235513987</v>
      </c>
    </row>
    <row r="176" spans="1:8" ht="15" customHeight="1" x14ac:dyDescent="0.25">
      <c r="A176" s="76">
        <f t="shared" si="18"/>
        <v>174</v>
      </c>
      <c r="B176" s="58">
        <f t="shared" si="19"/>
        <v>43601.490162790331</v>
      </c>
      <c r="C176" s="6">
        <f t="shared" si="16"/>
        <v>679.49016279033094</v>
      </c>
      <c r="D176" s="6">
        <f t="shared" si="20"/>
        <v>11758907.79390163</v>
      </c>
      <c r="E176" s="7">
        <f t="shared" si="21"/>
        <v>7.2305560781048479</v>
      </c>
      <c r="F176" s="9">
        <f>F175*(1+变量!$B$2)</f>
        <v>1187.8060571394187</v>
      </c>
      <c r="G176" s="8">
        <f t="shared" si="17"/>
        <v>5904.9812828033619</v>
      </c>
      <c r="H176" s="9">
        <f t="shared" si="23"/>
        <v>5262445.2167967902</v>
      </c>
    </row>
    <row r="177" spans="1:8" ht="15" customHeight="1" x14ac:dyDescent="0.25">
      <c r="A177" s="76">
        <f t="shared" si="18"/>
        <v>175</v>
      </c>
      <c r="B177" s="58">
        <f t="shared" si="19"/>
        <v>43604.984325581026</v>
      </c>
      <c r="C177" s="6">
        <f t="shared" si="16"/>
        <v>682.9843255810265</v>
      </c>
      <c r="D177" s="6">
        <f t="shared" si="20"/>
        <v>11994085.949779663</v>
      </c>
      <c r="E177" s="7">
        <f t="shared" si="21"/>
        <v>7.0887804687302429</v>
      </c>
      <c r="F177" s="9">
        <f>F176*(1+变量!$B$2)</f>
        <v>1195.7643577222527</v>
      </c>
      <c r="G177" s="8">
        <f t="shared" si="17"/>
        <v>5792.9940009694519</v>
      </c>
      <c r="H177" s="9">
        <f t="shared" si="23"/>
        <v>5268238.2107977597</v>
      </c>
    </row>
    <row r="178" spans="1:8" ht="15" customHeight="1" x14ac:dyDescent="0.25">
      <c r="A178" s="76">
        <f t="shared" si="18"/>
        <v>176</v>
      </c>
      <c r="B178" s="58">
        <f t="shared" si="19"/>
        <v>43608.478488371722</v>
      </c>
      <c r="C178" s="6">
        <f t="shared" si="16"/>
        <v>686.47848837172205</v>
      </c>
      <c r="D178" s="6">
        <f t="shared" si="20"/>
        <v>12233967.668775257</v>
      </c>
      <c r="E178" s="7">
        <f t="shared" si="21"/>
        <v>6.9497847732649438</v>
      </c>
      <c r="F178" s="9">
        <f>F177*(1+变量!$B$2)</f>
        <v>1203.7759789189918</v>
      </c>
      <c r="G178" s="8">
        <f t="shared" si="17"/>
        <v>5682.4669454574951</v>
      </c>
      <c r="H178" s="9">
        <f t="shared" si="23"/>
        <v>5273920.677743217</v>
      </c>
    </row>
    <row r="179" spans="1:8" ht="15" customHeight="1" x14ac:dyDescent="0.25">
      <c r="A179" s="76">
        <f t="shared" si="18"/>
        <v>177</v>
      </c>
      <c r="B179" s="58">
        <f t="shared" si="19"/>
        <v>43611.972651162418</v>
      </c>
      <c r="C179" s="6">
        <f t="shared" si="16"/>
        <v>689.97265116241761</v>
      </c>
      <c r="D179" s="6">
        <f t="shared" si="20"/>
        <v>12478647.022150762</v>
      </c>
      <c r="E179" s="7">
        <f t="shared" si="21"/>
        <v>6.8135144835930816</v>
      </c>
      <c r="F179" s="9">
        <f>F178*(1+变量!$B$2)</f>
        <v>1211.8412779777489</v>
      </c>
      <c r="G179" s="8">
        <f t="shared" si="17"/>
        <v>5573.3810760615243</v>
      </c>
      <c r="H179" s="9">
        <f t="shared" si="23"/>
        <v>5279494.0588192781</v>
      </c>
    </row>
    <row r="180" spans="1:8" ht="15" customHeight="1" x14ac:dyDescent="0.25">
      <c r="A180" s="76">
        <f t="shared" si="18"/>
        <v>178</v>
      </c>
      <c r="B180" s="58">
        <f t="shared" si="19"/>
        <v>43615.466813953113</v>
      </c>
      <c r="C180" s="6">
        <f t="shared" si="16"/>
        <v>693.46681395311316</v>
      </c>
      <c r="D180" s="6">
        <f t="shared" si="20"/>
        <v>12728219.962593777</v>
      </c>
      <c r="E180" s="7">
        <f t="shared" si="21"/>
        <v>6.6799161603853738</v>
      </c>
      <c r="F180" s="9">
        <f>F179*(1+变量!$B$2)</f>
        <v>1219.9606145401997</v>
      </c>
      <c r="G180" s="8">
        <f t="shared" si="17"/>
        <v>5465.7176008449351</v>
      </c>
      <c r="H180" s="9">
        <f t="shared" si="23"/>
        <v>5284959.7764201229</v>
      </c>
    </row>
    <row r="181" spans="1:8" ht="15" customHeight="1" x14ac:dyDescent="0.25">
      <c r="A181" s="76">
        <f t="shared" si="18"/>
        <v>179</v>
      </c>
      <c r="B181" s="58">
        <f t="shared" si="19"/>
        <v>43618.960976743809</v>
      </c>
      <c r="C181" s="6">
        <f t="shared" si="16"/>
        <v>696.96097674380871</v>
      </c>
      <c r="D181" s="6">
        <f t="shared" si="20"/>
        <v>12982784.361845654</v>
      </c>
      <c r="E181" s="7">
        <f t="shared" si="21"/>
        <v>6.5489374121425232</v>
      </c>
      <c r="F181" s="9">
        <f>F180*(1+变量!$B$2)</f>
        <v>1228.1343506576188</v>
      </c>
      <c r="G181" s="8">
        <f t="shared" si="17"/>
        <v>5359.4579729032275</v>
      </c>
      <c r="H181" s="9">
        <f t="shared" si="23"/>
        <v>5290319.2343930257</v>
      </c>
    </row>
    <row r="182" spans="1:8" ht="15" customHeight="1" x14ac:dyDescent="0.25">
      <c r="A182" s="76">
        <f t="shared" si="18"/>
        <v>180</v>
      </c>
      <c r="B182" s="58">
        <f t="shared" si="19"/>
        <v>43622.455139534504</v>
      </c>
      <c r="C182" s="6">
        <f t="shared" si="16"/>
        <v>700.45513953450427</v>
      </c>
      <c r="D182" s="6">
        <f t="shared" si="20"/>
        <v>13242440.049082566</v>
      </c>
      <c r="E182" s="7">
        <f t="shared" si="21"/>
        <v>6.4205268746495321</v>
      </c>
      <c r="F182" s="9">
        <f>F181*(1+变量!$B$2)</f>
        <v>1236.3628508070249</v>
      </c>
      <c r="G182" s="8">
        <f t="shared" si="17"/>
        <v>5254.5838871689966</v>
      </c>
      <c r="H182" s="9">
        <f t="shared" si="23"/>
        <v>5295573.8182801949</v>
      </c>
    </row>
    <row r="183" spans="1:8" ht="15" customHeight="1" x14ac:dyDescent="0.25">
      <c r="A183" s="76">
        <f t="shared" si="18"/>
        <v>181</v>
      </c>
      <c r="B183" s="58">
        <f t="shared" si="19"/>
        <v>43625.9493023252</v>
      </c>
      <c r="C183" s="6">
        <f t="shared" si="16"/>
        <v>703.94930232519982</v>
      </c>
      <c r="D183" s="6">
        <f t="shared" si="20"/>
        <v>13507288.850064218</v>
      </c>
      <c r="E183" s="7">
        <f t="shared" si="21"/>
        <v>6.2946341908328742</v>
      </c>
      <c r="F183" s="9">
        <f>F182*(1+变量!$B$2)</f>
        <v>1244.6464819074317</v>
      </c>
      <c r="G183" s="8">
        <f t="shared" si="17"/>
        <v>5151.0772772585533</v>
      </c>
      <c r="H183" s="9">
        <f t="shared" si="23"/>
        <v>5300724.8955574539</v>
      </c>
    </row>
    <row r="184" spans="1:8" ht="15" customHeight="1" x14ac:dyDescent="0.25">
      <c r="A184" s="76">
        <f t="shared" si="18"/>
        <v>182</v>
      </c>
      <c r="B184" s="58">
        <f t="shared" si="19"/>
        <v>43629.443465115895</v>
      </c>
      <c r="C184" s="6">
        <f t="shared" si="16"/>
        <v>707.44346511589538</v>
      </c>
      <c r="D184" s="6">
        <f t="shared" si="20"/>
        <v>13777434.627065502</v>
      </c>
      <c r="E184" s="7">
        <f t="shared" si="21"/>
        <v>6.1712099910126215</v>
      </c>
      <c r="F184" s="9">
        <f>F183*(1+变量!$B$2)</f>
        <v>1252.9856133362114</v>
      </c>
      <c r="G184" s="8">
        <f t="shared" si="17"/>
        <v>5048.9203123596881</v>
      </c>
      <c r="H184" s="9">
        <f t="shared" si="23"/>
        <v>5305773.8158698138</v>
      </c>
    </row>
    <row r="185" spans="1:8" ht="15" customHeight="1" x14ac:dyDescent="0.25">
      <c r="A185" s="76">
        <f t="shared" si="18"/>
        <v>183</v>
      </c>
      <c r="B185" s="58">
        <f t="shared" si="19"/>
        <v>43632.937627906591</v>
      </c>
      <c r="C185" s="6">
        <f t="shared" si="16"/>
        <v>710.93762790659093</v>
      </c>
      <c r="D185" s="6">
        <f t="shared" si="20"/>
        <v>14052983.319606813</v>
      </c>
      <c r="E185" s="7">
        <f t="shared" si="21"/>
        <v>6.0502058735417856</v>
      </c>
      <c r="F185" s="9">
        <f>F184*(1+变量!$B$2)</f>
        <v>1261.3806169455638</v>
      </c>
      <c r="G185" s="8">
        <f t="shared" si="17"/>
        <v>4948.0953941599946</v>
      </c>
      <c r="H185" s="9">
        <f t="shared" si="23"/>
        <v>5310721.9112639735</v>
      </c>
    </row>
    <row r="186" spans="1:8" ht="15" customHeight="1" x14ac:dyDescent="0.25">
      <c r="A186" s="76">
        <f t="shared" si="18"/>
        <v>184</v>
      </c>
      <c r="B186" s="58">
        <f t="shared" si="19"/>
        <v>43636.431790697286</v>
      </c>
      <c r="C186" s="6">
        <f t="shared" si="16"/>
        <v>714.43179069728649</v>
      </c>
      <c r="D186" s="6">
        <f t="shared" si="20"/>
        <v>14334042.985998949</v>
      </c>
      <c r="E186" s="7">
        <f t="shared" si="21"/>
        <v>5.9315743858252796</v>
      </c>
      <c r="F186" s="9">
        <f>F185*(1+变量!$B$2)</f>
        <v>1269.8318670790991</v>
      </c>
      <c r="G186" s="8">
        <f t="shared" si="17"/>
        <v>4848.5851538152583</v>
      </c>
      <c r="H186" s="9">
        <f t="shared" si="23"/>
        <v>5315570.4964177888</v>
      </c>
    </row>
    <row r="187" spans="1:8" ht="15" customHeight="1" x14ac:dyDescent="0.25">
      <c r="A187" s="76">
        <f t="shared" si="18"/>
        <v>185</v>
      </c>
      <c r="B187" s="58">
        <f t="shared" si="19"/>
        <v>43639.925953487982</v>
      </c>
      <c r="C187" s="6">
        <f t="shared" si="16"/>
        <v>717.92595348798204</v>
      </c>
      <c r="D187" s="6">
        <f t="shared" si="20"/>
        <v>14620723.845718928</v>
      </c>
      <c r="E187" s="7">
        <f t="shared" si="21"/>
        <v>5.8152690057110581</v>
      </c>
      <c r="F187" s="9">
        <f>F186*(1+变量!$B$2)</f>
        <v>1278.3397405885289</v>
      </c>
      <c r="G187" s="8">
        <f t="shared" si="17"/>
        <v>4750.3724489573697</v>
      </c>
      <c r="H187" s="9">
        <f t="shared" si="23"/>
        <v>5320320.8688667463</v>
      </c>
    </row>
    <row r="188" spans="1:8" ht="15" customHeight="1" x14ac:dyDescent="0.25">
      <c r="A188" s="76">
        <f t="shared" si="18"/>
        <v>186</v>
      </c>
      <c r="B188" s="58">
        <f t="shared" si="19"/>
        <v>43643.420116278678</v>
      </c>
      <c r="C188" s="6">
        <f t="shared" si="16"/>
        <v>721.4201162786776</v>
      </c>
      <c r="D188" s="6">
        <f t="shared" si="20"/>
        <v>14913138.322633306</v>
      </c>
      <c r="E188" s="7">
        <f t="shared" si="21"/>
        <v>5.7012441232461351</v>
      </c>
      <c r="F188" s="9">
        <f>F187*(1+变量!$B$2)</f>
        <v>1286.9046168504719</v>
      </c>
      <c r="G188" s="8">
        <f t="shared" si="17"/>
        <v>4653.440360741256</v>
      </c>
      <c r="H188" s="9">
        <f t="shared" si="23"/>
        <v>5324974.309227488</v>
      </c>
    </row>
    <row r="189" spans="1:8" ht="15" customHeight="1" x14ac:dyDescent="0.25">
      <c r="A189" s="76">
        <f t="shared" si="18"/>
        <v>187</v>
      </c>
      <c r="B189" s="58">
        <f t="shared" si="19"/>
        <v>43646.914279069373</v>
      </c>
      <c r="C189" s="6">
        <f t="shared" si="16"/>
        <v>724.91427906937315</v>
      </c>
      <c r="D189" s="6">
        <f t="shared" si="20"/>
        <v>15211401.089085972</v>
      </c>
      <c r="E189" s="7">
        <f t="shared" si="21"/>
        <v>5.5894550227903288</v>
      </c>
      <c r="F189" s="9">
        <f>F188*(1+变量!$B$2)</f>
        <v>1295.5268777833701</v>
      </c>
      <c r="G189" s="8">
        <f t="shared" si="17"/>
        <v>4557.7721909303136</v>
      </c>
      <c r="H189" s="9">
        <f t="shared" si="23"/>
        <v>5329532.0814184183</v>
      </c>
    </row>
    <row r="190" spans="1:8" ht="15" customHeight="1" x14ac:dyDescent="0.25">
      <c r="A190" s="76">
        <f t="shared" si="18"/>
        <v>188</v>
      </c>
      <c r="B190" s="58">
        <f t="shared" si="19"/>
        <v>43650.408441860069</v>
      </c>
      <c r="C190" s="6">
        <f t="shared" si="16"/>
        <v>728.40844186006871</v>
      </c>
      <c r="D190" s="6">
        <f t="shared" si="20"/>
        <v>15515629.110867692</v>
      </c>
      <c r="E190" s="7">
        <f t="shared" si="21"/>
        <v>5.4798578654807146</v>
      </c>
      <c r="F190" s="9">
        <f>F189*(1+变量!$B$2)</f>
        <v>1304.2069078645186</v>
      </c>
      <c r="G190" s="8">
        <f t="shared" si="17"/>
        <v>4463.3514590198474</v>
      </c>
      <c r="H190" s="9">
        <f t="shared" si="23"/>
        <v>5333995.4328774381</v>
      </c>
    </row>
    <row r="191" spans="1:8" ht="15" customHeight="1" x14ac:dyDescent="0.25">
      <c r="A191" s="76">
        <f t="shared" si="18"/>
        <v>189</v>
      </c>
      <c r="B191" s="58">
        <f t="shared" si="19"/>
        <v>43653.902604650764</v>
      </c>
      <c r="C191" s="6">
        <f t="shared" si="16"/>
        <v>731.90260465076426</v>
      </c>
      <c r="D191" s="6">
        <f t="shared" si="20"/>
        <v>15825941.693085046</v>
      </c>
      <c r="E191" s="7">
        <f t="shared" si="21"/>
        <v>5.3724096720399164</v>
      </c>
      <c r="F191" s="9">
        <f>F190*(1+变量!$B$2)</f>
        <v>1312.9450941472107</v>
      </c>
      <c r="G191" s="8">
        <f t="shared" si="17"/>
        <v>4370.1618993980173</v>
      </c>
      <c r="H191" s="9">
        <f t="shared" si="23"/>
        <v>5338365.5947768362</v>
      </c>
    </row>
    <row r="192" spans="1:8" ht="15" customHeight="1" x14ac:dyDescent="0.25">
      <c r="A192" s="76">
        <f t="shared" si="18"/>
        <v>190</v>
      </c>
      <c r="B192" s="58">
        <f t="shared" si="19"/>
        <v>43657.39676744146</v>
      </c>
      <c r="C192" s="6">
        <f t="shared" si="16"/>
        <v>735.39676744145982</v>
      </c>
      <c r="D192" s="6">
        <f t="shared" si="20"/>
        <v>16142460.526946748</v>
      </c>
      <c r="E192" s="7">
        <f t="shared" si="21"/>
        <v>5.2670683059214864</v>
      </c>
      <c r="F192" s="9">
        <f>F191*(1+变量!$B$2)</f>
        <v>1321.741826277997</v>
      </c>
      <c r="G192" s="8">
        <f t="shared" si="17"/>
        <v>4278.1874585438045</v>
      </c>
      <c r="H192" s="9">
        <f t="shared" si="23"/>
        <v>5342643.7822353803</v>
      </c>
    </row>
    <row r="193" spans="1:8" ht="15" customHeight="1" x14ac:dyDescent="0.25">
      <c r="A193" s="76">
        <f t="shared" si="18"/>
        <v>191</v>
      </c>
      <c r="B193" s="58">
        <f t="shared" si="19"/>
        <v>43660.890930232155</v>
      </c>
      <c r="C193" s="6">
        <f t="shared" si="16"/>
        <v>738.89093023215537</v>
      </c>
      <c r="D193" s="6">
        <f t="shared" si="20"/>
        <v>16465309.737485683</v>
      </c>
      <c r="E193" s="7">
        <f t="shared" si="21"/>
        <v>5.1637924567857709</v>
      </c>
      <c r="F193" s="9">
        <f>F192*(1+变量!$B$2)</f>
        <v>1330.5974965140595</v>
      </c>
      <c r="G193" s="8">
        <f t="shared" si="17"/>
        <v>4187.4122922615143</v>
      </c>
      <c r="H193" s="9">
        <f t="shared" si="23"/>
        <v>5346831.1945276419</v>
      </c>
    </row>
    <row r="194" spans="1:8" ht="15" customHeight="1" x14ac:dyDescent="0.25">
      <c r="A194" s="76">
        <f t="shared" si="18"/>
        <v>192</v>
      </c>
      <c r="B194" s="58">
        <f t="shared" si="19"/>
        <v>43664.385093022851</v>
      </c>
      <c r="C194" s="6">
        <f t="shared" si="16"/>
        <v>742.38509302285092</v>
      </c>
      <c r="D194" s="6">
        <f t="shared" si="20"/>
        <v>16794615.932235397</v>
      </c>
      <c r="E194" s="7">
        <f t="shared" si="21"/>
        <v>5.0625416242997749</v>
      </c>
      <c r="F194" s="9">
        <f>F193*(1+变量!$B$2)</f>
        <v>1339.5124997407036</v>
      </c>
      <c r="G194" s="8">
        <f t="shared" si="17"/>
        <v>4097.8207629513363</v>
      </c>
      <c r="H194" s="9">
        <f t="shared" si="23"/>
        <v>5350929.0152905928</v>
      </c>
    </row>
    <row r="195" spans="1:8" ht="15" customHeight="1" x14ac:dyDescent="0.25">
      <c r="A195" s="76">
        <f t="shared" si="18"/>
        <v>193</v>
      </c>
      <c r="B195" s="58">
        <f t="shared" si="19"/>
        <v>43667.879255813546</v>
      </c>
      <c r="C195" s="6">
        <f t="shared" ref="C195:C258" si="24">B195-CurrentDate</f>
        <v>745.87925581354648</v>
      </c>
      <c r="D195" s="6">
        <f t="shared" si="20"/>
        <v>17130508.250880107</v>
      </c>
      <c r="E195" s="7">
        <f t="shared" si="21"/>
        <v>4.9632761022546816</v>
      </c>
      <c r="F195" s="9">
        <f>F194*(1+变量!$B$2)</f>
        <v>1348.4872334889662</v>
      </c>
      <c r="G195" s="8">
        <f t="shared" ref="G195:G258" si="25">E195*F195-ElectrictyPerPeriod</f>
        <v>4009.3974369154985</v>
      </c>
      <c r="H195" s="9">
        <f t="shared" si="23"/>
        <v>5354938.4127275087</v>
      </c>
    </row>
    <row r="196" spans="1:8" ht="15" customHeight="1" x14ac:dyDescent="0.25">
      <c r="A196" s="76">
        <f t="shared" ref="A196:A259" si="26">A195+1</f>
        <v>194</v>
      </c>
      <c r="B196" s="58">
        <f t="shared" ref="B196:B259" si="27">B195+PeriodDuration</f>
        <v>43671.373418604242</v>
      </c>
      <c r="C196" s="6">
        <f t="shared" si="24"/>
        <v>749.37341860424203</v>
      </c>
      <c r="D196" s="6">
        <f t="shared" ref="D196:D259" si="28">D195*(1+DifficultyIncrease)</f>
        <v>17473118.415897708</v>
      </c>
      <c r="E196" s="7">
        <f t="shared" ref="E196:E259" si="29">E195/(1+DifficultyIncrease)</f>
        <v>4.8659569629947859</v>
      </c>
      <c r="F196" s="9">
        <f>F195*(1+变量!$B$2)</f>
        <v>1357.5220979533422</v>
      </c>
      <c r="G196" s="8">
        <f t="shared" si="25"/>
        <v>3922.1270816995384</v>
      </c>
      <c r="H196" s="9">
        <f t="shared" si="23"/>
        <v>5358860.5398092084</v>
      </c>
    </row>
    <row r="197" spans="1:8" ht="15" customHeight="1" x14ac:dyDescent="0.25">
      <c r="A197" s="76">
        <f t="shared" si="26"/>
        <v>195</v>
      </c>
      <c r="B197" s="58">
        <f t="shared" si="27"/>
        <v>43674.867581394938</v>
      </c>
      <c r="C197" s="6">
        <f t="shared" si="24"/>
        <v>752.86758139493759</v>
      </c>
      <c r="D197" s="6">
        <f t="shared" si="28"/>
        <v>17822580.784215663</v>
      </c>
      <c r="E197" s="7">
        <f t="shared" si="29"/>
        <v>4.7705460421517509</v>
      </c>
      <c r="F197" s="9">
        <f>F196*(1+变量!$B$2)</f>
        <v>1366.6174960096293</v>
      </c>
      <c r="G197" s="8">
        <f t="shared" si="25"/>
        <v>3835.9946634682565</v>
      </c>
      <c r="H197" s="9">
        <f t="shared" si="23"/>
        <v>5362696.5344726769</v>
      </c>
    </row>
    <row r="198" spans="1:8" ht="15" customHeight="1" x14ac:dyDescent="0.25">
      <c r="A198" s="76">
        <f t="shared" si="26"/>
        <v>196</v>
      </c>
      <c r="B198" s="58">
        <f t="shared" si="27"/>
        <v>43678.361744185633</v>
      </c>
      <c r="C198" s="6">
        <f t="shared" si="24"/>
        <v>756.36174418563314</v>
      </c>
      <c r="D198" s="6">
        <f t="shared" si="28"/>
        <v>18179032.399899974</v>
      </c>
      <c r="E198" s="7">
        <f t="shared" si="29"/>
        <v>4.6770059236781867</v>
      </c>
      <c r="F198" s="9">
        <f>F197*(1+变量!$B$2)</f>
        <v>1375.7738332328938</v>
      </c>
      <c r="G198" s="8">
        <f t="shared" si="25"/>
        <v>3750.9853444158734</v>
      </c>
      <c r="H198" s="9">
        <f t="shared" si="23"/>
        <v>5366447.5198170925</v>
      </c>
    </row>
    <row r="199" spans="1:8" ht="15" customHeight="1" x14ac:dyDescent="0.25">
      <c r="A199" s="76">
        <f t="shared" si="26"/>
        <v>197</v>
      </c>
      <c r="B199" s="58">
        <f t="shared" si="27"/>
        <v>43681.855906976329</v>
      </c>
      <c r="C199" s="6">
        <f t="shared" si="24"/>
        <v>759.8559069763287</v>
      </c>
      <c r="D199" s="6">
        <f t="shared" si="28"/>
        <v>18542613.047897976</v>
      </c>
      <c r="E199" s="7">
        <f t="shared" si="29"/>
        <v>4.5852999251746924</v>
      </c>
      <c r="F199" s="9">
        <f>F198*(1+变量!$B$2)</f>
        <v>1384.9915179155541</v>
      </c>
      <c r="G199" s="8">
        <f t="shared" si="25"/>
        <v>3667.0844802099573</v>
      </c>
      <c r="H199" s="9">
        <f t="shared" si="23"/>
        <v>5370114.6042973027</v>
      </c>
    </row>
    <row r="200" spans="1:8" ht="15" customHeight="1" x14ac:dyDescent="0.25">
      <c r="A200" s="76">
        <f t="shared" si="26"/>
        <v>198</v>
      </c>
      <c r="B200" s="58">
        <f t="shared" si="27"/>
        <v>43685.350069767024</v>
      </c>
      <c r="C200" s="6">
        <f t="shared" si="24"/>
        <v>763.35006976702425</v>
      </c>
      <c r="D200" s="6">
        <f t="shared" si="28"/>
        <v>18913465.308855936</v>
      </c>
      <c r="E200" s="7">
        <f t="shared" si="29"/>
        <v>4.4953920835046004</v>
      </c>
      <c r="F200" s="9">
        <f>F199*(1+变量!$B$2)</f>
        <v>1394.2709610855882</v>
      </c>
      <c r="G200" s="8">
        <f t="shared" si="25"/>
        <v>3584.2776174686869</v>
      </c>
      <c r="H200" s="9">
        <f t="shared" si="23"/>
        <v>5373698.8819147712</v>
      </c>
    </row>
    <row r="201" spans="1:8" ht="15" customHeight="1" x14ac:dyDescent="0.25">
      <c r="A201" s="76">
        <f t="shared" si="26"/>
        <v>199</v>
      </c>
      <c r="B201" s="58">
        <f t="shared" si="27"/>
        <v>43688.84423255772</v>
      </c>
      <c r="C201" s="6">
        <f t="shared" si="24"/>
        <v>766.84423255771981</v>
      </c>
      <c r="D201" s="6">
        <f t="shared" si="28"/>
        <v>19291734.615033057</v>
      </c>
      <c r="E201" s="7">
        <f t="shared" si="29"/>
        <v>4.4072471406907843</v>
      </c>
      <c r="F201" s="9">
        <f>F200*(1+变量!$B$2)</f>
        <v>1403.6125765248614</v>
      </c>
      <c r="G201" s="8">
        <f t="shared" si="25"/>
        <v>3502.5504912710039</v>
      </c>
      <c r="H201" s="9">
        <f t="shared" si="23"/>
        <v>5377201.4324060418</v>
      </c>
    </row>
    <row r="202" spans="1:8" ht="15" customHeight="1" x14ac:dyDescent="0.25">
      <c r="A202" s="76">
        <f t="shared" si="26"/>
        <v>200</v>
      </c>
      <c r="B202" s="58">
        <f t="shared" si="27"/>
        <v>43692.338395348415</v>
      </c>
      <c r="C202" s="6">
        <f t="shared" si="24"/>
        <v>770.33839534841536</v>
      </c>
      <c r="D202" s="6">
        <f t="shared" si="28"/>
        <v>19677569.307333719</v>
      </c>
      <c r="E202" s="7">
        <f t="shared" si="29"/>
        <v>4.3208305300890038</v>
      </c>
      <c r="F202" s="9">
        <f>F201*(1+变量!$B$2)</f>
        <v>1413.016780787578</v>
      </c>
      <c r="G202" s="8">
        <f t="shared" si="25"/>
        <v>3421.8890226992316</v>
      </c>
      <c r="H202" s="9">
        <f t="shared" si="23"/>
        <v>5380623.3214287413</v>
      </c>
    </row>
    <row r="203" spans="1:8" ht="15" customHeight="1" x14ac:dyDescent="0.25">
      <c r="A203" s="76">
        <f t="shared" si="26"/>
        <v>201</v>
      </c>
      <c r="B203" s="58">
        <f t="shared" si="27"/>
        <v>43695.832558139111</v>
      </c>
      <c r="C203" s="6">
        <f t="shared" si="24"/>
        <v>773.83255813911092</v>
      </c>
      <c r="D203" s="6">
        <f t="shared" si="28"/>
        <v>20071120.693480395</v>
      </c>
      <c r="E203" s="7">
        <f t="shared" si="29"/>
        <v>4.2361083628323568</v>
      </c>
      <c r="F203" s="9">
        <f>F202*(1+变量!$B$2)</f>
        <v>1422.4839932188547</v>
      </c>
      <c r="G203" s="8">
        <f t="shared" si="25"/>
        <v>3342.2793164137393</v>
      </c>
      <c r="H203" s="9">
        <f t="shared" si="23"/>
        <v>5383965.6007451555</v>
      </c>
    </row>
    <row r="204" spans="1:8" ht="15" customHeight="1" x14ac:dyDescent="0.25">
      <c r="A204" s="76">
        <f t="shared" si="26"/>
        <v>202</v>
      </c>
      <c r="B204" s="58">
        <f t="shared" si="27"/>
        <v>43699.326720929806</v>
      </c>
      <c r="C204" s="6">
        <f t="shared" si="24"/>
        <v>777.32672092980647</v>
      </c>
      <c r="D204" s="6">
        <f t="shared" si="28"/>
        <v>20472543.107350003</v>
      </c>
      <c r="E204" s="7">
        <f t="shared" si="29"/>
        <v>4.1530474145415264</v>
      </c>
      <c r="F204" s="9">
        <f>F203*(1+变量!$B$2)</f>
        <v>1432.014635973421</v>
      </c>
      <c r="G204" s="8">
        <f t="shared" si="25"/>
        <v>3263.7076582592244</v>
      </c>
      <c r="H204" s="9">
        <f t="shared" si="23"/>
        <v>5387229.3084034147</v>
      </c>
    </row>
    <row r="205" spans="1:8" ht="15" customHeight="1" x14ac:dyDescent="0.25">
      <c r="A205" s="76">
        <f t="shared" si="26"/>
        <v>203</v>
      </c>
      <c r="B205" s="58">
        <f t="shared" si="27"/>
        <v>43702.820883720502</v>
      </c>
      <c r="C205" s="6">
        <f t="shared" si="24"/>
        <v>780.82088372050202</v>
      </c>
      <c r="D205" s="6">
        <f t="shared" si="28"/>
        <v>20881993.969497003</v>
      </c>
      <c r="E205" s="7">
        <f t="shared" si="29"/>
        <v>4.0716151122956141</v>
      </c>
      <c r="F205" s="9">
        <f>F204*(1+变量!$B$2)</f>
        <v>1441.6091340344428</v>
      </c>
      <c r="G205" s="8">
        <f t="shared" si="25"/>
        <v>3186.1605129022146</v>
      </c>
      <c r="H205" s="9">
        <f t="shared" si="23"/>
        <v>5390415.4689163165</v>
      </c>
    </row>
    <row r="206" spans="1:8" ht="15" customHeight="1" x14ac:dyDescent="0.25">
      <c r="A206" s="76">
        <f t="shared" si="26"/>
        <v>204</v>
      </c>
      <c r="B206" s="58">
        <f t="shared" si="27"/>
        <v>43706.315046511198</v>
      </c>
      <c r="C206" s="6">
        <f t="shared" si="24"/>
        <v>784.31504651119758</v>
      </c>
      <c r="D206" s="6">
        <f t="shared" si="28"/>
        <v>21299633.848886944</v>
      </c>
      <c r="E206" s="7">
        <f t="shared" si="29"/>
        <v>3.9917795218584451</v>
      </c>
      <c r="F206" s="9">
        <f>F205*(1+变量!$B$2)</f>
        <v>1451.2679152324736</v>
      </c>
      <c r="G206" s="8">
        <f t="shared" si="25"/>
        <v>3109.6245214993687</v>
      </c>
      <c r="H206" s="9">
        <f t="shared" si="23"/>
        <v>5393525.093437816</v>
      </c>
    </row>
    <row r="207" spans="1:8" ht="15" customHeight="1" x14ac:dyDescent="0.25">
      <c r="A207" s="76">
        <f t="shared" si="26"/>
        <v>205</v>
      </c>
      <c r="B207" s="58">
        <f t="shared" si="27"/>
        <v>43709.809209301893</v>
      </c>
      <c r="C207" s="6">
        <f t="shared" si="24"/>
        <v>787.80920930189313</v>
      </c>
      <c r="D207" s="6">
        <f t="shared" si="28"/>
        <v>21725626.525864683</v>
      </c>
      <c r="E207" s="7">
        <f t="shared" si="29"/>
        <v>3.9135093351553381</v>
      </c>
      <c r="F207" s="9">
        <f>F206*(1+变量!$B$2)</f>
        <v>1460.9914102645309</v>
      </c>
      <c r="G207" s="8">
        <f t="shared" si="25"/>
        <v>3034.0864993961877</v>
      </c>
      <c r="H207" s="9">
        <f t="shared" si="23"/>
        <v>5396559.1799372118</v>
      </c>
    </row>
    <row r="208" spans="1:8" ht="15" customHeight="1" x14ac:dyDescent="0.25">
      <c r="A208" s="76">
        <f t="shared" si="26"/>
        <v>206</v>
      </c>
      <c r="B208" s="58">
        <f t="shared" si="27"/>
        <v>43713.303372092589</v>
      </c>
      <c r="C208" s="6">
        <f t="shared" si="24"/>
        <v>791.30337209258869</v>
      </c>
      <c r="D208" s="6">
        <f t="shared" si="28"/>
        <v>22160139.056381978</v>
      </c>
      <c r="E208" s="7">
        <f t="shared" si="29"/>
        <v>3.8367738579954294</v>
      </c>
      <c r="F208" s="9">
        <f>F207*(1+变量!$B$2)</f>
        <v>1470.7800527133031</v>
      </c>
      <c r="G208" s="8">
        <f t="shared" si="25"/>
        <v>2959.5334338557241</v>
      </c>
      <c r="H208" s="9">
        <f t="shared" si="23"/>
        <v>5399518.7133710673</v>
      </c>
    </row>
    <row r="209" spans="1:8" ht="15" customHeight="1" x14ac:dyDescent="0.25">
      <c r="A209" s="76">
        <f t="shared" si="26"/>
        <v>207</v>
      </c>
      <c r="B209" s="58">
        <f t="shared" si="27"/>
        <v>43716.797534883284</v>
      </c>
      <c r="C209" s="6">
        <f t="shared" si="24"/>
        <v>794.79753488328424</v>
      </c>
      <c r="D209" s="6">
        <f t="shared" si="28"/>
        <v>22603341.837509617</v>
      </c>
      <c r="E209" s="7">
        <f t="shared" si="29"/>
        <v>3.7615429980347348</v>
      </c>
      <c r="F209" s="9">
        <f>F208*(1+变量!$B$2)</f>
        <v>1480.6342790664821</v>
      </c>
      <c r="G209" s="8">
        <f t="shared" si="25"/>
        <v>2885.9524818169166</v>
      </c>
      <c r="H209" s="9">
        <f t="shared" si="23"/>
        <v>5402404.6658528838</v>
      </c>
    </row>
    <row r="210" spans="1:8" ht="15" customHeight="1" x14ac:dyDescent="0.25">
      <c r="A210" s="76">
        <f t="shared" si="26"/>
        <v>208</v>
      </c>
      <c r="B210" s="58">
        <f t="shared" si="27"/>
        <v>43720.29169767398</v>
      </c>
      <c r="C210" s="6">
        <f t="shared" si="24"/>
        <v>798.2916976739798</v>
      </c>
      <c r="D210" s="6">
        <f t="shared" si="28"/>
        <v>23055408.674259812</v>
      </c>
      <c r="E210" s="7">
        <f t="shared" si="29"/>
        <v>3.6877872529752302</v>
      </c>
      <c r="F210" s="9">
        <f>F209*(1+变量!$B$2)</f>
        <v>1490.5545287362274</v>
      </c>
      <c r="G210" s="8">
        <f t="shared" si="25"/>
        <v>2813.3309676821445</v>
      </c>
      <c r="H210" s="9">
        <f t="shared" si="23"/>
        <v>5405217.9968205662</v>
      </c>
    </row>
    <row r="211" spans="1:8" ht="15" customHeight="1" x14ac:dyDescent="0.25">
      <c r="A211" s="76">
        <f t="shared" si="26"/>
        <v>209</v>
      </c>
      <c r="B211" s="58">
        <f t="shared" si="27"/>
        <v>43723.785860464675</v>
      </c>
      <c r="C211" s="6">
        <f t="shared" si="24"/>
        <v>801.78586046467535</v>
      </c>
      <c r="D211" s="6">
        <f t="shared" si="28"/>
        <v>23516516.847745009</v>
      </c>
      <c r="E211" s="7">
        <f t="shared" si="29"/>
        <v>3.6154776989953237</v>
      </c>
      <c r="F211" s="9">
        <f>F210*(1+变量!$B$2)</f>
        <v>1500.54124407876</v>
      </c>
      <c r="G211" s="8">
        <f t="shared" si="25"/>
        <v>2741.6563811336391</v>
      </c>
      <c r="H211" s="9">
        <f t="shared" si="23"/>
        <v>5407959.6532017002</v>
      </c>
    </row>
    <row r="212" spans="1:8" ht="15" customHeight="1" x14ac:dyDescent="0.25">
      <c r="A212" s="76">
        <f t="shared" si="26"/>
        <v>210</v>
      </c>
      <c r="B212" s="58">
        <f t="shared" si="27"/>
        <v>43727.280023255371</v>
      </c>
      <c r="C212" s="6">
        <f t="shared" si="24"/>
        <v>805.28002325537091</v>
      </c>
      <c r="D212" s="6">
        <f t="shared" si="28"/>
        <v>23986847.184699908</v>
      </c>
      <c r="E212" s="7">
        <f t="shared" si="29"/>
        <v>3.5445859794071799</v>
      </c>
      <c r="F212" s="9">
        <f>F211*(1+变量!$B$2)</f>
        <v>1510.5948704140876</v>
      </c>
      <c r="G212" s="8">
        <f t="shared" si="25"/>
        <v>2670.9163749783638</v>
      </c>
      <c r="H212" s="9">
        <f t="shared" si="23"/>
        <v>5410630.5695766788</v>
      </c>
    </row>
    <row r="213" spans="1:8" ht="15" customHeight="1" x14ac:dyDescent="0.25">
      <c r="A213" s="76">
        <f t="shared" si="26"/>
        <v>211</v>
      </c>
      <c r="B213" s="58">
        <f t="shared" si="27"/>
        <v>43730.774186046066</v>
      </c>
      <c r="C213" s="6">
        <f t="shared" si="24"/>
        <v>808.77418604606646</v>
      </c>
      <c r="D213" s="6">
        <f t="shared" si="28"/>
        <v>24466584.128393907</v>
      </c>
      <c r="E213" s="7">
        <f t="shared" si="29"/>
        <v>3.475084293536451</v>
      </c>
      <c r="F213" s="9">
        <f>F212*(1+变量!$B$2)</f>
        <v>1520.715856045862</v>
      </c>
      <c r="G213" s="8">
        <f t="shared" si="25"/>
        <v>2601.0987630209966</v>
      </c>
      <c r="H213" s="9">
        <f t="shared" si="23"/>
        <v>5413231.6683396995</v>
      </c>
    </row>
    <row r="214" spans="1:8" ht="15" customHeight="1" x14ac:dyDescent="0.25">
      <c r="A214" s="76">
        <f t="shared" si="26"/>
        <v>212</v>
      </c>
      <c r="B214" s="58">
        <f t="shared" si="27"/>
        <v>43734.268348836762</v>
      </c>
      <c r="C214" s="6">
        <f t="shared" si="24"/>
        <v>812.26834883676202</v>
      </c>
      <c r="D214" s="6">
        <f t="shared" si="28"/>
        <v>24955915.810961787</v>
      </c>
      <c r="E214" s="7">
        <f t="shared" si="29"/>
        <v>3.40694538582005</v>
      </c>
      <c r="F214" s="9">
        <f>F213*(1+变量!$B$2)</f>
        <v>1530.9046522813692</v>
      </c>
      <c r="G214" s="8">
        <f t="shared" si="25"/>
        <v>2532.1915179646421</v>
      </c>
      <c r="H214" s="9">
        <f t="shared" si="23"/>
        <v>5415763.8598576644</v>
      </c>
    </row>
    <row r="215" spans="1:8" ht="15" customHeight="1" x14ac:dyDescent="0.25">
      <c r="A215" s="76">
        <f t="shared" si="26"/>
        <v>213</v>
      </c>
      <c r="B215" s="58">
        <f t="shared" si="27"/>
        <v>43737.762511627458</v>
      </c>
      <c r="C215" s="6">
        <f t="shared" si="24"/>
        <v>815.76251162745757</v>
      </c>
      <c r="D215" s="6">
        <f t="shared" si="28"/>
        <v>25455034.127181023</v>
      </c>
      <c r="E215" s="7">
        <f t="shared" si="29"/>
        <v>3.3401425351176961</v>
      </c>
      <c r="F215" s="9">
        <f>F214*(1+变量!$B$2)</f>
        <v>1541.1617134516544</v>
      </c>
      <c r="G215" s="8">
        <f t="shared" si="25"/>
        <v>2464.1827693389241</v>
      </c>
      <c r="H215" s="9">
        <f t="shared" si="23"/>
        <v>5418228.042627003</v>
      </c>
    </row>
    <row r="216" spans="1:8" ht="15" customHeight="1" x14ac:dyDescent="0.25">
      <c r="A216" s="76">
        <f t="shared" si="26"/>
        <v>214</v>
      </c>
      <c r="B216" s="58">
        <f t="shared" si="27"/>
        <v>43741.256674418153</v>
      </c>
      <c r="C216" s="6">
        <f t="shared" si="24"/>
        <v>819.25667441815312</v>
      </c>
      <c r="D216" s="6">
        <f t="shared" si="28"/>
        <v>25964134.809724644</v>
      </c>
      <c r="E216" s="7">
        <f t="shared" si="29"/>
        <v>3.2746495442330352</v>
      </c>
      <c r="F216" s="9">
        <f>F215*(1+变量!$B$2)</f>
        <v>1551.4874969317802</v>
      </c>
      <c r="G216" s="8">
        <f t="shared" si="25"/>
        <v>2397.0608014550899</v>
      </c>
      <c r="H216" s="9">
        <f t="shared" si="23"/>
        <v>5420625.1034284579</v>
      </c>
    </row>
    <row r="217" spans="1:8" ht="15" customHeight="1" x14ac:dyDescent="0.25">
      <c r="A217" s="76">
        <f t="shared" si="26"/>
        <v>215</v>
      </c>
      <c r="B217" s="58">
        <f t="shared" si="27"/>
        <v>43744.750837208849</v>
      </c>
      <c r="C217" s="6">
        <f t="shared" si="24"/>
        <v>822.75083720884868</v>
      </c>
      <c r="D217" s="6">
        <f t="shared" si="28"/>
        <v>26483417.505919136</v>
      </c>
      <c r="E217" s="7">
        <f t="shared" si="29"/>
        <v>3.2104407296402306</v>
      </c>
      <c r="F217" s="9">
        <f>F216*(1+变量!$B$2)</f>
        <v>1561.8824631612231</v>
      </c>
      <c r="G217" s="8">
        <f t="shared" si="25"/>
        <v>2330.8140513877806</v>
      </c>
      <c r="H217" s="9">
        <f t="shared" ref="H217:H280" si="30">H216+G217</f>
        <v>5422955.9174798457</v>
      </c>
    </row>
    <row r="218" spans="1:8" ht="15" customHeight="1" x14ac:dyDescent="0.25">
      <c r="A218" s="76">
        <f t="shared" si="26"/>
        <v>216</v>
      </c>
      <c r="B218" s="58">
        <f t="shared" si="27"/>
        <v>43748.244999999544</v>
      </c>
      <c r="C218" s="6">
        <f t="shared" si="24"/>
        <v>826.24499999954423</v>
      </c>
      <c r="D218" s="6">
        <f t="shared" si="28"/>
        <v>27013085.85603752</v>
      </c>
      <c r="E218" s="7">
        <f t="shared" si="29"/>
        <v>3.1474909114119907</v>
      </c>
      <c r="F218" s="9">
        <f>F217*(1+变量!$B$2)</f>
        <v>1572.3470756644031</v>
      </c>
      <c r="G218" s="8">
        <f t="shared" si="25"/>
        <v>2265.4311069831138</v>
      </c>
      <c r="H218" s="9">
        <f t="shared" si="30"/>
        <v>5425221.3485868284</v>
      </c>
    </row>
    <row r="219" spans="1:8" ht="15" customHeight="1" x14ac:dyDescent="0.25">
      <c r="A219" s="76">
        <f t="shared" si="26"/>
        <v>217</v>
      </c>
      <c r="B219" s="58">
        <f t="shared" si="27"/>
        <v>43751.73916279024</v>
      </c>
      <c r="C219" s="6">
        <f t="shared" si="24"/>
        <v>829.73916279023979</v>
      </c>
      <c r="D219" s="6">
        <f t="shared" si="28"/>
        <v>27553347.573158272</v>
      </c>
      <c r="E219" s="7">
        <f t="shared" si="29"/>
        <v>3.0857754033450888</v>
      </c>
      <c r="F219" s="9">
        <f>F218*(1+变量!$B$2)</f>
        <v>1582.8818010713544</v>
      </c>
      <c r="G219" s="8">
        <f t="shared" si="25"/>
        <v>2200.9007048927424</v>
      </c>
      <c r="H219" s="9">
        <f t="shared" si="30"/>
        <v>5427422.2492917208</v>
      </c>
    </row>
    <row r="220" spans="1:8" ht="15" customHeight="1" x14ac:dyDescent="0.25">
      <c r="A220" s="76">
        <f t="shared" si="26"/>
        <v>218</v>
      </c>
      <c r="B220" s="58">
        <f t="shared" si="27"/>
        <v>43755.233325580935</v>
      </c>
      <c r="C220" s="6">
        <f t="shared" si="24"/>
        <v>833.23332558093534</v>
      </c>
      <c r="D220" s="6">
        <f t="shared" si="28"/>
        <v>28104414.524621438</v>
      </c>
      <c r="E220" s="7">
        <f t="shared" si="29"/>
        <v>3.0252700032794988</v>
      </c>
      <c r="F220" s="9">
        <f>F219*(1+变量!$B$2)</f>
        <v>1593.4871091385323</v>
      </c>
      <c r="G220" s="8">
        <f t="shared" si="25"/>
        <v>2137.2117286335497</v>
      </c>
      <c r="H220" s="9">
        <f t="shared" si="30"/>
        <v>5429559.4610203542</v>
      </c>
    </row>
    <row r="221" spans="1:8" ht="15" customHeight="1" x14ac:dyDescent="0.25">
      <c r="A221" s="76">
        <f t="shared" si="26"/>
        <v>219</v>
      </c>
      <c r="B221" s="58">
        <f t="shared" si="27"/>
        <v>43758.727488371631</v>
      </c>
      <c r="C221" s="6">
        <f t="shared" si="24"/>
        <v>836.7274883716309</v>
      </c>
      <c r="D221" s="6">
        <f t="shared" si="28"/>
        <v>28666502.815113869</v>
      </c>
      <c r="E221" s="7">
        <f t="shared" si="29"/>
        <v>2.9659509836073519</v>
      </c>
      <c r="F221" s="9">
        <f>F220*(1+变量!$B$2)</f>
        <v>1604.1634727697603</v>
      </c>
      <c r="G221" s="8">
        <f t="shared" si="25"/>
        <v>2074.3532066726393</v>
      </c>
      <c r="H221" s="9">
        <f t="shared" si="30"/>
        <v>5431633.8142270269</v>
      </c>
    </row>
    <row r="222" spans="1:8" ht="15" customHeight="1" x14ac:dyDescent="0.25">
      <c r="A222" s="76">
        <f t="shared" si="26"/>
        <v>220</v>
      </c>
      <c r="B222" s="58">
        <f t="shared" si="27"/>
        <v>43762.221651162326</v>
      </c>
      <c r="C222" s="6">
        <f t="shared" si="24"/>
        <v>840.22165116232645</v>
      </c>
      <c r="D222" s="6">
        <f t="shared" si="28"/>
        <v>29239832.871416148</v>
      </c>
      <c r="E222" s="7">
        <f t="shared" si="29"/>
        <v>2.9077950819679921</v>
      </c>
      <c r="F222" s="9">
        <f>F221*(1+变量!$B$2)</f>
        <v>1614.9113680373175</v>
      </c>
      <c r="G222" s="8">
        <f t="shared" si="25"/>
        <v>2012.3143105372974</v>
      </c>
      <c r="H222" s="9">
        <f t="shared" si="30"/>
        <v>5433646.1285375645</v>
      </c>
    </row>
    <row r="223" spans="1:8" ht="15" customHeight="1" x14ac:dyDescent="0.25">
      <c r="A223" s="76">
        <f t="shared" si="26"/>
        <v>221</v>
      </c>
      <c r="B223" s="58">
        <f t="shared" si="27"/>
        <v>43765.715813953022</v>
      </c>
      <c r="C223" s="6">
        <f t="shared" si="24"/>
        <v>843.71581395302201</v>
      </c>
      <c r="D223" s="6">
        <f t="shared" si="28"/>
        <v>29824629.528844472</v>
      </c>
      <c r="E223" s="7">
        <f t="shared" si="29"/>
        <v>2.8507794921254823</v>
      </c>
      <c r="F223" s="9">
        <f>F222*(1+变量!$B$2)</f>
        <v>1625.7312742031675</v>
      </c>
      <c r="G223" s="8">
        <f t="shared" si="25"/>
        <v>1951.0843529496024</v>
      </c>
      <c r="H223" s="9">
        <f t="shared" si="30"/>
        <v>5435597.2128905142</v>
      </c>
    </row>
    <row r="224" spans="1:8" ht="15" customHeight="1" x14ac:dyDescent="0.25">
      <c r="A224" s="76">
        <f t="shared" si="26"/>
        <v>222</v>
      </c>
      <c r="B224" s="58">
        <f t="shared" si="27"/>
        <v>43769.209976743718</v>
      </c>
      <c r="C224" s="6">
        <f t="shared" si="24"/>
        <v>847.20997674371756</v>
      </c>
      <c r="D224" s="6">
        <f t="shared" si="28"/>
        <v>30421122.119421363</v>
      </c>
      <c r="E224" s="7">
        <f t="shared" si="29"/>
        <v>2.7948818550249825</v>
      </c>
      <c r="F224" s="9">
        <f>F223*(1+变量!$B$2)</f>
        <v>1636.6236737403285</v>
      </c>
      <c r="G224" s="8">
        <f t="shared" si="25"/>
        <v>1890.652785985355</v>
      </c>
      <c r="H224" s="9">
        <f t="shared" si="30"/>
        <v>5437487.8656764999</v>
      </c>
    </row>
    <row r="225" spans="1:8" ht="15" customHeight="1" x14ac:dyDescent="0.25">
      <c r="A225" s="76">
        <f t="shared" si="26"/>
        <v>223</v>
      </c>
      <c r="B225" s="58">
        <f t="shared" si="27"/>
        <v>43772.704139534413</v>
      </c>
      <c r="C225" s="6">
        <f t="shared" si="24"/>
        <v>850.70413953441312</v>
      </c>
      <c r="D225" s="6">
        <f t="shared" si="28"/>
        <v>31029544.561809789</v>
      </c>
      <c r="E225" s="7">
        <f t="shared" si="29"/>
        <v>2.7400802500244925</v>
      </c>
      <c r="F225" s="9">
        <f>F224*(1+变量!$B$2)</f>
        <v>1647.5890523543885</v>
      </c>
      <c r="G225" s="8">
        <f t="shared" si="25"/>
        <v>1831.0091992570133</v>
      </c>
      <c r="H225" s="9">
        <f t="shared" si="30"/>
        <v>5439318.8748757569</v>
      </c>
    </row>
    <row r="226" spans="1:8" ht="15" customHeight="1" x14ac:dyDescent="0.25">
      <c r="A226" s="76">
        <f t="shared" si="26"/>
        <v>224</v>
      </c>
      <c r="B226" s="58">
        <f t="shared" si="27"/>
        <v>43776.198302325109</v>
      </c>
      <c r="C226" s="6">
        <f t="shared" si="24"/>
        <v>854.19830232510867</v>
      </c>
      <c r="D226" s="6">
        <f t="shared" si="28"/>
        <v>31650135.453045987</v>
      </c>
      <c r="E226" s="7">
        <f t="shared" si="29"/>
        <v>2.6863531862985219</v>
      </c>
      <c r="F226" s="9">
        <f>F225*(1+变量!$B$2)</f>
        <v>1658.6278990051628</v>
      </c>
      <c r="G226" s="8">
        <f t="shared" si="25"/>
        <v>1772.1433181203256</v>
      </c>
      <c r="H226" s="9">
        <f t="shared" si="30"/>
        <v>5441091.0181938773</v>
      </c>
    </row>
    <row r="227" spans="1:8" ht="15" customHeight="1" x14ac:dyDescent="0.25">
      <c r="A227" s="76">
        <f t="shared" si="26"/>
        <v>225</v>
      </c>
      <c r="B227" s="58">
        <f t="shared" si="27"/>
        <v>43779.692465115804</v>
      </c>
      <c r="C227" s="6">
        <f t="shared" si="24"/>
        <v>857.69246511580423</v>
      </c>
      <c r="D227" s="6">
        <f t="shared" si="28"/>
        <v>32283138.162106905</v>
      </c>
      <c r="E227" s="7">
        <f t="shared" si="29"/>
        <v>2.6336795944103155</v>
      </c>
      <c r="F227" s="9">
        <f>F226*(1+变量!$B$2)</f>
        <v>1669.7407059284974</v>
      </c>
      <c r="G227" s="8">
        <f t="shared" si="25"/>
        <v>1714.0450019043419</v>
      </c>
      <c r="H227" s="9">
        <f t="shared" si="30"/>
        <v>5442805.0631957818</v>
      </c>
    </row>
    <row r="228" spans="1:8" ht="15" customHeight="1" x14ac:dyDescent="0.25">
      <c r="A228" s="76">
        <f t="shared" si="26"/>
        <v>226</v>
      </c>
      <c r="B228" s="58">
        <f t="shared" si="27"/>
        <v>43783.1866279065</v>
      </c>
      <c r="C228" s="6">
        <f t="shared" si="24"/>
        <v>861.18662790649978</v>
      </c>
      <c r="D228" s="6">
        <f t="shared" si="28"/>
        <v>32928800.925349046</v>
      </c>
      <c r="E228" s="7">
        <f t="shared" si="29"/>
        <v>2.582038818049329</v>
      </c>
      <c r="F228" s="9">
        <f>F227*(1+变量!$B$2)</f>
        <v>1680.9279686582181</v>
      </c>
      <c r="G228" s="8">
        <f t="shared" si="25"/>
        <v>1656.7042421645083</v>
      </c>
      <c r="H228" s="9">
        <f t="shared" si="30"/>
        <v>5444461.7674379461</v>
      </c>
    </row>
    <row r="229" spans="1:8" ht="15" customHeight="1" x14ac:dyDescent="0.25">
      <c r="A229" s="76">
        <f t="shared" si="26"/>
        <v>227</v>
      </c>
      <c r="B229" s="58">
        <f t="shared" si="27"/>
        <v>43786.680790697195</v>
      </c>
      <c r="C229" s="6">
        <f t="shared" si="24"/>
        <v>864.68079069719533</v>
      </c>
      <c r="D229" s="6">
        <f t="shared" si="28"/>
        <v>33587376.943856031</v>
      </c>
      <c r="E229" s="7">
        <f t="shared" si="29"/>
        <v>2.5314106059307147</v>
      </c>
      <c r="F229" s="9">
        <f>F228*(1+变量!$B$2)</f>
        <v>1692.190186048228</v>
      </c>
      <c r="G229" s="8">
        <f t="shared" si="25"/>
        <v>1600.1111609585369</v>
      </c>
      <c r="H229" s="9">
        <f t="shared" si="30"/>
        <v>5446061.8785989042</v>
      </c>
    </row>
    <row r="230" spans="1:8" ht="15" customHeight="1" x14ac:dyDescent="0.25">
      <c r="A230" s="76">
        <f t="shared" si="26"/>
        <v>228</v>
      </c>
      <c r="B230" s="58">
        <f t="shared" si="27"/>
        <v>43790.174953487891</v>
      </c>
      <c r="C230" s="6">
        <f t="shared" si="24"/>
        <v>868.17495348789089</v>
      </c>
      <c r="D230" s="6">
        <f t="shared" si="28"/>
        <v>34259124.482733153</v>
      </c>
      <c r="E230" s="7">
        <f t="shared" si="29"/>
        <v>2.481775103853642</v>
      </c>
      <c r="F230" s="9">
        <f>F229*(1+变量!$B$2)</f>
        <v>1703.527860294751</v>
      </c>
      <c r="G230" s="8">
        <f t="shared" si="25"/>
        <v>1544.2560091447613</v>
      </c>
      <c r="H230" s="9">
        <f t="shared" si="30"/>
        <v>5447606.1346080489</v>
      </c>
    </row>
    <row r="231" spans="1:8" ht="15" customHeight="1" x14ac:dyDescent="0.25">
      <c r="A231" s="76">
        <f t="shared" si="26"/>
        <v>229</v>
      </c>
      <c r="B231" s="58">
        <f t="shared" si="27"/>
        <v>43793.669116278586</v>
      </c>
      <c r="C231" s="6">
        <f t="shared" si="24"/>
        <v>871.66911627858644</v>
      </c>
      <c r="D231" s="6">
        <f t="shared" si="28"/>
        <v>34944306.972387813</v>
      </c>
      <c r="E231" s="7">
        <f t="shared" si="29"/>
        <v>2.4331128469153351</v>
      </c>
      <c r="F231" s="9">
        <f>F230*(1+变量!$B$2)</f>
        <v>1714.9414969587258</v>
      </c>
      <c r="G231" s="8">
        <f t="shared" si="25"/>
        <v>1489.1291647026756</v>
      </c>
      <c r="H231" s="9">
        <f t="shared" si="30"/>
        <v>5449095.2637727512</v>
      </c>
    </row>
    <row r="232" spans="1:8" ht="15" customHeight="1" x14ac:dyDescent="0.25">
      <c r="A232" s="76">
        <f t="shared" si="26"/>
        <v>230</v>
      </c>
      <c r="B232" s="58">
        <f t="shared" si="27"/>
        <v>43797.163279069282</v>
      </c>
      <c r="C232" s="6">
        <f t="shared" si="24"/>
        <v>875.163279069282</v>
      </c>
      <c r="D232" s="6">
        <f t="shared" si="28"/>
        <v>35643193.111835569</v>
      </c>
      <c r="E232" s="7">
        <f t="shared" si="29"/>
        <v>2.3854047518777795</v>
      </c>
      <c r="F232" s="9">
        <f>F231*(1+变量!$B$2)</f>
        <v>1726.4316049883491</v>
      </c>
      <c r="G232" s="8">
        <f t="shared" si="25"/>
        <v>1434.7211310753728</v>
      </c>
      <c r="H232" s="9">
        <f t="shared" si="30"/>
        <v>5450529.9849038264</v>
      </c>
    </row>
    <row r="233" spans="1:8" ht="15" customHeight="1" x14ac:dyDescent="0.25">
      <c r="A233" s="76">
        <f t="shared" si="26"/>
        <v>231</v>
      </c>
      <c r="B233" s="58">
        <f t="shared" si="27"/>
        <v>43800.657441859978</v>
      </c>
      <c r="C233" s="6">
        <f t="shared" si="24"/>
        <v>878.65744185997755</v>
      </c>
      <c r="D233" s="6">
        <f t="shared" si="28"/>
        <v>36356056.974072278</v>
      </c>
      <c r="E233" s="7">
        <f t="shared" si="29"/>
        <v>2.3386321096840974</v>
      </c>
      <c r="F233" s="9">
        <f>F232*(1+变量!$B$2)</f>
        <v>1737.998696741771</v>
      </c>
      <c r="G233" s="8">
        <f t="shared" si="25"/>
        <v>1381.0225355336033</v>
      </c>
      <c r="H233" s="9">
        <f t="shared" si="30"/>
        <v>5451911.00743936</v>
      </c>
    </row>
    <row r="234" spans="1:8" ht="15" customHeight="1" x14ac:dyDescent="0.25">
      <c r="A234" s="76">
        <f t="shared" si="26"/>
        <v>232</v>
      </c>
      <c r="B234" s="58">
        <f t="shared" si="27"/>
        <v>43804.151604650673</v>
      </c>
      <c r="C234" s="6">
        <f t="shared" si="24"/>
        <v>882.15160465067311</v>
      </c>
      <c r="D234" s="6">
        <f t="shared" si="28"/>
        <v>37083178.113553725</v>
      </c>
      <c r="E234" s="7">
        <f t="shared" si="29"/>
        <v>2.2927765781216642</v>
      </c>
      <c r="F234" s="9">
        <f>F233*(1+变量!$B$2)</f>
        <v>1749.6432880099408</v>
      </c>
      <c r="G234" s="8">
        <f t="shared" si="25"/>
        <v>1328.0241275611529</v>
      </c>
      <c r="H234" s="9">
        <f t="shared" si="30"/>
        <v>5453239.0315669216</v>
      </c>
    </row>
    <row r="235" spans="1:8" ht="15" customHeight="1" x14ac:dyDescent="0.25">
      <c r="A235" s="76">
        <f t="shared" si="26"/>
        <v>233</v>
      </c>
      <c r="B235" s="58">
        <f t="shared" si="27"/>
        <v>43807.645767441369</v>
      </c>
      <c r="C235" s="6">
        <f t="shared" si="24"/>
        <v>885.64576744136866</v>
      </c>
      <c r="D235" s="6">
        <f t="shared" si="28"/>
        <v>37824841.675824799</v>
      </c>
      <c r="E235" s="7">
        <f t="shared" si="29"/>
        <v>2.2478201746290827</v>
      </c>
      <c r="F235" s="9">
        <f>F234*(1+变量!$B$2)</f>
        <v>1761.3658980396071</v>
      </c>
      <c r="G235" s="8">
        <f t="shared" si="25"/>
        <v>1275.7167772612843</v>
      </c>
      <c r="H235" s="9">
        <f t="shared" si="30"/>
        <v>5454514.748344183</v>
      </c>
    </row>
    <row r="236" spans="1:8" ht="15" customHeight="1" x14ac:dyDescent="0.25">
      <c r="A236" s="76">
        <f t="shared" si="26"/>
        <v>234</v>
      </c>
      <c r="B236" s="58">
        <f t="shared" si="27"/>
        <v>43811.139930232064</v>
      </c>
      <c r="C236" s="6">
        <f t="shared" si="24"/>
        <v>889.13993023206422</v>
      </c>
      <c r="D236" s="6">
        <f t="shared" si="28"/>
        <v>38581338.509341292</v>
      </c>
      <c r="E236" s="7">
        <f t="shared" si="29"/>
        <v>2.2037452692441986</v>
      </c>
      <c r="F236" s="9">
        <f>F235*(1+变量!$B$2)</f>
        <v>1773.1670495564724</v>
      </c>
      <c r="G236" s="8">
        <f t="shared" si="25"/>
        <v>1224.091473783953</v>
      </c>
      <c r="H236" s="9">
        <f t="shared" si="30"/>
        <v>5455738.8398179673</v>
      </c>
    </row>
    <row r="237" spans="1:8" ht="15" customHeight="1" x14ac:dyDescent="0.25">
      <c r="A237" s="76">
        <f t="shared" si="26"/>
        <v>235</v>
      </c>
      <c r="B237" s="58">
        <f t="shared" si="27"/>
        <v>43814.63409302276</v>
      </c>
      <c r="C237" s="6">
        <f t="shared" si="24"/>
        <v>892.63409302275977</v>
      </c>
      <c r="D237" s="6">
        <f t="shared" si="28"/>
        <v>39352965.279528119</v>
      </c>
      <c r="E237" s="7">
        <f t="shared" si="29"/>
        <v>2.1605345776903908</v>
      </c>
      <c r="F237" s="9">
        <f>F236*(1+变量!$B$2)</f>
        <v>1785.0472687885006</v>
      </c>
      <c r="G237" s="8">
        <f t="shared" si="25"/>
        <v>1173.1393237735319</v>
      </c>
      <c r="H237" s="9">
        <f t="shared" si="30"/>
        <v>5456911.9791417411</v>
      </c>
    </row>
    <row r="238" spans="1:8" ht="15" customHeight="1" x14ac:dyDescent="0.25">
      <c r="A238" s="76">
        <f t="shared" si="26"/>
        <v>236</v>
      </c>
      <c r="B238" s="58">
        <f t="shared" si="27"/>
        <v>43818.128255813455</v>
      </c>
      <c r="C238" s="6">
        <f t="shared" si="24"/>
        <v>896.12825581345533</v>
      </c>
      <c r="D238" s="6">
        <f t="shared" si="28"/>
        <v>40140024.585118681</v>
      </c>
      <c r="E238" s="7">
        <f t="shared" si="29"/>
        <v>2.1181711545984223</v>
      </c>
      <c r="F238" s="9">
        <f>F237*(1+变量!$B$2)</f>
        <v>1797.0070854893834</v>
      </c>
      <c r="G238" s="8">
        <f t="shared" si="25"/>
        <v>1122.8515498367765</v>
      </c>
      <c r="H238" s="9">
        <f t="shared" si="30"/>
        <v>5458034.8306915779</v>
      </c>
    </row>
    <row r="239" spans="1:8" ht="15" customHeight="1" x14ac:dyDescent="0.25">
      <c r="A239" s="76">
        <f t="shared" si="26"/>
        <v>237</v>
      </c>
      <c r="B239" s="58">
        <f t="shared" si="27"/>
        <v>43821.622418604151</v>
      </c>
      <c r="C239" s="6">
        <f t="shared" si="24"/>
        <v>899.62241860415088</v>
      </c>
      <c r="D239" s="6">
        <f t="shared" si="28"/>
        <v>40942825.076821059</v>
      </c>
      <c r="E239" s="7">
        <f t="shared" si="29"/>
        <v>2.0766383868611982</v>
      </c>
      <c r="F239" s="9">
        <f>F238*(1+变量!$B$2)</f>
        <v>1809.0470329621621</v>
      </c>
      <c r="G239" s="8">
        <f t="shared" si="25"/>
        <v>1073.2194890307646</v>
      </c>
      <c r="H239" s="9">
        <f t="shared" si="30"/>
        <v>5459108.0501806084</v>
      </c>
    </row>
    <row r="240" spans="1:8" ht="15" customHeight="1" x14ac:dyDescent="0.25">
      <c r="A240" s="76">
        <f t="shared" si="26"/>
        <v>238</v>
      </c>
      <c r="B240" s="58">
        <f t="shared" si="27"/>
        <v>43825.116581394846</v>
      </c>
      <c r="C240" s="6">
        <f t="shared" si="24"/>
        <v>903.11658139484643</v>
      </c>
      <c r="D240" s="6">
        <f t="shared" si="28"/>
        <v>41761681.57835748</v>
      </c>
      <c r="E240" s="7">
        <f t="shared" si="29"/>
        <v>2.0359199871188216</v>
      </c>
      <c r="F240" s="9">
        <f>F239*(1+变量!$B$2)</f>
        <v>1821.1676480830085</v>
      </c>
      <c r="G240" s="8">
        <f t="shared" si="25"/>
        <v>1024.2345913705567</v>
      </c>
      <c r="H240" s="9">
        <f t="shared" si="30"/>
        <v>5460132.2847719789</v>
      </c>
    </row>
    <row r="241" spans="1:8" ht="15" customHeight="1" x14ac:dyDescent="0.25">
      <c r="A241" s="76">
        <f t="shared" si="26"/>
        <v>239</v>
      </c>
      <c r="B241" s="58">
        <f t="shared" si="27"/>
        <v>43828.610744185542</v>
      </c>
      <c r="C241" s="6">
        <f t="shared" si="24"/>
        <v>906.61074418554199</v>
      </c>
      <c r="D241" s="6">
        <f t="shared" si="28"/>
        <v>42596915.209924631</v>
      </c>
      <c r="E241" s="7">
        <f t="shared" si="29"/>
        <v>1.9959999873713936</v>
      </c>
      <c r="F241" s="9">
        <f>F240*(1+变量!$B$2)</f>
        <v>1833.3694713251646</v>
      </c>
      <c r="G241" s="8">
        <f t="shared" si="25"/>
        <v>975.88841835631047</v>
      </c>
      <c r="H241" s="9">
        <f t="shared" si="30"/>
        <v>5461108.1731903348</v>
      </c>
    </row>
    <row r="242" spans="1:8" ht="15" customHeight="1" x14ac:dyDescent="0.25">
      <c r="A242" s="76">
        <f t="shared" si="26"/>
        <v>240</v>
      </c>
      <c r="B242" s="58">
        <f t="shared" si="27"/>
        <v>43832.104906976238</v>
      </c>
      <c r="C242" s="6">
        <f t="shared" si="24"/>
        <v>910.10490697623754</v>
      </c>
      <c r="D242" s="6">
        <f t="shared" si="28"/>
        <v>43448853.514123127</v>
      </c>
      <c r="E242" s="7">
        <f t="shared" si="29"/>
        <v>1.9568627327170525</v>
      </c>
      <c r="F242" s="9">
        <f>F241*(1+变量!$B$2)</f>
        <v>1845.653046783043</v>
      </c>
      <c r="G242" s="8">
        <f t="shared" si="25"/>
        <v>928.17264151960262</v>
      </c>
      <c r="H242" s="9">
        <f t="shared" si="30"/>
        <v>5462036.3458318543</v>
      </c>
    </row>
    <row r="243" spans="1:8" ht="15" customHeight="1" x14ac:dyDescent="0.25">
      <c r="A243" s="76">
        <f t="shared" si="26"/>
        <v>241</v>
      </c>
      <c r="B243" s="58">
        <f t="shared" si="27"/>
        <v>43835.599069766933</v>
      </c>
      <c r="C243" s="6">
        <f t="shared" si="24"/>
        <v>913.5990697669331</v>
      </c>
      <c r="D243" s="6">
        <f t="shared" si="28"/>
        <v>44317830.584405594</v>
      </c>
      <c r="E243" s="7">
        <f t="shared" si="29"/>
        <v>1.9184928752127965</v>
      </c>
      <c r="F243" s="9">
        <f>F242*(1+变量!$B$2)</f>
        <v>1858.0189221964893</v>
      </c>
      <c r="G243" s="8">
        <f t="shared" si="25"/>
        <v>881.07904098870722</v>
      </c>
      <c r="H243" s="9">
        <f t="shared" si="30"/>
        <v>5462917.4248728426</v>
      </c>
    </row>
    <row r="244" spans="1:8" ht="15" customHeight="1" x14ac:dyDescent="0.25">
      <c r="A244" s="76">
        <f t="shared" si="26"/>
        <v>242</v>
      </c>
      <c r="B244" s="58">
        <f t="shared" si="27"/>
        <v>43839.093232557629</v>
      </c>
      <c r="C244" s="6">
        <f t="shared" si="24"/>
        <v>917.09323255762865</v>
      </c>
      <c r="D244" s="6">
        <f t="shared" si="28"/>
        <v>45204187.196093708</v>
      </c>
      <c r="E244" s="7">
        <f t="shared" si="29"/>
        <v>1.8808753678556829</v>
      </c>
      <c r="F244" s="9">
        <f>F243*(1+变量!$B$2)</f>
        <v>1870.4676489752055</v>
      </c>
      <c r="G244" s="8">
        <f t="shared" si="25"/>
        <v>834.59950407257747</v>
      </c>
      <c r="H244" s="9">
        <f t="shared" si="30"/>
        <v>5463752.0243769148</v>
      </c>
    </row>
    <row r="245" spans="1:8" ht="15" customHeight="1" x14ac:dyDescent="0.25">
      <c r="A245" s="76">
        <f t="shared" si="26"/>
        <v>243</v>
      </c>
      <c r="B245" s="58">
        <f t="shared" si="27"/>
        <v>43842.587395348324</v>
      </c>
      <c r="C245" s="6">
        <f t="shared" si="24"/>
        <v>920.58739534832421</v>
      </c>
      <c r="D245" s="6">
        <f t="shared" si="28"/>
        <v>46108270.940015584</v>
      </c>
      <c r="E245" s="7">
        <f t="shared" si="29"/>
        <v>1.843995458682042</v>
      </c>
      <c r="F245" s="9">
        <f>F244*(1+变量!$B$2)</f>
        <v>1882.9997822233393</v>
      </c>
      <c r="G245" s="8">
        <f t="shared" si="25"/>
        <v>788.72602386329481</v>
      </c>
      <c r="H245" s="9">
        <f t="shared" si="30"/>
        <v>5464540.7504007779</v>
      </c>
    </row>
    <row r="246" spans="1:8" ht="15" customHeight="1" x14ac:dyDescent="0.25">
      <c r="A246" s="76">
        <f t="shared" si="26"/>
        <v>244</v>
      </c>
      <c r="B246" s="58">
        <f t="shared" si="27"/>
        <v>43846.08155813902</v>
      </c>
      <c r="C246" s="6">
        <f t="shared" si="24"/>
        <v>924.08155813901976</v>
      </c>
      <c r="D246" s="6">
        <f t="shared" si="28"/>
        <v>47030436.358815894</v>
      </c>
      <c r="E246" s="7">
        <f t="shared" si="29"/>
        <v>1.807838684982394</v>
      </c>
      <c r="F246" s="9">
        <f>F245*(1+变量!$B$2)</f>
        <v>1895.6158807642355</v>
      </c>
      <c r="G246" s="8">
        <f t="shared" si="25"/>
        <v>743.4506978567415</v>
      </c>
      <c r="H246" s="9">
        <f t="shared" si="30"/>
        <v>5465284.2010986349</v>
      </c>
    </row>
    <row r="247" spans="1:8" ht="15" customHeight="1" x14ac:dyDescent="0.25">
      <c r="A247" s="76">
        <f t="shared" si="26"/>
        <v>245</v>
      </c>
      <c r="B247" s="58">
        <f t="shared" si="27"/>
        <v>43849.575720929715</v>
      </c>
      <c r="C247" s="6">
        <f t="shared" si="24"/>
        <v>927.57572092971532</v>
      </c>
      <c r="D247" s="6">
        <f t="shared" si="28"/>
        <v>47971045.08599221</v>
      </c>
      <c r="E247" s="7">
        <f t="shared" si="29"/>
        <v>1.7723908676297979</v>
      </c>
      <c r="F247" s="9">
        <f>F246*(1+变量!$B$2)</f>
        <v>1908.3165071653557</v>
      </c>
      <c r="G247" s="8">
        <f t="shared" si="25"/>
        <v>698.7657265912535</v>
      </c>
      <c r="H247" s="9">
        <f t="shared" si="30"/>
        <v>5465982.9668252263</v>
      </c>
    </row>
    <row r="248" spans="1:8" ht="15" customHeight="1" x14ac:dyDescent="0.25">
      <c r="A248" s="76">
        <f t="shared" si="26"/>
        <v>246</v>
      </c>
      <c r="B248" s="58">
        <f t="shared" si="27"/>
        <v>43853.069883720411</v>
      </c>
      <c r="C248" s="6">
        <f t="shared" si="24"/>
        <v>931.06988372041087</v>
      </c>
      <c r="D248" s="6">
        <f t="shared" si="28"/>
        <v>48930465.987712055</v>
      </c>
      <c r="E248" s="7">
        <f t="shared" si="29"/>
        <v>1.7376381055194097</v>
      </c>
      <c r="F248" s="9">
        <f>F247*(1+变量!$B$2)</f>
        <v>1921.1022277633635</v>
      </c>
      <c r="G248" s="8">
        <f t="shared" si="25"/>
        <v>654.66341230403168</v>
      </c>
      <c r="H248" s="9">
        <f t="shared" si="30"/>
        <v>5466637.63023753</v>
      </c>
    </row>
    <row r="249" spans="1:8" ht="15" customHeight="1" x14ac:dyDescent="0.25">
      <c r="A249" s="76">
        <f t="shared" si="26"/>
        <v>247</v>
      </c>
      <c r="B249" s="58">
        <f t="shared" si="27"/>
        <v>43856.564046511106</v>
      </c>
      <c r="C249" s="6">
        <f t="shared" si="24"/>
        <v>934.56404651110643</v>
      </c>
      <c r="D249" s="6">
        <f t="shared" si="28"/>
        <v>49909075.307466298</v>
      </c>
      <c r="E249" s="7">
        <f t="shared" si="29"/>
        <v>1.7035667701170683</v>
      </c>
      <c r="F249" s="9">
        <f>F248*(1+变量!$B$2)</f>
        <v>1933.9736126893779</v>
      </c>
      <c r="G249" s="8">
        <f t="shared" si="25"/>
        <v>611.13615760506491</v>
      </c>
      <c r="H249" s="9">
        <f t="shared" si="30"/>
        <v>5467248.7663951349</v>
      </c>
    </row>
    <row r="250" spans="1:8" ht="15" customHeight="1" x14ac:dyDescent="0.25">
      <c r="A250" s="76">
        <f t="shared" si="26"/>
        <v>248</v>
      </c>
      <c r="B250" s="58">
        <f t="shared" si="27"/>
        <v>43860.058209301802</v>
      </c>
      <c r="C250" s="6">
        <f t="shared" si="24"/>
        <v>938.05820930180198</v>
      </c>
      <c r="D250" s="6">
        <f t="shared" si="28"/>
        <v>50907256.813615628</v>
      </c>
      <c r="E250" s="7">
        <f t="shared" si="29"/>
        <v>1.6701635001147728</v>
      </c>
      <c r="F250" s="9">
        <f>F249*(1+变量!$B$2)</f>
        <v>1946.9312358943967</v>
      </c>
      <c r="G250" s="8">
        <f t="shared" si="25"/>
        <v>568.17646416834941</v>
      </c>
      <c r="H250" s="9">
        <f t="shared" si="30"/>
        <v>5467816.9428593032</v>
      </c>
    </row>
    <row r="251" spans="1:8" ht="15" customHeight="1" x14ac:dyDescent="0.25">
      <c r="A251" s="76">
        <f t="shared" si="26"/>
        <v>249</v>
      </c>
      <c r="B251" s="58">
        <f t="shared" si="27"/>
        <v>43863.552372092498</v>
      </c>
      <c r="C251" s="6">
        <f t="shared" si="24"/>
        <v>941.55237209249754</v>
      </c>
      <c r="D251" s="6">
        <f t="shared" si="28"/>
        <v>51925401.949887939</v>
      </c>
      <c r="E251" s="7">
        <f t="shared" si="29"/>
        <v>1.6374151961909538</v>
      </c>
      <c r="F251" s="9">
        <f>F250*(1+变量!$B$2)</f>
        <v>1959.9756751748889</v>
      </c>
      <c r="G251" s="8">
        <f t="shared" si="25"/>
        <v>525.77693144017121</v>
      </c>
      <c r="H251" s="9">
        <f t="shared" si="30"/>
        <v>5468342.7197907437</v>
      </c>
    </row>
    <row r="252" spans="1:8" ht="15" customHeight="1" x14ac:dyDescent="0.25">
      <c r="A252" s="76">
        <f t="shared" si="26"/>
        <v>250</v>
      </c>
      <c r="B252" s="58">
        <f t="shared" si="27"/>
        <v>43867.046534883193</v>
      </c>
      <c r="C252" s="6">
        <f t="shared" si="24"/>
        <v>945.04653488319309</v>
      </c>
      <c r="D252" s="6">
        <f t="shared" si="28"/>
        <v>52963909.988885701</v>
      </c>
      <c r="E252" s="7">
        <f t="shared" si="29"/>
        <v>1.605309015873484</v>
      </c>
      <c r="F252" s="9">
        <f>F251*(1+变量!$B$2)</f>
        <v>1973.1075121985605</v>
      </c>
      <c r="G252" s="8">
        <f t="shared" si="25"/>
        <v>483.93025536423283</v>
      </c>
      <c r="H252" s="9">
        <f t="shared" si="30"/>
        <v>5468826.6500461083</v>
      </c>
    </row>
    <row r="253" spans="1:8" ht="15" customHeight="1" x14ac:dyDescent="0.25">
      <c r="A253" s="76">
        <f t="shared" si="26"/>
        <v>251</v>
      </c>
      <c r="B253" s="58">
        <f t="shared" si="27"/>
        <v>43870.540697673889</v>
      </c>
      <c r="C253" s="6">
        <f t="shared" si="24"/>
        <v>948.54069767388864</v>
      </c>
      <c r="D253" s="6">
        <f t="shared" si="28"/>
        <v>54023188.188663416</v>
      </c>
      <c r="E253" s="7">
        <f t="shared" si="29"/>
        <v>1.5738323685034157</v>
      </c>
      <c r="F253" s="9">
        <f>F252*(1+变量!$B$2)</f>
        <v>1986.3273325302907</v>
      </c>
      <c r="G253" s="8">
        <f t="shared" si="25"/>
        <v>442.62922712340242</v>
      </c>
      <c r="H253" s="9">
        <f t="shared" si="30"/>
        <v>5469269.2792732315</v>
      </c>
    </row>
    <row r="254" spans="1:8" ht="15" customHeight="1" x14ac:dyDescent="0.25">
      <c r="A254" s="76">
        <f t="shared" si="26"/>
        <v>252</v>
      </c>
      <c r="B254" s="58">
        <f t="shared" si="27"/>
        <v>43874.034860464584</v>
      </c>
      <c r="C254" s="6">
        <f t="shared" si="24"/>
        <v>952.0348604645842</v>
      </c>
      <c r="D254" s="6">
        <f t="shared" si="28"/>
        <v>55103651.952436686</v>
      </c>
      <c r="E254" s="7">
        <f t="shared" si="29"/>
        <v>1.5429729102974663</v>
      </c>
      <c r="F254" s="9">
        <f>F253*(1+变量!$B$2)</f>
        <v>1999.6357256582435</v>
      </c>
      <c r="G254" s="8">
        <f t="shared" si="25"/>
        <v>401.86673189786916</v>
      </c>
      <c r="H254" s="9">
        <f t="shared" si="30"/>
        <v>5469671.1460051294</v>
      </c>
    </row>
    <row r="255" spans="1:8" ht="15" customHeight="1" x14ac:dyDescent="0.25">
      <c r="A255" s="76">
        <f t="shared" si="26"/>
        <v>253</v>
      </c>
      <c r="B255" s="58">
        <f t="shared" si="27"/>
        <v>43877.52902325528</v>
      </c>
      <c r="C255" s="6">
        <f t="shared" si="24"/>
        <v>955.52902325527975</v>
      </c>
      <c r="D255" s="6">
        <f t="shared" si="28"/>
        <v>56205724.991485417</v>
      </c>
      <c r="E255" s="7">
        <f t="shared" si="29"/>
        <v>1.5127185395073199</v>
      </c>
      <c r="F255" s="9">
        <f>F254*(1+变量!$B$2)</f>
        <v>2013.0332850201535</v>
      </c>
      <c r="G255" s="8">
        <f t="shared" si="25"/>
        <v>361.63574763949237</v>
      </c>
      <c r="H255" s="9">
        <f t="shared" si="30"/>
        <v>5470032.7817527689</v>
      </c>
    </row>
    <row r="256" spans="1:8" ht="15" customHeight="1" x14ac:dyDescent="0.25">
      <c r="A256" s="76">
        <f t="shared" si="26"/>
        <v>254</v>
      </c>
      <c r="B256" s="58">
        <f t="shared" si="27"/>
        <v>43881.023186045975</v>
      </c>
      <c r="C256" s="6">
        <f t="shared" si="24"/>
        <v>959.02318604597531</v>
      </c>
      <c r="D256" s="6">
        <f t="shared" si="28"/>
        <v>57329839.491315126</v>
      </c>
      <c r="E256" s="7">
        <f t="shared" si="29"/>
        <v>1.483057391673843</v>
      </c>
      <c r="F256" s="9">
        <f>F255*(1+变量!$B$2)</f>
        <v>2026.5206080297883</v>
      </c>
      <c r="G256" s="8">
        <f t="shared" si="25"/>
        <v>321.92934386213165</v>
      </c>
      <c r="H256" s="9">
        <f t="shared" si="30"/>
        <v>5470354.7110966314</v>
      </c>
    </row>
    <row r="257" spans="1:8" ht="15" customHeight="1" x14ac:dyDescent="0.25">
      <c r="A257" s="76">
        <f t="shared" si="26"/>
        <v>255</v>
      </c>
      <c r="B257" s="58">
        <f t="shared" si="27"/>
        <v>43884.517348836671</v>
      </c>
      <c r="C257" s="6">
        <f t="shared" si="24"/>
        <v>962.51734883667086</v>
      </c>
      <c r="D257" s="6">
        <f t="shared" si="28"/>
        <v>58476436.28114143</v>
      </c>
      <c r="E257" s="7">
        <f t="shared" si="29"/>
        <v>1.4539778349743557</v>
      </c>
      <c r="F257" s="9">
        <f>F256*(1+变量!$B$2)</f>
        <v>2040.0982961035877</v>
      </c>
      <c r="G257" s="8">
        <f t="shared" si="25"/>
        <v>282.74068044775004</v>
      </c>
      <c r="H257" s="9">
        <f t="shared" si="30"/>
        <v>5470637.4517770791</v>
      </c>
    </row>
    <row r="258" spans="1:8" ht="15" customHeight="1" x14ac:dyDescent="0.25">
      <c r="A258" s="76">
        <f t="shared" si="26"/>
        <v>256</v>
      </c>
      <c r="B258" s="58">
        <f t="shared" si="27"/>
        <v>43888.011511627366</v>
      </c>
      <c r="C258" s="6">
        <f t="shared" si="24"/>
        <v>966.01151162736642</v>
      </c>
      <c r="D258" s="6">
        <f t="shared" si="28"/>
        <v>59645965.006764263</v>
      </c>
      <c r="E258" s="7">
        <f t="shared" si="29"/>
        <v>1.4254684656611329</v>
      </c>
      <c r="F258" s="9">
        <f>F257*(1+变量!$B$2)</f>
        <v>2053.7669546874818</v>
      </c>
      <c r="G258" s="8">
        <f t="shared" si="25"/>
        <v>244.0630064680854</v>
      </c>
      <c r="H258" s="9">
        <f t="shared" si="30"/>
        <v>5470881.5147835473</v>
      </c>
    </row>
    <row r="259" spans="1:8" ht="15" customHeight="1" x14ac:dyDescent="0.25">
      <c r="A259" s="76">
        <f t="shared" si="26"/>
        <v>257</v>
      </c>
      <c r="B259" s="58">
        <f t="shared" si="27"/>
        <v>43891.505674418062</v>
      </c>
      <c r="C259" s="6">
        <f t="shared" ref="C259:C322" si="31">B259-CurrentDate</f>
        <v>969.50567441806197</v>
      </c>
      <c r="D259" s="6">
        <f t="shared" si="28"/>
        <v>60838884.306899548</v>
      </c>
      <c r="E259" s="7">
        <f t="shared" si="29"/>
        <v>1.397518103589346</v>
      </c>
      <c r="F259" s="9">
        <f>F258*(1+变量!$B$2)</f>
        <v>2067.5271932838878</v>
      </c>
      <c r="G259" s="8">
        <f t="shared" ref="G259:G322" si="32">E259*F259-ElectrictyPerPeriod</f>
        <v>205.88965902168547</v>
      </c>
      <c r="H259" s="9">
        <f t="shared" si="30"/>
        <v>5471087.4044425692</v>
      </c>
    </row>
    <row r="260" spans="1:8" ht="15" customHeight="1" x14ac:dyDescent="0.25">
      <c r="A260" s="76">
        <f t="shared" ref="A260:A302" si="33">A259+1</f>
        <v>258</v>
      </c>
      <c r="B260" s="58">
        <f t="shared" ref="B260:B302" si="34">B259+PeriodDuration</f>
        <v>43894.999837208758</v>
      </c>
      <c r="C260" s="6">
        <f t="shared" si="31"/>
        <v>972.99983720875753</v>
      </c>
      <c r="D260" s="6">
        <f t="shared" ref="D260:D302" si="35">D259*(1+DifficultyIncrease)</f>
        <v>62055661.993037537</v>
      </c>
      <c r="E260" s="7">
        <f t="shared" ref="E260:E302" si="36">E259/(1+DifficultyIncrease)</f>
        <v>1.3701157878326922</v>
      </c>
      <c r="F260" s="9">
        <f>F259*(1+变量!$B$2)</f>
        <v>2081.3796254788895</v>
      </c>
      <c r="G260" s="8">
        <f t="shared" si="32"/>
        <v>168.21406208610597</v>
      </c>
      <c r="H260" s="9">
        <f t="shared" si="30"/>
        <v>5471255.6185046555</v>
      </c>
    </row>
    <row r="261" spans="1:8" ht="15" customHeight="1" x14ac:dyDescent="0.25">
      <c r="A261" s="76">
        <f t="shared" si="33"/>
        <v>259</v>
      </c>
      <c r="B261" s="58">
        <f t="shared" si="34"/>
        <v>43898.493999999453</v>
      </c>
      <c r="C261" s="6">
        <f t="shared" si="31"/>
        <v>976.49399999945308</v>
      </c>
      <c r="D261" s="6">
        <f t="shared" si="35"/>
        <v>63296775.232898287</v>
      </c>
      <c r="E261" s="7">
        <f t="shared" si="36"/>
        <v>1.3432507723849922</v>
      </c>
      <c r="F261" s="9">
        <f>F260*(1+变量!$B$2)</f>
        <v>2095.3248689695979</v>
      </c>
      <c r="G261" s="8">
        <f t="shared" si="32"/>
        <v>131.02972538507856</v>
      </c>
      <c r="H261" s="9">
        <f t="shared" si="30"/>
        <v>5471386.6482300404</v>
      </c>
    </row>
    <row r="262" spans="1:8" ht="15" customHeight="1" x14ac:dyDescent="0.25">
      <c r="A262" s="76">
        <f t="shared" si="33"/>
        <v>260</v>
      </c>
      <c r="B262" s="58">
        <f t="shared" si="34"/>
        <v>43901.988162790149</v>
      </c>
      <c r="C262" s="6">
        <f t="shared" si="31"/>
        <v>979.98816279014864</v>
      </c>
      <c r="D262" s="6">
        <f t="shared" si="35"/>
        <v>64562710.737556256</v>
      </c>
      <c r="E262" s="7">
        <f t="shared" si="36"/>
        <v>1.3169125219460709</v>
      </c>
      <c r="F262" s="9">
        <f>F261*(1+变量!$B$2)</f>
        <v>2109.3635455916942</v>
      </c>
      <c r="G262" s="8">
        <f t="shared" si="32"/>
        <v>94.330243270447227</v>
      </c>
      <c r="H262" s="9">
        <f t="shared" si="30"/>
        <v>5471480.9784733113</v>
      </c>
    </row>
    <row r="263" spans="1:8" ht="15" customHeight="1" x14ac:dyDescent="0.25">
      <c r="A263" s="76">
        <f t="shared" si="33"/>
        <v>261</v>
      </c>
      <c r="B263" s="58">
        <f t="shared" si="34"/>
        <v>43905.482325580844</v>
      </c>
      <c r="C263" s="6">
        <f t="shared" si="31"/>
        <v>983.48232558084419</v>
      </c>
      <c r="D263" s="6">
        <f t="shared" si="35"/>
        <v>65853964.952307381</v>
      </c>
      <c r="E263" s="7">
        <f t="shared" si="36"/>
        <v>1.2910907077902656</v>
      </c>
      <c r="F263" s="9">
        <f>F262*(1+变量!$B$2)</f>
        <v>2123.4962813471584</v>
      </c>
      <c r="G263" s="8">
        <f t="shared" si="32"/>
        <v>58.109293618682841</v>
      </c>
      <c r="H263" s="9">
        <f t="shared" si="30"/>
        <v>5471539.0877669295</v>
      </c>
    </row>
    <row r="264" spans="1:8" ht="15" customHeight="1" x14ac:dyDescent="0.25">
      <c r="A264" s="76">
        <f t="shared" si="33"/>
        <v>262</v>
      </c>
      <c r="B264" s="58">
        <f t="shared" si="34"/>
        <v>43908.97648837154</v>
      </c>
      <c r="C264" s="6">
        <f t="shared" si="31"/>
        <v>986.97648837153974</v>
      </c>
      <c r="D264" s="6">
        <f t="shared" si="35"/>
        <v>67171044.251353532</v>
      </c>
      <c r="E264" s="7">
        <f t="shared" si="36"/>
        <v>1.2657752037159467</v>
      </c>
      <c r="F264" s="9">
        <f>F263*(1+变量!$B$2)</f>
        <v>2137.7237064321844</v>
      </c>
      <c r="G264" s="8">
        <f t="shared" si="32"/>
        <v>22.360636741790131</v>
      </c>
      <c r="H264" s="9">
        <f t="shared" si="30"/>
        <v>5471561.4484036714</v>
      </c>
    </row>
    <row r="265" spans="1:8" ht="15" customHeight="1" x14ac:dyDescent="0.25">
      <c r="A265" s="76">
        <f t="shared" si="33"/>
        <v>263</v>
      </c>
      <c r="B265" s="58">
        <f t="shared" si="34"/>
        <v>43912.470651162235</v>
      </c>
      <c r="C265" s="6">
        <f t="shared" si="31"/>
        <v>990.4706511622353</v>
      </c>
      <c r="D265" s="6">
        <f t="shared" si="35"/>
        <v>68514465.136380598</v>
      </c>
      <c r="E265" s="7">
        <f t="shared" si="36"/>
        <v>1.2409560820744574</v>
      </c>
      <c r="F265" s="9">
        <f>F264*(1+变量!$B$2)</f>
        <v>2152.0464552652797</v>
      </c>
      <c r="G265" s="8">
        <f t="shared" si="32"/>
        <v>-12.92188568759093</v>
      </c>
      <c r="H265" s="9">
        <f t="shared" si="30"/>
        <v>5471548.5265179835</v>
      </c>
    </row>
    <row r="266" spans="1:8" ht="15" customHeight="1" x14ac:dyDescent="0.25">
      <c r="A266" s="76">
        <f t="shared" si="33"/>
        <v>264</v>
      </c>
      <c r="B266" s="58">
        <f t="shared" si="34"/>
        <v>43915.964813952931</v>
      </c>
      <c r="C266" s="6">
        <f t="shared" si="31"/>
        <v>993.96481395293085</v>
      </c>
      <c r="D266" s="6">
        <f t="shared" si="35"/>
        <v>69884754.439108208</v>
      </c>
      <c r="E266" s="7">
        <f t="shared" si="36"/>
        <v>1.216623609876919</v>
      </c>
      <c r="F266" s="9">
        <f>F265*(1+变量!$B$2)</f>
        <v>2166.465166515557</v>
      </c>
      <c r="G266" s="8">
        <f t="shared" si="32"/>
        <v>-47.744351697059301</v>
      </c>
      <c r="H266" s="9">
        <f t="shared" si="30"/>
        <v>5471500.7821662864</v>
      </c>
    </row>
    <row r="267" spans="1:8" ht="15" customHeight="1" x14ac:dyDescent="0.25">
      <c r="A267" s="76">
        <f t="shared" si="33"/>
        <v>265</v>
      </c>
      <c r="B267" s="58">
        <f t="shared" si="34"/>
        <v>43919.458976743626</v>
      </c>
      <c r="C267" s="6">
        <f t="shared" si="31"/>
        <v>997.45897674362641</v>
      </c>
      <c r="D267" s="6">
        <f t="shared" si="35"/>
        <v>71282449.527890369</v>
      </c>
      <c r="E267" s="7">
        <f t="shared" si="36"/>
        <v>1.1927682449773716</v>
      </c>
      <c r="F267" s="9">
        <f>F266*(1+变量!$B$2)</f>
        <v>2180.9804831312113</v>
      </c>
      <c r="G267" s="8">
        <f t="shared" si="32"/>
        <v>-82.112760061501831</v>
      </c>
      <c r="H267" s="9">
        <f t="shared" si="30"/>
        <v>5471418.669406225</v>
      </c>
    </row>
    <row r="268" spans="1:8" ht="15" customHeight="1" x14ac:dyDescent="0.25">
      <c r="A268" s="76">
        <f t="shared" si="33"/>
        <v>266</v>
      </c>
      <c r="B268" s="58">
        <f t="shared" si="34"/>
        <v>43922.953139534322</v>
      </c>
      <c r="C268" s="6">
        <f t="shared" si="31"/>
        <v>1000.953139534322</v>
      </c>
      <c r="D268" s="6">
        <f t="shared" si="35"/>
        <v>72708098.518448174</v>
      </c>
      <c r="E268" s="7">
        <f t="shared" si="36"/>
        <v>1.1693806323307565</v>
      </c>
      <c r="F268" s="9">
        <f>F267*(1+变量!$B$2)</f>
        <v>2195.59305236819</v>
      </c>
      <c r="G268" s="8">
        <f t="shared" si="32"/>
        <v>-116.0330313364866</v>
      </c>
      <c r="H268" s="9">
        <f t="shared" si="30"/>
        <v>5471302.6363748889</v>
      </c>
    </row>
    <row r="269" spans="1:8" ht="15" customHeight="1" x14ac:dyDescent="0.25">
      <c r="A269" s="76">
        <f t="shared" si="33"/>
        <v>267</v>
      </c>
      <c r="B269" s="58">
        <f t="shared" si="34"/>
        <v>43926.447302325018</v>
      </c>
      <c r="C269" s="6">
        <f t="shared" si="31"/>
        <v>1004.4473023250175</v>
      </c>
      <c r="D269" s="6">
        <f t="shared" si="35"/>
        <v>74162260.48881714</v>
      </c>
      <c r="E269" s="7">
        <f t="shared" si="36"/>
        <v>1.1464516003242711</v>
      </c>
      <c r="F269" s="9">
        <f>F268*(1+变量!$B$2)</f>
        <v>2210.3035258190566</v>
      </c>
      <c r="G269" s="8">
        <f t="shared" si="32"/>
        <v>-149.51100887818029</v>
      </c>
      <c r="H269" s="9">
        <f t="shared" si="30"/>
        <v>5471153.1253660107</v>
      </c>
    </row>
    <row r="270" spans="1:8" ht="15" customHeight="1" x14ac:dyDescent="0.25">
      <c r="A270" s="76">
        <f t="shared" si="33"/>
        <v>268</v>
      </c>
      <c r="B270" s="58">
        <f t="shared" si="34"/>
        <v>43929.941465115713</v>
      </c>
      <c r="C270" s="6">
        <f t="shared" si="31"/>
        <v>1007.9414651157131</v>
      </c>
      <c r="D270" s="6">
        <f t="shared" si="35"/>
        <v>75645505.698593482</v>
      </c>
      <c r="E270" s="7">
        <f t="shared" si="36"/>
        <v>1.1239721571806578</v>
      </c>
      <c r="F270" s="9">
        <f>F269*(1+变量!$B$2)</f>
        <v>2225.1125594420441</v>
      </c>
      <c r="G270" s="8">
        <f t="shared" si="32"/>
        <v>-182.55245984996782</v>
      </c>
      <c r="H270" s="9">
        <f t="shared" si="30"/>
        <v>5470970.5729061607</v>
      </c>
    </row>
    <row r="271" spans="1:8" ht="15" customHeight="1" x14ac:dyDescent="0.25">
      <c r="A271" s="76">
        <f t="shared" si="33"/>
        <v>269</v>
      </c>
      <c r="B271" s="58">
        <f t="shared" si="34"/>
        <v>43933.435627906409</v>
      </c>
      <c r="C271" s="6">
        <f t="shared" si="31"/>
        <v>1011.4356279064086</v>
      </c>
      <c r="D271" s="6">
        <f t="shared" si="35"/>
        <v>77158415.812565356</v>
      </c>
      <c r="E271" s="7">
        <f t="shared" si="36"/>
        <v>1.1019334874320175</v>
      </c>
      <c r="F271" s="9">
        <f>F270*(1+变量!$B$2)</f>
        <v>2240.0208135903058</v>
      </c>
      <c r="G271" s="8">
        <f t="shared" si="32"/>
        <v>-215.16307621594569</v>
      </c>
      <c r="H271" s="9">
        <f t="shared" si="30"/>
        <v>5470755.4098299444</v>
      </c>
    </row>
    <row r="272" spans="1:8" ht="15" customHeight="1" x14ac:dyDescent="0.25">
      <c r="A272" s="76">
        <f t="shared" si="33"/>
        <v>270</v>
      </c>
      <c r="B272" s="58">
        <f t="shared" si="34"/>
        <v>43936.929790697104</v>
      </c>
      <c r="C272" s="6">
        <f t="shared" si="31"/>
        <v>1014.9297906971042</v>
      </c>
      <c r="D272" s="6">
        <f t="shared" si="35"/>
        <v>78701584.128816664</v>
      </c>
      <c r="E272" s="7">
        <f t="shared" si="36"/>
        <v>1.0803269484627622</v>
      </c>
      <c r="F272" s="9">
        <f>F271*(1+变量!$B$2)</f>
        <v>2255.0289530413606</v>
      </c>
      <c r="G272" s="8">
        <f t="shared" si="32"/>
        <v>-247.348475721466</v>
      </c>
      <c r="H272" s="9">
        <f t="shared" si="30"/>
        <v>5470508.0613542227</v>
      </c>
    </row>
    <row r="273" spans="1:8" ht="15" customHeight="1" x14ac:dyDescent="0.25">
      <c r="A273" s="76">
        <f t="shared" si="33"/>
        <v>271</v>
      </c>
      <c r="B273" s="58">
        <f t="shared" si="34"/>
        <v>43940.4239534878</v>
      </c>
      <c r="C273" s="6">
        <f t="shared" si="31"/>
        <v>1018.4239534877997</v>
      </c>
      <c r="D273" s="6">
        <f t="shared" si="35"/>
        <v>80275615.811392993</v>
      </c>
      <c r="E273" s="7">
        <f t="shared" si="36"/>
        <v>1.0591440671203551</v>
      </c>
      <c r="F273" s="9">
        <f>F272*(1+变量!$B$2)</f>
        <v>2270.1376470267378</v>
      </c>
      <c r="G273" s="8">
        <f t="shared" si="32"/>
        <v>-279.11420286088423</v>
      </c>
      <c r="H273" s="9">
        <f t="shared" si="30"/>
        <v>5470228.947151362</v>
      </c>
    </row>
    <row r="274" spans="1:8" ht="15" customHeight="1" x14ac:dyDescent="0.25">
      <c r="A274" s="76">
        <f t="shared" si="33"/>
        <v>272</v>
      </c>
      <c r="B274" s="58">
        <f t="shared" si="34"/>
        <v>43943.918116278495</v>
      </c>
      <c r="C274" s="6">
        <f t="shared" si="31"/>
        <v>1021.9181162784953</v>
      </c>
      <c r="D274" s="6">
        <f t="shared" si="35"/>
        <v>81881128.127620861</v>
      </c>
      <c r="E274" s="7">
        <f t="shared" si="36"/>
        <v>1.038376536392505</v>
      </c>
      <c r="F274" s="9">
        <f>F273*(1+变量!$B$2)</f>
        <v>2285.3475692618167</v>
      </c>
      <c r="G274" s="8">
        <f t="shared" si="32"/>
        <v>-310.46572983270107</v>
      </c>
      <c r="H274" s="9">
        <f t="shared" si="30"/>
        <v>5469918.4814215293</v>
      </c>
    </row>
    <row r="275" spans="1:8" ht="15" customHeight="1" x14ac:dyDescent="0.25">
      <c r="A275" s="76">
        <f t="shared" si="33"/>
        <v>273</v>
      </c>
      <c r="B275" s="58">
        <f t="shared" si="34"/>
        <v>43947.412279069191</v>
      </c>
      <c r="C275" s="6">
        <f t="shared" si="31"/>
        <v>1025.4122790691908</v>
      </c>
      <c r="D275" s="6">
        <f t="shared" si="35"/>
        <v>83518750.690173283</v>
      </c>
      <c r="E275" s="7">
        <f t="shared" si="36"/>
        <v>1.0180162121495147</v>
      </c>
      <c r="F275" s="9">
        <f>F274*(1+变量!$B$2)</f>
        <v>2300.6593979758709</v>
      </c>
      <c r="G275" s="8">
        <f t="shared" si="32"/>
        <v>-341.40845748223774</v>
      </c>
      <c r="H275" s="9">
        <f t="shared" si="30"/>
        <v>5469577.0729640471</v>
      </c>
    </row>
    <row r="276" spans="1:8" ht="15" customHeight="1" x14ac:dyDescent="0.25">
      <c r="A276" s="76">
        <f t="shared" si="33"/>
        <v>274</v>
      </c>
      <c r="B276" s="58">
        <f t="shared" si="34"/>
        <v>43950.906441859886</v>
      </c>
      <c r="C276" s="6">
        <f t="shared" si="31"/>
        <v>1028.9064418598864</v>
      </c>
      <c r="D276" s="6">
        <f t="shared" si="35"/>
        <v>85189125.70397675</v>
      </c>
      <c r="E276" s="7">
        <f t="shared" si="36"/>
        <v>0.9980551099505045</v>
      </c>
      <c r="F276" s="9">
        <f>F275*(1+变量!$B$2)</f>
        <v>2316.073815942309</v>
      </c>
      <c r="G276" s="8">
        <f t="shared" si="32"/>
        <v>-371.94771623203087</v>
      </c>
      <c r="H276" s="9">
        <f t="shared" si="30"/>
        <v>5469205.1252478147</v>
      </c>
    </row>
    <row r="277" spans="1:8" ht="15" customHeight="1" x14ac:dyDescent="0.25">
      <c r="A277" s="76">
        <f t="shared" si="33"/>
        <v>275</v>
      </c>
      <c r="B277" s="58">
        <f t="shared" si="34"/>
        <v>43954.400604650582</v>
      </c>
      <c r="C277" s="6">
        <f t="shared" si="31"/>
        <v>1032.400604650582</v>
      </c>
      <c r="D277" s="6">
        <f t="shared" si="35"/>
        <v>86892908.218056291</v>
      </c>
      <c r="E277" s="7">
        <f t="shared" si="36"/>
        <v>0.9784854019122593</v>
      </c>
      <c r="F277" s="9">
        <f>F276*(1+变量!$B$2)</f>
        <v>2331.5915105091221</v>
      </c>
      <c r="G277" s="8">
        <f t="shared" si="32"/>
        <v>-402.08876700008659</v>
      </c>
      <c r="H277" s="9">
        <f t="shared" si="30"/>
        <v>5468803.0364808142</v>
      </c>
    </row>
    <row r="278" spans="1:8" ht="15" customHeight="1" x14ac:dyDescent="0.25">
      <c r="A278" s="76">
        <f t="shared" si="33"/>
        <v>276</v>
      </c>
      <c r="B278" s="58">
        <f t="shared" si="34"/>
        <v>43957.894767441278</v>
      </c>
      <c r="C278" s="6">
        <f t="shared" si="31"/>
        <v>1035.8947674412775</v>
      </c>
      <c r="D278" s="6">
        <f t="shared" si="35"/>
        <v>88630766.382417426</v>
      </c>
      <c r="E278" s="7">
        <f t="shared" si="36"/>
        <v>0.95929941363946991</v>
      </c>
      <c r="F278" s="9">
        <f>F277*(1+变量!$B$2)</f>
        <v>2347.2131736295332</v>
      </c>
      <c r="G278" s="8">
        <f t="shared" si="32"/>
        <v>-431.83680210616603</v>
      </c>
      <c r="H278" s="9">
        <f t="shared" si="30"/>
        <v>5468371.1996787079</v>
      </c>
    </row>
    <row r="279" spans="1:8" ht="15" customHeight="1" x14ac:dyDescent="0.25">
      <c r="A279" s="76">
        <f t="shared" si="33"/>
        <v>277</v>
      </c>
      <c r="B279" s="58">
        <f t="shared" si="34"/>
        <v>43961.388930231973</v>
      </c>
      <c r="C279" s="6">
        <f t="shared" si="31"/>
        <v>1039.3889302319731</v>
      </c>
      <c r="D279" s="6">
        <f t="shared" si="35"/>
        <v>90403381.710065782</v>
      </c>
      <c r="E279" s="7">
        <f t="shared" si="36"/>
        <v>0.94048962121516655</v>
      </c>
      <c r="F279" s="9">
        <f>F278*(1+变量!$B$2)</f>
        <v>2362.9395018928508</v>
      </c>
      <c r="G279" s="8">
        <f t="shared" si="32"/>
        <v>-461.1969461662552</v>
      </c>
      <c r="H279" s="9">
        <f t="shared" si="30"/>
        <v>5467910.0027325414</v>
      </c>
    </row>
    <row r="280" spans="1:8" ht="15" customHeight="1" x14ac:dyDescent="0.25">
      <c r="A280" s="76">
        <f t="shared" si="33"/>
        <v>278</v>
      </c>
      <c r="B280" s="58">
        <f t="shared" si="34"/>
        <v>43964.883093022669</v>
      </c>
      <c r="C280" s="6">
        <f t="shared" si="31"/>
        <v>1042.8830930226686</v>
      </c>
      <c r="D280" s="6">
        <f t="shared" si="35"/>
        <v>92211449.3442671</v>
      </c>
      <c r="E280" s="7">
        <f t="shared" si="36"/>
        <v>0.92204864825016331</v>
      </c>
      <c r="F280" s="9">
        <f>F279*(1+变量!$B$2)</f>
        <v>2378.7711965555327</v>
      </c>
      <c r="G280" s="8">
        <f t="shared" si="32"/>
        <v>-490.17425697536419</v>
      </c>
      <c r="H280" s="9">
        <f t="shared" si="30"/>
        <v>5467419.8284755656</v>
      </c>
    </row>
    <row r="281" spans="1:8" ht="15" customHeight="1" x14ac:dyDescent="0.25">
      <c r="A281" s="76">
        <f t="shared" si="33"/>
        <v>279</v>
      </c>
      <c r="B281" s="58">
        <f t="shared" si="34"/>
        <v>43968.377255813364</v>
      </c>
      <c r="C281" s="6">
        <f t="shared" si="31"/>
        <v>1046.3772558133642</v>
      </c>
      <c r="D281" s="6">
        <f t="shared" si="35"/>
        <v>94055678.331152439</v>
      </c>
      <c r="E281" s="7">
        <f t="shared" si="36"/>
        <v>0.90396926299035618</v>
      </c>
      <c r="F281" s="9">
        <f>F280*(1+变量!$B$2)</f>
        <v>2394.7089635724546</v>
      </c>
      <c r="G281" s="8">
        <f t="shared" si="32"/>
        <v>-518.7737263788249</v>
      </c>
      <c r="H281" s="9">
        <f t="shared" ref="H281:H302" si="37">H280+G281</f>
        <v>5466901.0547491871</v>
      </c>
    </row>
    <row r="282" spans="1:8" ht="15" customHeight="1" x14ac:dyDescent="0.25">
      <c r="A282" s="76">
        <f t="shared" si="33"/>
        <v>280</v>
      </c>
      <c r="B282" s="58">
        <f t="shared" si="34"/>
        <v>43971.87141860406</v>
      </c>
      <c r="C282" s="6">
        <f t="shared" si="31"/>
        <v>1049.8714186040597</v>
      </c>
      <c r="D282" s="6">
        <f t="shared" si="35"/>
        <v>95936791.897775486</v>
      </c>
      <c r="E282" s="7">
        <f t="shared" si="36"/>
        <v>0.88624437548074131</v>
      </c>
      <c r="F282" s="9">
        <f>F281*(1+变量!$B$2)</f>
        <v>2410.75351362839</v>
      </c>
      <c r="G282" s="8">
        <f t="shared" si="32"/>
        <v>-547.00028113222152</v>
      </c>
      <c r="H282" s="9">
        <f t="shared" si="37"/>
        <v>5466354.0544680553</v>
      </c>
    </row>
    <row r="283" spans="1:8" ht="15" customHeight="1" x14ac:dyDescent="0.25">
      <c r="A283" s="76">
        <f t="shared" si="33"/>
        <v>281</v>
      </c>
      <c r="B283" s="58">
        <f t="shared" si="34"/>
        <v>43975.365581394755</v>
      </c>
      <c r="C283" s="6">
        <f t="shared" si="31"/>
        <v>1053.3655813947553</v>
      </c>
      <c r="D283" s="6">
        <f t="shared" si="35"/>
        <v>97855527.735730991</v>
      </c>
      <c r="E283" s="7">
        <f t="shared" si="36"/>
        <v>0.86886703478504046</v>
      </c>
      <c r="F283" s="9">
        <f>F282*(1+变量!$B$2)</f>
        <v>2426.9055621697003</v>
      </c>
      <c r="G283" s="8">
        <f t="shared" si="32"/>
        <v>-574.8587837501077</v>
      </c>
      <c r="H283" s="9">
        <f t="shared" si="37"/>
        <v>5465779.1956843054</v>
      </c>
    </row>
    <row r="284" spans="1:8" ht="15" customHeight="1" x14ac:dyDescent="0.25">
      <c r="A284" s="76">
        <f t="shared" si="33"/>
        <v>282</v>
      </c>
      <c r="B284" s="58">
        <f t="shared" si="34"/>
        <v>43978.859744185451</v>
      </c>
      <c r="C284" s="6">
        <f t="shared" si="31"/>
        <v>1056.8597441854508</v>
      </c>
      <c r="D284" s="6">
        <f t="shared" si="35"/>
        <v>99812638.290445611</v>
      </c>
      <c r="E284" s="7">
        <f t="shared" si="36"/>
        <v>0.85183042625984362</v>
      </c>
      <c r="F284" s="9">
        <f>F283*(1+变量!$B$2)</f>
        <v>2443.1658294362369</v>
      </c>
      <c r="G284" s="8">
        <f t="shared" si="32"/>
        <v>-602.35403334366265</v>
      </c>
      <c r="H284" s="9">
        <f t="shared" si="37"/>
        <v>5465176.8416509619</v>
      </c>
    </row>
    <row r="285" spans="1:8" ht="15" customHeight="1" x14ac:dyDescent="0.25">
      <c r="A285" s="76">
        <f t="shared" si="33"/>
        <v>283</v>
      </c>
      <c r="B285" s="58">
        <f t="shared" si="34"/>
        <v>43982.353906976146</v>
      </c>
      <c r="C285" s="6">
        <f t="shared" si="31"/>
        <v>1060.3539069761464</v>
      </c>
      <c r="D285" s="6">
        <f t="shared" si="35"/>
        <v>101808891.05625452</v>
      </c>
      <c r="E285" s="7">
        <f t="shared" si="36"/>
        <v>0.83512786888219959</v>
      </c>
      <c r="F285" s="9">
        <f>F284*(1+变量!$B$2)</f>
        <v>2459.5350404934593</v>
      </c>
      <c r="G285" s="8">
        <f t="shared" si="32"/>
        <v>-629.49076644741945</v>
      </c>
      <c r="H285" s="9">
        <f t="shared" si="37"/>
        <v>5464547.3508845149</v>
      </c>
    </row>
    <row r="286" spans="1:8" ht="15" customHeight="1" x14ac:dyDescent="0.25">
      <c r="A286" s="76">
        <f t="shared" si="33"/>
        <v>284</v>
      </c>
      <c r="B286" s="58">
        <f t="shared" si="34"/>
        <v>43985.848069766842</v>
      </c>
      <c r="C286" s="6">
        <f t="shared" si="31"/>
        <v>1063.8480697668419</v>
      </c>
      <c r="D286" s="6">
        <f t="shared" si="35"/>
        <v>103845068.87737961</v>
      </c>
      <c r="E286" s="7">
        <f t="shared" si="36"/>
        <v>0.81875281262960742</v>
      </c>
      <c r="F286" s="9">
        <f>F285*(1+变量!$B$2)</f>
        <v>2476.0139252647655</v>
      </c>
      <c r="G286" s="8">
        <f t="shared" si="32"/>
        <v>-656.27365783521532</v>
      </c>
      <c r="H286" s="9">
        <f t="shared" si="37"/>
        <v>5463891.0772266798</v>
      </c>
    </row>
    <row r="287" spans="1:8" ht="15" customHeight="1" x14ac:dyDescent="0.25">
      <c r="A287" s="76">
        <f t="shared" si="33"/>
        <v>285</v>
      </c>
      <c r="B287" s="58">
        <f t="shared" si="34"/>
        <v>43989.342232557537</v>
      </c>
      <c r="C287" s="6">
        <f t="shared" si="31"/>
        <v>1067.3422325575375</v>
      </c>
      <c r="D287" s="6">
        <f t="shared" si="35"/>
        <v>105921970.2549272</v>
      </c>
      <c r="E287" s="7">
        <f t="shared" si="36"/>
        <v>0.8026988359113798</v>
      </c>
      <c r="F287" s="9">
        <f>F286*(1+变量!$B$2)</f>
        <v>2492.6032185640393</v>
      </c>
      <c r="G287" s="8">
        <f t="shared" si="32"/>
        <v>-682.7073213255037</v>
      </c>
      <c r="H287" s="9">
        <f t="shared" si="37"/>
        <v>5463208.3699053545</v>
      </c>
    </row>
    <row r="288" spans="1:8" ht="15" customHeight="1" x14ac:dyDescent="0.25">
      <c r="A288" s="76">
        <f t="shared" si="33"/>
        <v>286</v>
      </c>
      <c r="B288" s="58">
        <f t="shared" si="34"/>
        <v>43992.836395348233</v>
      </c>
      <c r="C288" s="6">
        <f t="shared" si="31"/>
        <v>1070.8363953482331</v>
      </c>
      <c r="D288" s="6">
        <f t="shared" si="35"/>
        <v>108040409.66002575</v>
      </c>
      <c r="E288" s="7">
        <f t="shared" si="36"/>
        <v>0.78695964305037236</v>
      </c>
      <c r="F288" s="9">
        <f>F287*(1+变量!$B$2)</f>
        <v>2509.303660128418</v>
      </c>
      <c r="G288" s="8">
        <f t="shared" si="32"/>
        <v>-708.79631057616393</v>
      </c>
      <c r="H288" s="9">
        <f t="shared" si="37"/>
        <v>5462499.5735947778</v>
      </c>
    </row>
    <row r="289" spans="1:8" ht="15" customHeight="1" x14ac:dyDescent="0.25">
      <c r="A289" s="76">
        <f t="shared" si="33"/>
        <v>287</v>
      </c>
      <c r="B289" s="58">
        <f t="shared" si="34"/>
        <v>43996.330558138929</v>
      </c>
      <c r="C289" s="6">
        <f t="shared" si="31"/>
        <v>1074.3305581389286</v>
      </c>
      <c r="D289" s="6">
        <f t="shared" si="35"/>
        <v>110201217.85322626</v>
      </c>
      <c r="E289" s="7">
        <f t="shared" si="36"/>
        <v>0.77152906181409053</v>
      </c>
      <c r="F289" s="9">
        <f>F288*(1+变量!$B$2)</f>
        <v>2526.115994651278</v>
      </c>
      <c r="G289" s="8">
        <f t="shared" si="32"/>
        <v>-734.54511986894795</v>
      </c>
      <c r="H289" s="9">
        <f t="shared" si="37"/>
        <v>5461765.0284749093</v>
      </c>
    </row>
    <row r="290" spans="1:8" ht="15" customHeight="1" x14ac:dyDescent="0.25">
      <c r="A290" s="76">
        <f t="shared" si="33"/>
        <v>288</v>
      </c>
      <c r="B290" s="58">
        <f t="shared" si="34"/>
        <v>43999.824720929624</v>
      </c>
      <c r="C290" s="6">
        <f t="shared" si="31"/>
        <v>1077.8247209296242</v>
      </c>
      <c r="D290" s="6">
        <f t="shared" si="35"/>
        <v>112405242.21029079</v>
      </c>
      <c r="E290" s="7">
        <f t="shared" si="36"/>
        <v>0.75640104099420635</v>
      </c>
      <c r="F290" s="9">
        <f>F289*(1+变量!$B$2)</f>
        <v>2543.0409718154415</v>
      </c>
      <c r="G290" s="8">
        <f t="shared" si="32"/>
        <v>-759.95818488369855</v>
      </c>
      <c r="H290" s="9">
        <f t="shared" si="37"/>
        <v>5461005.0702900253</v>
      </c>
    </row>
    <row r="291" spans="1:8" ht="15" customHeight="1" x14ac:dyDescent="0.25">
      <c r="A291" s="76">
        <f t="shared" si="33"/>
        <v>289</v>
      </c>
      <c r="B291" s="58">
        <f t="shared" si="34"/>
        <v>44003.31888372032</v>
      </c>
      <c r="C291" s="6">
        <f t="shared" si="31"/>
        <v>1081.3188837203197</v>
      </c>
      <c r="D291" s="6">
        <f t="shared" si="35"/>
        <v>114653347.0544966</v>
      </c>
      <c r="E291" s="7">
        <f t="shared" si="36"/>
        <v>0.74156964803353564</v>
      </c>
      <c r="F291" s="9">
        <f>F290*(1+变量!$B$2)</f>
        <v>2560.0793463266045</v>
      </c>
      <c r="G291" s="8">
        <f t="shared" si="32"/>
        <v>-785.03988346247252</v>
      </c>
      <c r="H291" s="9">
        <f t="shared" si="37"/>
        <v>5460220.0304065626</v>
      </c>
    </row>
    <row r="292" spans="1:8" ht="15" customHeight="1" x14ac:dyDescent="0.25">
      <c r="A292" s="76">
        <f t="shared" si="33"/>
        <v>290</v>
      </c>
      <c r="B292" s="58">
        <f t="shared" si="34"/>
        <v>44006.813046511015</v>
      </c>
      <c r="C292" s="6">
        <f t="shared" si="31"/>
        <v>1084.8130465110153</v>
      </c>
      <c r="D292" s="6">
        <f t="shared" si="35"/>
        <v>116946413.99558653</v>
      </c>
      <c r="E292" s="7">
        <f t="shared" si="36"/>
        <v>0.7270290666995447</v>
      </c>
      <c r="F292" s="9">
        <f>F291*(1+变量!$B$2)</f>
        <v>2577.2318779469924</v>
      </c>
      <c r="G292" s="8">
        <f t="shared" si="32"/>
        <v>-809.79453636369976</v>
      </c>
      <c r="H292" s="9">
        <f t="shared" si="37"/>
        <v>5459410.2358701993</v>
      </c>
    </row>
    <row r="293" spans="1:8" ht="15" customHeight="1" x14ac:dyDescent="0.25">
      <c r="A293" s="76">
        <f t="shared" si="33"/>
        <v>291</v>
      </c>
      <c r="B293" s="58">
        <f t="shared" si="34"/>
        <v>44010.307209301711</v>
      </c>
      <c r="C293" s="6">
        <f t="shared" si="31"/>
        <v>1088.3072093017108</v>
      </c>
      <c r="D293" s="6">
        <f t="shared" si="35"/>
        <v>119285342.27549826</v>
      </c>
      <c r="E293" s="7">
        <f t="shared" si="36"/>
        <v>0.71277359480347513</v>
      </c>
      <c r="F293" s="9">
        <f>F292*(1+变量!$B$2)</f>
        <v>2594.4993315292372</v>
      </c>
      <c r="G293" s="8">
        <f t="shared" si="32"/>
        <v>-834.22640800650902</v>
      </c>
      <c r="H293" s="9">
        <f t="shared" si="37"/>
        <v>5458576.0094621927</v>
      </c>
    </row>
    <row r="294" spans="1:8" ht="15" customHeight="1" x14ac:dyDescent="0.25">
      <c r="A294" s="76">
        <f t="shared" si="33"/>
        <v>292</v>
      </c>
      <c r="B294" s="58">
        <f t="shared" si="34"/>
        <v>44013.801372092406</v>
      </c>
      <c r="C294" s="6">
        <f t="shared" si="31"/>
        <v>1091.8013720924064</v>
      </c>
      <c r="D294" s="6">
        <f t="shared" si="35"/>
        <v>121671049.12100822</v>
      </c>
      <c r="E294" s="7">
        <f t="shared" si="36"/>
        <v>0.69879764196419125</v>
      </c>
      <c r="F294" s="9">
        <f>F293*(1+变量!$B$2)</f>
        <v>2611.882477050483</v>
      </c>
      <c r="G294" s="8">
        <f t="shared" si="32"/>
        <v>-858.3397072053483</v>
      </c>
      <c r="H294" s="9">
        <f t="shared" si="37"/>
        <v>5457717.6697549876</v>
      </c>
    </row>
    <row r="295" spans="1:8" ht="15" customHeight="1" x14ac:dyDescent="0.25">
      <c r="A295" s="76">
        <f t="shared" si="33"/>
        <v>293</v>
      </c>
      <c r="B295" s="58">
        <f t="shared" si="34"/>
        <v>44017.295534883102</v>
      </c>
      <c r="C295" s="6">
        <f t="shared" si="31"/>
        <v>1095.2955348831019</v>
      </c>
      <c r="D295" s="6">
        <f t="shared" si="35"/>
        <v>124104470.10342838</v>
      </c>
      <c r="E295" s="7">
        <f t="shared" si="36"/>
        <v>0.68509572741587377</v>
      </c>
      <c r="F295" s="9">
        <f>F294*(1+变量!$B$2)</f>
        <v>2629.3820896467209</v>
      </c>
      <c r="G295" s="8">
        <f t="shared" si="32"/>
        <v>-882.13858789502615</v>
      </c>
      <c r="H295" s="9">
        <f t="shared" si="37"/>
        <v>5456835.5311670927</v>
      </c>
    </row>
    <row r="296" spans="1:8" ht="15" customHeight="1" x14ac:dyDescent="0.25">
      <c r="A296" s="76">
        <f t="shared" si="33"/>
        <v>294</v>
      </c>
      <c r="B296" s="58">
        <f t="shared" si="34"/>
        <v>44020.789697673797</v>
      </c>
      <c r="C296" s="6">
        <f t="shared" si="31"/>
        <v>1098.7896976737975</v>
      </c>
      <c r="D296" s="6">
        <f t="shared" si="35"/>
        <v>126586559.50549695</v>
      </c>
      <c r="E296" s="7">
        <f t="shared" si="36"/>
        <v>0.67166247785869981</v>
      </c>
      <c r="F296" s="9">
        <f>F295*(1+变量!$B$2)</f>
        <v>2646.9989496473536</v>
      </c>
      <c r="G296" s="8">
        <f t="shared" si="32"/>
        <v>-905.62714984629929</v>
      </c>
      <c r="H296" s="9">
        <f t="shared" si="37"/>
        <v>5455929.9040172463</v>
      </c>
    </row>
    <row r="297" spans="1:8" ht="15" customHeight="1" x14ac:dyDescent="0.25">
      <c r="A297" s="76">
        <f t="shared" si="33"/>
        <v>295</v>
      </c>
      <c r="B297" s="58">
        <f t="shared" si="34"/>
        <v>44024.283860464493</v>
      </c>
      <c r="C297" s="6">
        <f t="shared" si="31"/>
        <v>1102.283860464493</v>
      </c>
      <c r="D297" s="6">
        <f t="shared" si="35"/>
        <v>129118290.69560689</v>
      </c>
      <c r="E297" s="7">
        <f t="shared" si="36"/>
        <v>0.65849262535166653</v>
      </c>
      <c r="F297" s="9">
        <f>F296*(1+变量!$B$2)</f>
        <v>2664.7338426099905</v>
      </c>
      <c r="G297" s="8">
        <f t="shared" si="32"/>
        <v>-928.80943937212942</v>
      </c>
      <c r="H297" s="9">
        <f t="shared" si="37"/>
        <v>5455001.0945778741</v>
      </c>
    </row>
    <row r="298" spans="1:8" ht="15" customHeight="1" x14ac:dyDescent="0.25">
      <c r="A298" s="76">
        <f t="shared" si="33"/>
        <v>296</v>
      </c>
      <c r="B298" s="58">
        <f t="shared" si="34"/>
        <v>44027.778023255189</v>
      </c>
      <c r="C298" s="6">
        <f t="shared" si="31"/>
        <v>1105.7780232551886</v>
      </c>
      <c r="D298" s="6">
        <f t="shared" si="35"/>
        <v>131700656.50951903</v>
      </c>
      <c r="E298" s="7">
        <f t="shared" si="36"/>
        <v>0.6455810052467319</v>
      </c>
      <c r="F298" s="9">
        <f>F297*(1+变量!$B$2)</f>
        <v>2682.5875593554774</v>
      </c>
      <c r="G298" s="8">
        <f t="shared" si="32"/>
        <v>-951.68945002473038</v>
      </c>
      <c r="H298" s="9">
        <f t="shared" si="37"/>
        <v>5454049.4051278494</v>
      </c>
    </row>
    <row r="299" spans="1:8" ht="15" customHeight="1" x14ac:dyDescent="0.25">
      <c r="A299" s="76">
        <f t="shared" si="33"/>
        <v>297</v>
      </c>
      <c r="B299" s="58">
        <f t="shared" si="34"/>
        <v>44031.272186045884</v>
      </c>
      <c r="C299" s="6">
        <f t="shared" si="31"/>
        <v>1109.2721860458842</v>
      </c>
      <c r="D299" s="6">
        <f t="shared" si="35"/>
        <v>134334669.63970941</v>
      </c>
      <c r="E299" s="7">
        <f t="shared" si="36"/>
        <v>0.63292255416346266</v>
      </c>
      <c r="F299" s="9">
        <f>F298*(1+变量!$B$2)</f>
        <v>2700.5608960031591</v>
      </c>
      <c r="G299" s="8">
        <f t="shared" si="32"/>
        <v>-974.27112328352791</v>
      </c>
      <c r="H299" s="9">
        <f t="shared" si="37"/>
        <v>5453075.1340045659</v>
      </c>
    </row>
    <row r="300" spans="1:8" ht="15" customHeight="1" x14ac:dyDescent="0.25">
      <c r="A300" s="76">
        <f t="shared" si="33"/>
        <v>298</v>
      </c>
      <c r="B300" s="58">
        <f t="shared" si="34"/>
        <v>44034.76634883658</v>
      </c>
      <c r="C300" s="6">
        <f t="shared" si="31"/>
        <v>1112.7663488365797</v>
      </c>
      <c r="D300" s="6">
        <f t="shared" si="35"/>
        <v>137021363.0325036</v>
      </c>
      <c r="E300" s="7">
        <f t="shared" si="36"/>
        <v>0.62051230800339474</v>
      </c>
      <c r="F300" s="9">
        <f>F299*(1+变量!$B$2)</f>
        <v>2718.65465400638</v>
      </c>
      <c r="G300" s="8">
        <f t="shared" si="32"/>
        <v>-996.55834923414727</v>
      </c>
      <c r="H300" s="9">
        <f t="shared" si="37"/>
        <v>5452078.5756553318</v>
      </c>
    </row>
    <row r="301" spans="1:8" ht="15" customHeight="1" x14ac:dyDescent="0.25">
      <c r="A301" s="76">
        <f t="shared" si="33"/>
        <v>299</v>
      </c>
      <c r="B301" s="58">
        <f t="shared" si="34"/>
        <v>44038.260511627275</v>
      </c>
      <c r="C301" s="6">
        <f t="shared" si="31"/>
        <v>1116.2605116272753</v>
      </c>
      <c r="D301" s="6">
        <f t="shared" si="35"/>
        <v>139761790.29315367</v>
      </c>
      <c r="E301" s="7">
        <f t="shared" si="36"/>
        <v>0.60834540000332815</v>
      </c>
      <c r="F301" s="9">
        <f>F300*(1+变量!$B$2)</f>
        <v>2736.8696401882225</v>
      </c>
      <c r="G301" s="8">
        <f t="shared" si="32"/>
        <v>-1018.5549672385475</v>
      </c>
      <c r="H301" s="9">
        <f t="shared" si="37"/>
        <v>5451060.0206880933</v>
      </c>
    </row>
    <row r="302" spans="1:8" ht="15" customHeight="1" x14ac:dyDescent="0.25">
      <c r="A302" s="76">
        <f t="shared" si="33"/>
        <v>300</v>
      </c>
      <c r="B302" s="58">
        <f t="shared" si="34"/>
        <v>44041.754674417971</v>
      </c>
      <c r="C302" s="6">
        <f t="shared" si="31"/>
        <v>1119.7546744179708</v>
      </c>
      <c r="D302" s="6">
        <f t="shared" si="35"/>
        <v>142557026.09901676</v>
      </c>
      <c r="E302" s="7">
        <f t="shared" si="36"/>
        <v>0.5964170588267923</v>
      </c>
      <c r="F302" s="9">
        <f>F301*(1+变量!$B$2)</f>
        <v>2755.2066667774834</v>
      </c>
      <c r="G302" s="8">
        <f t="shared" si="32"/>
        <v>-1040.26476659642</v>
      </c>
      <c r="H302" s="9">
        <f t="shared" si="37"/>
        <v>5450019.755921497</v>
      </c>
    </row>
  </sheetData>
  <sheetProtection password="9629" sheet="1" objects="1" scenarios="1"/>
  <phoneticPr fontId="5" type="noConversion"/>
  <conditionalFormatting sqref="E3:E302">
    <cfRule type="cellIs" dxfId="31" priority="26" stopIfTrue="1" operator="lessThan">
      <formula>0</formula>
    </cfRule>
  </conditionalFormatting>
  <conditionalFormatting sqref="G3:G302">
    <cfRule type="cellIs" dxfId="30" priority="27" stopIfTrue="1" operator="greaterThan">
      <formula>0</formula>
    </cfRule>
    <cfRule type="cellIs" dxfId="29" priority="27" stopIfTrue="1" operator="lessThan">
      <formula>0</formula>
    </cfRule>
  </conditionalFormatting>
  <conditionalFormatting sqref="B3:B302">
    <cfRule type="cellIs" dxfId="28" priority="30" stopIfTrue="1" operator="equal">
      <formula>$G$12</formula>
    </cfRule>
    <cfRule type="cellIs" dxfId="27" priority="31" stopIfTrue="1" operator="equal">
      <formula>$E$12</formula>
    </cfRule>
  </conditionalFormatting>
  <conditionalFormatting sqref="E2">
    <cfRule type="cellIs" dxfId="26" priority="15" stopIfTrue="1" operator="lessThan">
      <formula>0</formula>
    </cfRule>
  </conditionalFormatting>
  <conditionalFormatting sqref="G2">
    <cfRule type="cellIs" dxfId="25" priority="16" stopIfTrue="1" operator="greaterThan">
      <formula>0</formula>
    </cfRule>
  </conditionalFormatting>
  <conditionalFormatting sqref="B2">
    <cfRule type="cellIs" dxfId="24" priority="19" stopIfTrue="1" operator="equal">
      <formula>$G$12</formula>
    </cfRule>
    <cfRule type="cellIs" dxfId="23" priority="20" stopIfTrue="1" operator="equal">
      <formula>$E$12</formula>
    </cfRule>
  </conditionalFormatting>
  <conditionalFormatting sqref="H3:H302">
    <cfRule type="cellIs" dxfId="22" priority="28" stopIfTrue="1" operator="greaterThanOrEqual">
      <formula>TotalMinerCost</formula>
    </cfRule>
  </conditionalFormatting>
  <pageMargins left="0.7" right="0.7" top="0.75" bottom="0.75" header="0.3" footer="0.3"/>
  <pageSetup orientation="portrait" r:id="rId1"/>
  <headerFooter>
    <oddFooter>&amp;C&amp;"Helvetica,Regular"&amp;12&amp;K000000&amp;P</oddFooter>
  </headerFooter>
  <ignoredErrors>
    <ignoredError sqref="B2:G2 D3:F3 H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" stopIfTrue="1" operator="lessThan" id="{0A5C0E46-61C2-4897-9999-F30B712EFA40}">
            <xm:f>常量!$B$13</xm:f>
            <x14:dxf>
              <font>
                <color rgb="FF000000"/>
              </font>
              <fill>
                <patternFill patternType="solid">
                  <fgColor indexed="14"/>
                  <bgColor indexed="21"/>
                </patternFill>
              </fill>
            </x14:dxf>
          </x14:cfRule>
          <xm:sqref>H3:H302</xm:sqref>
        </x14:conditionalFormatting>
        <x14:conditionalFormatting xmlns:xm="http://schemas.microsoft.com/office/excel/2006/main">
          <x14:cfRule type="cellIs" priority="17" stopIfTrue="1" operator="greaterThanOrEqual" id="{5AA8537B-7DD3-4A1F-8351-2801F7F30A47}">
            <xm:f>常量!$B$13</xm:f>
            <x14:dxf>
              <font>
                <color rgb="FF000000"/>
              </font>
              <fill>
                <patternFill patternType="solid">
                  <fgColor indexed="14"/>
                  <bgColor indexed="20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"/>
  <sheetViews>
    <sheetView showGridLines="0" workbookViewId="0">
      <selection activeCell="C21" sqref="C21"/>
    </sheetView>
  </sheetViews>
  <sheetFormatPr defaultColWidth="8.85546875" defaultRowHeight="15" customHeight="1" x14ac:dyDescent="0.25"/>
  <cols>
    <col min="1" max="1" width="22.85546875" style="10" bestFit="1" customWidth="1"/>
    <col min="2" max="2" width="6.85546875" style="10" bestFit="1" customWidth="1"/>
    <col min="3" max="3" width="113.5703125" style="10" customWidth="1"/>
    <col min="4" max="255" width="8.85546875" style="10" customWidth="1"/>
  </cols>
  <sheetData>
    <row r="1" spans="1:3" ht="15.95" customHeight="1" x14ac:dyDescent="0.25">
      <c r="A1" s="16" t="s">
        <v>16</v>
      </c>
      <c r="B1" s="17" t="s">
        <v>6</v>
      </c>
      <c r="C1" s="17"/>
    </row>
    <row r="2" spans="1:3" ht="15.95" customHeight="1" x14ac:dyDescent="0.25">
      <c r="A2" s="69" t="s">
        <v>72</v>
      </c>
      <c r="B2" s="71">
        <v>6.7000000000000002E-3</v>
      </c>
      <c r="C2" s="68" t="s">
        <v>77</v>
      </c>
    </row>
    <row r="3" spans="1:3" ht="15.95" customHeight="1" x14ac:dyDescent="0.25">
      <c r="A3" s="11" t="s">
        <v>7</v>
      </c>
      <c r="B3" s="71">
        <v>0.02</v>
      </c>
      <c r="C3" s="39"/>
    </row>
    <row r="4" spans="1:3" ht="15" customHeight="1" x14ac:dyDescent="0.25">
      <c r="A4" s="44" t="s">
        <v>14</v>
      </c>
      <c r="B4" s="49">
        <v>75</v>
      </c>
      <c r="C4" s="39" t="s">
        <v>33</v>
      </c>
    </row>
  </sheetData>
  <phoneticPr fontId="5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>
      <selection activeCell="B16" sqref="B16"/>
    </sheetView>
  </sheetViews>
  <sheetFormatPr defaultColWidth="8.85546875" defaultRowHeight="15.4" customHeight="1" x14ac:dyDescent="0.25"/>
  <cols>
    <col min="1" max="1" width="33.140625" style="12" bestFit="1" customWidth="1"/>
    <col min="2" max="2" width="14.85546875" style="12" bestFit="1" customWidth="1"/>
    <col min="3" max="3" width="8" style="12" bestFit="1" customWidth="1"/>
    <col min="4" max="4" width="40.5703125" style="12" bestFit="1" customWidth="1"/>
    <col min="5" max="256" width="8.85546875" style="12" customWidth="1"/>
  </cols>
  <sheetData>
    <row r="1" spans="1:256" ht="15.95" customHeight="1" x14ac:dyDescent="0.25">
      <c r="A1" s="41" t="s">
        <v>16</v>
      </c>
      <c r="B1" s="42" t="s">
        <v>6</v>
      </c>
      <c r="C1" s="42" t="s">
        <v>17</v>
      </c>
      <c r="D1" s="43" t="s">
        <v>32</v>
      </c>
    </row>
    <row r="2" spans="1:256" ht="15.95" customHeight="1" x14ac:dyDescent="0.25">
      <c r="A2" s="50" t="s">
        <v>8</v>
      </c>
      <c r="B2" s="51">
        <v>42922</v>
      </c>
      <c r="C2" s="52"/>
      <c r="D2" s="53"/>
    </row>
    <row r="3" spans="1:256" ht="15.95" customHeight="1" x14ac:dyDescent="0.25">
      <c r="A3" s="64" t="s">
        <v>63</v>
      </c>
      <c r="B3" s="66">
        <v>360</v>
      </c>
      <c r="C3" s="54" t="s">
        <v>18</v>
      </c>
      <c r="D3" s="53"/>
    </row>
    <row r="4" spans="1:256" ht="15.95" customHeight="1" x14ac:dyDescent="0.25">
      <c r="A4" s="64" t="s">
        <v>64</v>
      </c>
      <c r="B4" s="67">
        <v>250000</v>
      </c>
      <c r="C4" s="52"/>
      <c r="D4" s="53"/>
    </row>
    <row r="5" spans="1:256" ht="15.95" customHeight="1" x14ac:dyDescent="0.25">
      <c r="A5" s="50" t="s">
        <v>65</v>
      </c>
      <c r="B5" s="67">
        <v>504</v>
      </c>
      <c r="C5" s="54" t="s">
        <v>66</v>
      </c>
      <c r="D5" s="53"/>
    </row>
    <row r="6" spans="1:256" ht="15.95" customHeight="1" x14ac:dyDescent="0.25">
      <c r="A6" s="50" t="s">
        <v>11</v>
      </c>
      <c r="B6" s="67">
        <v>100</v>
      </c>
      <c r="C6" s="52" t="s">
        <v>19</v>
      </c>
      <c r="D6" s="5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</row>
    <row r="7" spans="1:256" ht="15.95" customHeight="1" x14ac:dyDescent="0.25">
      <c r="A7" s="50" t="s">
        <v>9</v>
      </c>
      <c r="B7" s="67">
        <f>B5*B6</f>
        <v>50400</v>
      </c>
      <c r="C7" s="54" t="s">
        <v>66</v>
      </c>
      <c r="D7" s="53"/>
    </row>
    <row r="8" spans="1:256" ht="15.95" customHeight="1" x14ac:dyDescent="0.25">
      <c r="A8" s="64" t="s">
        <v>69</v>
      </c>
      <c r="B8" s="67">
        <v>16162.92</v>
      </c>
      <c r="C8" s="54" t="s">
        <v>18</v>
      </c>
      <c r="D8" s="65" t="s">
        <v>67</v>
      </c>
    </row>
    <row r="9" spans="1:256" ht="15.95" customHeight="1" x14ac:dyDescent="0.25">
      <c r="A9" s="50" t="s">
        <v>10</v>
      </c>
      <c r="B9" s="67">
        <v>350</v>
      </c>
      <c r="C9" s="54" t="s">
        <v>18</v>
      </c>
      <c r="D9" s="65" t="s">
        <v>68</v>
      </c>
    </row>
    <row r="10" spans="1:256" ht="15.95" customHeight="1" x14ac:dyDescent="0.25">
      <c r="A10" s="50" t="s">
        <v>20</v>
      </c>
      <c r="B10" s="67">
        <v>0.8</v>
      </c>
      <c r="C10" s="52" t="s">
        <v>21</v>
      </c>
      <c r="D10" s="53" t="s">
        <v>52</v>
      </c>
    </row>
    <row r="11" spans="1:256" ht="15.95" customHeight="1" x14ac:dyDescent="0.25">
      <c r="A11" s="50" t="s">
        <v>22</v>
      </c>
      <c r="B11" s="67">
        <v>0.4</v>
      </c>
      <c r="C11" s="54" t="s">
        <v>23</v>
      </c>
      <c r="D11" s="53"/>
    </row>
    <row r="12" spans="1:256" ht="15.95" customHeight="1" x14ac:dyDescent="0.25">
      <c r="A12" s="50" t="s">
        <v>12</v>
      </c>
      <c r="B12" s="56">
        <v>0</v>
      </c>
      <c r="C12" s="52"/>
      <c r="D12" s="53" t="s">
        <v>34</v>
      </c>
    </row>
    <row r="13" spans="1:256" ht="15.95" customHeight="1" x14ac:dyDescent="0.25">
      <c r="A13" s="50" t="s">
        <v>13</v>
      </c>
      <c r="B13" s="55">
        <f>(B8+B9)*B6</f>
        <v>1651291.9999999998</v>
      </c>
      <c r="C13" s="54" t="s">
        <v>18</v>
      </c>
      <c r="D13" s="53"/>
    </row>
    <row r="14" spans="1:256" ht="15.95" customHeight="1" x14ac:dyDescent="0.25">
      <c r="A14" s="64" t="s">
        <v>79</v>
      </c>
      <c r="B14" s="53">
        <v>1.9311899999999999E-3</v>
      </c>
      <c r="C14" s="54" t="s">
        <v>70</v>
      </c>
      <c r="D14" s="53"/>
    </row>
    <row r="15" spans="1:256" ht="15.95" customHeight="1" x14ac:dyDescent="0.25">
      <c r="A15" s="50" t="s">
        <v>35</v>
      </c>
      <c r="B15" s="67">
        <f>B6*B10*24*B11*PeriodDuration</f>
        <v>2683.5170232558166</v>
      </c>
      <c r="C15" s="54" t="s">
        <v>18</v>
      </c>
      <c r="D15" s="53" t="s">
        <v>71</v>
      </c>
    </row>
    <row r="16" spans="1:256" ht="15.95" customHeight="1" x14ac:dyDescent="0.25">
      <c r="A16" s="50" t="s">
        <v>15</v>
      </c>
      <c r="B16" s="48">
        <f>B13/B3</f>
        <v>4586.9222222222215</v>
      </c>
      <c r="C16" s="52" t="s">
        <v>70</v>
      </c>
      <c r="D16" s="53"/>
    </row>
    <row r="17" spans="1:4" ht="15.4" customHeight="1" x14ac:dyDescent="0.25">
      <c r="A17" s="64" t="s">
        <v>75</v>
      </c>
      <c r="B17" s="48">
        <f>难度统计!J14</f>
        <v>3.4941627906976782</v>
      </c>
      <c r="C17" s="70" t="s">
        <v>76</v>
      </c>
      <c r="D17" s="53"/>
    </row>
    <row r="20" spans="1:4" ht="15.4" customHeight="1" x14ac:dyDescent="0.25">
      <c r="B20" s="40"/>
    </row>
  </sheetData>
  <sheetProtection password="9629" sheet="1" objects="1" scenarios="1"/>
  <phoneticPr fontId="5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2"/>
  <sheetViews>
    <sheetView tabSelected="1" workbookViewId="0">
      <selection activeCell="I21" sqref="I21"/>
    </sheetView>
  </sheetViews>
  <sheetFormatPr defaultRowHeight="15" x14ac:dyDescent="0.25"/>
  <cols>
    <col min="1" max="1" width="6.28515625" bestFit="1" customWidth="1"/>
    <col min="2" max="2" width="11.5703125" bestFit="1" customWidth="1"/>
    <col min="3" max="3" width="9.5703125" bestFit="1" customWidth="1"/>
    <col min="4" max="4" width="11" bestFit="1" customWidth="1"/>
    <col min="5" max="5" width="18.42578125" bestFit="1" customWidth="1"/>
    <col min="6" max="7" width="11" bestFit="1" customWidth="1"/>
    <col min="9" max="9" width="18.42578125" bestFit="1" customWidth="1"/>
    <col min="10" max="10" width="18.140625" customWidth="1"/>
    <col min="12" max="12" width="13" bestFit="1" customWidth="1"/>
  </cols>
  <sheetData>
    <row r="1" spans="1:10" x14ac:dyDescent="0.25">
      <c r="A1" s="85" t="s">
        <v>41</v>
      </c>
      <c r="B1" s="85"/>
      <c r="C1" s="85"/>
      <c r="D1" s="85"/>
      <c r="E1" s="85"/>
      <c r="F1" s="85"/>
      <c r="G1" s="85"/>
    </row>
    <row r="2" spans="1:10" x14ac:dyDescent="0.25">
      <c r="A2" t="s">
        <v>56</v>
      </c>
      <c r="B2" t="s">
        <v>57</v>
      </c>
      <c r="C2" s="59" t="s">
        <v>61</v>
      </c>
      <c r="D2" t="s">
        <v>58</v>
      </c>
      <c r="E2" s="63" t="s">
        <v>62</v>
      </c>
      <c r="F2" t="s">
        <v>59</v>
      </c>
      <c r="G2" t="s">
        <v>60</v>
      </c>
      <c r="I2" t="s">
        <v>42</v>
      </c>
      <c r="J2" t="s">
        <v>43</v>
      </c>
    </row>
    <row r="3" spans="1:10" x14ac:dyDescent="0.25">
      <c r="A3">
        <v>430</v>
      </c>
      <c r="B3" s="46">
        <v>42921.291666666664</v>
      </c>
      <c r="C3" s="62">
        <v>3.54</v>
      </c>
      <c r="D3" s="45">
        <v>51845100</v>
      </c>
      <c r="E3" s="45">
        <v>14301</v>
      </c>
      <c r="F3" s="45">
        <v>250000</v>
      </c>
      <c r="G3" s="47">
        <v>-1.0999999999999999E-2</v>
      </c>
      <c r="I3" s="45">
        <v>2013</v>
      </c>
      <c r="J3" s="47">
        <f>POWER(F369/F432,1/(COUNT(F369:F432)))-1</f>
        <v>2.6286398420379831E-2</v>
      </c>
    </row>
    <row r="4" spans="1:10" x14ac:dyDescent="0.25">
      <c r="A4">
        <v>429</v>
      </c>
      <c r="B4" s="46">
        <v>42917.75</v>
      </c>
      <c r="C4" s="62">
        <v>3.38</v>
      </c>
      <c r="D4" s="45">
        <v>51794450</v>
      </c>
      <c r="E4" s="45">
        <v>14948</v>
      </c>
      <c r="F4" s="45">
        <v>252730</v>
      </c>
      <c r="G4" s="47">
        <v>3.9E-2</v>
      </c>
      <c r="I4" s="45">
        <v>2014</v>
      </c>
      <c r="J4" s="47">
        <f>POWER(F262/F368,1/(COUNT(F262:F368)))-1</f>
        <v>2.68865692231679E-2</v>
      </c>
    </row>
    <row r="5" spans="1:10" x14ac:dyDescent="0.25">
      <c r="A5">
        <v>428</v>
      </c>
      <c r="B5" s="46">
        <v>42914.375</v>
      </c>
      <c r="C5" s="62">
        <v>3.67</v>
      </c>
      <c r="D5" s="45">
        <v>51744000</v>
      </c>
      <c r="E5" s="45">
        <v>13752</v>
      </c>
      <c r="F5" s="45">
        <v>243262</v>
      </c>
      <c r="G5" s="47">
        <v>-4.7E-2</v>
      </c>
      <c r="I5" s="45">
        <v>2015</v>
      </c>
      <c r="J5" s="47">
        <f>POWER(F57/F159,1/(COUNT(F57:F159)))-1</f>
        <v>4.1713678849240043E-3</v>
      </c>
    </row>
    <row r="6" spans="1:10" x14ac:dyDescent="0.25">
      <c r="A6">
        <v>427</v>
      </c>
      <c r="B6" s="46">
        <v>42910.708333333336</v>
      </c>
      <c r="C6" s="62">
        <v>3.71</v>
      </c>
      <c r="D6" s="45">
        <v>51693575</v>
      </c>
      <c r="E6" s="45">
        <v>13503</v>
      </c>
      <c r="F6" s="45">
        <v>255206</v>
      </c>
      <c r="G6" s="47">
        <v>-5.8999999999999997E-2</v>
      </c>
      <c r="I6" s="45">
        <v>2016</v>
      </c>
      <c r="J6" s="47">
        <f>POWER(F3/F56,1/(COUNT(F3:F56)))-1</f>
        <v>2.2305635816544322E-2</v>
      </c>
    </row>
    <row r="7" spans="1:10" x14ac:dyDescent="0.25">
      <c r="A7">
        <v>426</v>
      </c>
      <c r="B7" s="46">
        <v>42907</v>
      </c>
      <c r="C7" s="62">
        <v>2.96</v>
      </c>
      <c r="D7" s="45">
        <v>51643500</v>
      </c>
      <c r="E7" s="45">
        <v>17054</v>
      </c>
      <c r="F7" s="45">
        <v>271188</v>
      </c>
      <c r="G7" s="47">
        <v>0.188</v>
      </c>
      <c r="I7" t="s">
        <v>44</v>
      </c>
      <c r="J7" s="47">
        <f>POWER(F3/F314,1/(COUNT(F3:F314)))-1</f>
        <v>8.7333065465799997E-3</v>
      </c>
    </row>
    <row r="8" spans="1:10" x14ac:dyDescent="0.25">
      <c r="A8">
        <v>425</v>
      </c>
      <c r="B8" s="46">
        <v>42904.041666666664</v>
      </c>
      <c r="C8" s="62">
        <v>3.54</v>
      </c>
      <c r="D8" s="45">
        <v>51593050</v>
      </c>
      <c r="E8" s="45">
        <v>14308</v>
      </c>
      <c r="F8" s="45">
        <v>228364</v>
      </c>
      <c r="G8" s="47">
        <v>-8.0000000000000002E-3</v>
      </c>
      <c r="I8" t="s">
        <v>45</v>
      </c>
      <c r="J8" s="47">
        <f>POWER(F3/F209,1/(COUNT(F3:F209)))-1</f>
        <v>8.5315568958701515E-3</v>
      </c>
    </row>
    <row r="9" spans="1:10" x14ac:dyDescent="0.25">
      <c r="A9">
        <v>424</v>
      </c>
      <c r="B9" s="46">
        <v>42900.5</v>
      </c>
      <c r="C9" s="62">
        <v>3</v>
      </c>
      <c r="D9" s="45">
        <v>51542375</v>
      </c>
      <c r="E9" s="45">
        <v>16792</v>
      </c>
      <c r="F9" s="45">
        <v>230315</v>
      </c>
      <c r="G9" s="47">
        <v>0.16700000000000001</v>
      </c>
      <c r="I9" t="s">
        <v>46</v>
      </c>
      <c r="J9" s="47">
        <f>POWER(F3/F107,1/(COUNT(F3:F107)))-1</f>
        <v>1.587079567915084E-2</v>
      </c>
    </row>
    <row r="10" spans="1:10" x14ac:dyDescent="0.25">
      <c r="A10">
        <v>423</v>
      </c>
      <c r="B10" s="46">
        <v>42897.5</v>
      </c>
      <c r="C10" s="62">
        <v>4.46</v>
      </c>
      <c r="D10" s="45">
        <v>51492000</v>
      </c>
      <c r="E10" s="45">
        <v>11243</v>
      </c>
      <c r="F10" s="45">
        <v>197309</v>
      </c>
      <c r="G10" s="47">
        <v>-0.218</v>
      </c>
      <c r="I10" t="s">
        <v>47</v>
      </c>
      <c r="J10" s="47">
        <f>POWER(F3/F56,1/(COUNT(F3:F56)))-1</f>
        <v>2.2305635816544322E-2</v>
      </c>
    </row>
    <row r="11" spans="1:10" x14ac:dyDescent="0.25">
      <c r="A11">
        <v>422</v>
      </c>
      <c r="B11" s="46">
        <v>42893.041666666664</v>
      </c>
      <c r="C11" s="62">
        <v>3.58</v>
      </c>
      <c r="D11" s="45">
        <v>51441875</v>
      </c>
      <c r="E11" s="45">
        <v>14100</v>
      </c>
      <c r="F11" s="45">
        <v>252311</v>
      </c>
      <c r="G11" s="47">
        <v>-2.1000000000000001E-2</v>
      </c>
      <c r="I11" t="s">
        <v>48</v>
      </c>
      <c r="J11" s="47">
        <f>POWER(F3/F29,1/(COUNT(F3:F29)))-1</f>
        <v>3.3709628667540681E-2</v>
      </c>
    </row>
    <row r="12" spans="1:10" x14ac:dyDescent="0.25">
      <c r="A12">
        <v>421</v>
      </c>
      <c r="B12" s="46">
        <v>42889.458333333336</v>
      </c>
      <c r="C12" s="62">
        <v>3.25</v>
      </c>
      <c r="D12" s="45">
        <v>51391350</v>
      </c>
      <c r="E12" s="45">
        <v>15354</v>
      </c>
      <c r="F12" s="45">
        <v>257730</v>
      </c>
      <c r="G12" s="47">
        <v>6.7000000000000004E-2</v>
      </c>
      <c r="I12" t="s">
        <v>49</v>
      </c>
      <c r="J12" s="47">
        <f>POWER(F3/F11,1/(COUNT(F3:F11)))-1</f>
        <v>-1.0218703927775685E-3</v>
      </c>
    </row>
    <row r="13" spans="1:10" x14ac:dyDescent="0.25">
      <c r="A13">
        <v>420</v>
      </c>
      <c r="B13" s="46">
        <v>42886.208333333336</v>
      </c>
      <c r="C13" s="62">
        <v>3.5</v>
      </c>
      <c r="D13" s="45">
        <v>51341450</v>
      </c>
      <c r="E13" s="45">
        <v>14514</v>
      </c>
      <c r="F13" s="45">
        <v>241458</v>
      </c>
      <c r="G13" s="47">
        <v>2E-3</v>
      </c>
    </row>
    <row r="14" spans="1:10" x14ac:dyDescent="0.25">
      <c r="A14">
        <v>419</v>
      </c>
      <c r="B14" s="46">
        <v>42882.708333333336</v>
      </c>
      <c r="C14" s="62">
        <v>3.5</v>
      </c>
      <c r="D14" s="45">
        <v>51290650</v>
      </c>
      <c r="E14" s="45">
        <v>14336</v>
      </c>
      <c r="F14" s="45">
        <v>240940</v>
      </c>
      <c r="G14" s="47">
        <v>-1E-3</v>
      </c>
      <c r="I14" t="s">
        <v>50</v>
      </c>
      <c r="J14" s="62">
        <f>AVERAGE(表1[跨度(天)])</f>
        <v>3.4941627906976782</v>
      </c>
    </row>
    <row r="15" spans="1:10" x14ac:dyDescent="0.25">
      <c r="A15">
        <v>418</v>
      </c>
      <c r="B15" s="46">
        <v>42879.208333333336</v>
      </c>
      <c r="C15" s="62">
        <v>3.29</v>
      </c>
      <c r="D15" s="45">
        <v>51240475</v>
      </c>
      <c r="E15" s="45">
        <v>15410</v>
      </c>
      <c r="F15" s="45">
        <v>241295</v>
      </c>
      <c r="G15" s="47">
        <v>7.2999999999999995E-2</v>
      </c>
      <c r="I15" t="s">
        <v>51</v>
      </c>
      <c r="J15" s="62">
        <f>365/J14</f>
        <v>104.45992984978258</v>
      </c>
    </row>
    <row r="16" spans="1:10" x14ac:dyDescent="0.25">
      <c r="A16">
        <v>417</v>
      </c>
      <c r="B16" s="46">
        <v>42875.916666666664</v>
      </c>
      <c r="C16" s="62">
        <v>3.58</v>
      </c>
      <c r="D16" s="45">
        <v>51189750</v>
      </c>
      <c r="E16" s="45">
        <v>13981</v>
      </c>
      <c r="F16" s="45">
        <v>224826</v>
      </c>
      <c r="G16" s="47">
        <v>-3.3000000000000002E-2</v>
      </c>
    </row>
    <row r="17" spans="1:7" x14ac:dyDescent="0.25">
      <c r="A17">
        <v>416</v>
      </c>
      <c r="B17" s="46">
        <v>42872.333333333336</v>
      </c>
      <c r="C17" s="62">
        <v>3.25</v>
      </c>
      <c r="D17" s="45">
        <v>51139650</v>
      </c>
      <c r="E17" s="45">
        <v>15638</v>
      </c>
      <c r="F17" s="45">
        <v>232424</v>
      </c>
      <c r="G17" s="47">
        <v>8.7999999999999995E-2</v>
      </c>
    </row>
    <row r="18" spans="1:7" x14ac:dyDescent="0.25">
      <c r="A18">
        <v>415</v>
      </c>
      <c r="B18" s="46">
        <v>42869.083333333336</v>
      </c>
      <c r="C18" s="62">
        <v>3.08</v>
      </c>
      <c r="D18" s="45">
        <v>51088825</v>
      </c>
      <c r="E18" s="45">
        <v>16281</v>
      </c>
      <c r="F18" s="45">
        <v>213651</v>
      </c>
      <c r="G18" s="47">
        <v>0.125</v>
      </c>
    </row>
    <row r="19" spans="1:7" x14ac:dyDescent="0.25">
      <c r="A19">
        <v>414</v>
      </c>
      <c r="B19" s="46">
        <v>42866</v>
      </c>
      <c r="C19" s="62">
        <v>3.33</v>
      </c>
      <c r="D19" s="45">
        <v>51038625</v>
      </c>
      <c r="E19" s="45">
        <v>15203</v>
      </c>
      <c r="F19" s="45">
        <v>189979</v>
      </c>
      <c r="G19" s="47">
        <v>6.0999999999999999E-2</v>
      </c>
    </row>
    <row r="20" spans="1:7" x14ac:dyDescent="0.25">
      <c r="A20">
        <v>413</v>
      </c>
      <c r="B20" s="46">
        <v>42862.666666666664</v>
      </c>
      <c r="C20" s="62">
        <v>3.17</v>
      </c>
      <c r="D20" s="45">
        <v>50987950</v>
      </c>
      <c r="E20" s="45">
        <v>15797</v>
      </c>
      <c r="F20" s="45">
        <v>179054</v>
      </c>
      <c r="G20" s="47">
        <v>9.4E-2</v>
      </c>
    </row>
    <row r="21" spans="1:7" x14ac:dyDescent="0.25">
      <c r="A21">
        <v>412</v>
      </c>
      <c r="B21" s="46">
        <v>42859.5</v>
      </c>
      <c r="C21" s="62">
        <v>2.71</v>
      </c>
      <c r="D21" s="45">
        <v>50937925</v>
      </c>
      <c r="E21" s="45">
        <v>18665</v>
      </c>
      <c r="F21" s="45">
        <v>163669</v>
      </c>
      <c r="G21" s="47">
        <v>0.30299999999999999</v>
      </c>
    </row>
    <row r="22" spans="1:7" x14ac:dyDescent="0.25">
      <c r="A22">
        <v>411</v>
      </c>
      <c r="B22" s="46">
        <v>42856.791666666664</v>
      </c>
      <c r="C22" s="62">
        <v>4.08</v>
      </c>
      <c r="D22" s="45">
        <v>50887375</v>
      </c>
      <c r="E22" s="45">
        <v>12380</v>
      </c>
      <c r="F22" s="45">
        <v>125655</v>
      </c>
      <c r="G22" s="47">
        <v>-0.14099999999999999</v>
      </c>
    </row>
    <row r="23" spans="1:7" x14ac:dyDescent="0.25">
      <c r="A23">
        <v>410</v>
      </c>
      <c r="B23" s="46">
        <v>42852.708333333336</v>
      </c>
      <c r="C23" s="62">
        <v>3.13</v>
      </c>
      <c r="D23" s="45">
        <v>50836825</v>
      </c>
      <c r="E23" s="45">
        <v>16072</v>
      </c>
      <c r="F23" s="45">
        <v>146318</v>
      </c>
      <c r="G23" s="47">
        <v>0.112</v>
      </c>
    </row>
    <row r="24" spans="1:7" x14ac:dyDescent="0.25">
      <c r="A24">
        <v>409</v>
      </c>
      <c r="B24" s="46">
        <v>42849.583333333336</v>
      </c>
      <c r="C24" s="62">
        <v>3.5</v>
      </c>
      <c r="D24" s="45">
        <v>50786600</v>
      </c>
      <c r="E24" s="45">
        <v>14321</v>
      </c>
      <c r="F24" s="45">
        <v>131639</v>
      </c>
      <c r="G24" s="47">
        <v>-3.0000000000000001E-3</v>
      </c>
    </row>
    <row r="25" spans="1:7" x14ac:dyDescent="0.25">
      <c r="A25">
        <v>408</v>
      </c>
      <c r="B25" s="46">
        <v>42846.083333333336</v>
      </c>
      <c r="C25" s="62">
        <v>2.75</v>
      </c>
      <c r="D25" s="45">
        <v>50736475</v>
      </c>
      <c r="E25" s="45">
        <v>18509</v>
      </c>
      <c r="F25" s="45">
        <v>132016</v>
      </c>
      <c r="G25" s="47">
        <v>0.29099999999999998</v>
      </c>
    </row>
    <row r="26" spans="1:7" x14ac:dyDescent="0.25">
      <c r="A26">
        <v>407</v>
      </c>
      <c r="B26" s="46">
        <v>42843.333333333336</v>
      </c>
      <c r="C26" s="62">
        <v>3.17</v>
      </c>
      <c r="D26" s="45">
        <v>50685575</v>
      </c>
      <c r="E26" s="45">
        <v>15789</v>
      </c>
      <c r="F26" s="45">
        <v>102267</v>
      </c>
      <c r="G26" s="47">
        <v>9.9000000000000005E-2</v>
      </c>
    </row>
    <row r="27" spans="1:7" x14ac:dyDescent="0.25">
      <c r="A27">
        <v>406</v>
      </c>
      <c r="B27" s="46">
        <v>42840.166666666664</v>
      </c>
      <c r="C27" s="62">
        <v>3.46</v>
      </c>
      <c r="D27" s="45">
        <v>50635575</v>
      </c>
      <c r="E27" s="45">
        <v>14639</v>
      </c>
      <c r="F27" s="45">
        <v>93016</v>
      </c>
      <c r="G27" s="47">
        <v>1.2999999999999999E-2</v>
      </c>
    </row>
    <row r="28" spans="1:7" x14ac:dyDescent="0.25">
      <c r="A28">
        <v>405</v>
      </c>
      <c r="B28" s="46">
        <v>42836.708333333336</v>
      </c>
      <c r="C28" s="62">
        <v>3.88</v>
      </c>
      <c r="D28" s="45">
        <v>50584950</v>
      </c>
      <c r="E28" s="45">
        <v>12955</v>
      </c>
      <c r="F28" s="45">
        <v>91854</v>
      </c>
      <c r="G28" s="47">
        <v>-0.10100000000000001</v>
      </c>
    </row>
    <row r="29" spans="1:7" x14ac:dyDescent="0.25">
      <c r="A29">
        <v>404</v>
      </c>
      <c r="B29" s="46">
        <v>42832.833333333336</v>
      </c>
      <c r="C29" s="62">
        <v>3.21</v>
      </c>
      <c r="D29" s="45">
        <v>50534750</v>
      </c>
      <c r="E29" s="45">
        <v>15818</v>
      </c>
      <c r="F29" s="45">
        <v>102136</v>
      </c>
      <c r="G29" s="47">
        <v>9.9000000000000005E-2</v>
      </c>
    </row>
    <row r="30" spans="1:7" x14ac:dyDescent="0.25">
      <c r="A30">
        <v>403</v>
      </c>
      <c r="B30" s="46">
        <v>42829.625</v>
      </c>
      <c r="C30" s="62">
        <v>3.29</v>
      </c>
      <c r="D30" s="45">
        <v>50484000</v>
      </c>
      <c r="E30" s="45">
        <v>15319</v>
      </c>
      <c r="F30" s="45">
        <v>92957</v>
      </c>
      <c r="G30" s="47">
        <v>6.3E-2</v>
      </c>
    </row>
    <row r="31" spans="1:7" x14ac:dyDescent="0.25">
      <c r="A31">
        <v>402</v>
      </c>
      <c r="B31" s="46">
        <v>42826.333333333336</v>
      </c>
      <c r="C31" s="62">
        <v>3.54</v>
      </c>
      <c r="D31" s="45">
        <v>50433575</v>
      </c>
      <c r="E31" s="45">
        <v>14089</v>
      </c>
      <c r="F31" s="45">
        <v>87421</v>
      </c>
      <c r="G31" s="47">
        <v>-1.9E-2</v>
      </c>
    </row>
    <row r="32" spans="1:7" x14ac:dyDescent="0.25">
      <c r="A32">
        <v>401</v>
      </c>
      <c r="B32" s="46">
        <v>42822.791666666664</v>
      </c>
      <c r="C32" s="62">
        <v>3.71</v>
      </c>
      <c r="D32" s="45">
        <v>50383675</v>
      </c>
      <c r="E32" s="45">
        <v>13598</v>
      </c>
      <c r="F32" s="45">
        <v>89106</v>
      </c>
      <c r="G32" s="47">
        <v>-5.6000000000000001E-2</v>
      </c>
    </row>
    <row r="33" spans="1:7" x14ac:dyDescent="0.25">
      <c r="A33">
        <v>400</v>
      </c>
      <c r="B33" s="46">
        <v>42819.083333333336</v>
      </c>
      <c r="C33" s="62">
        <v>3.33</v>
      </c>
      <c r="D33" s="45">
        <v>50333250</v>
      </c>
      <c r="E33" s="45">
        <v>15248</v>
      </c>
      <c r="F33" s="45">
        <v>94375</v>
      </c>
      <c r="G33" s="47">
        <v>0.06</v>
      </c>
    </row>
    <row r="34" spans="1:7" x14ac:dyDescent="0.25">
      <c r="A34">
        <v>399</v>
      </c>
      <c r="B34" s="46">
        <v>42815.75</v>
      </c>
      <c r="C34" s="62">
        <v>3.67</v>
      </c>
      <c r="D34" s="45">
        <v>50282425</v>
      </c>
      <c r="E34" s="45">
        <v>13725</v>
      </c>
      <c r="F34" s="45">
        <v>89025</v>
      </c>
      <c r="G34" s="47">
        <v>-5.0999999999999997E-2</v>
      </c>
    </row>
    <row r="35" spans="1:7" x14ac:dyDescent="0.25">
      <c r="A35">
        <v>398</v>
      </c>
      <c r="B35" s="46">
        <v>42812.083333333336</v>
      </c>
      <c r="C35" s="62">
        <v>3.25</v>
      </c>
      <c r="D35" s="45">
        <v>50232100</v>
      </c>
      <c r="E35" s="45">
        <v>15392</v>
      </c>
      <c r="F35" s="45">
        <v>93785</v>
      </c>
      <c r="G35" s="47">
        <v>7.1999999999999995E-2</v>
      </c>
    </row>
    <row r="36" spans="1:7" x14ac:dyDescent="0.25">
      <c r="A36">
        <v>397</v>
      </c>
      <c r="B36" s="46">
        <v>42808.833333333336</v>
      </c>
      <c r="C36" s="62">
        <v>3.54</v>
      </c>
      <c r="D36" s="45">
        <v>50182075</v>
      </c>
      <c r="E36" s="45">
        <v>14216</v>
      </c>
      <c r="F36" s="45">
        <v>87514</v>
      </c>
      <c r="G36" s="47">
        <v>-1.0999999999999999E-2</v>
      </c>
    </row>
    <row r="37" spans="1:7" x14ac:dyDescent="0.25">
      <c r="A37">
        <v>396</v>
      </c>
      <c r="B37" s="46">
        <v>42805.291666666664</v>
      </c>
      <c r="C37" s="62">
        <v>3.58</v>
      </c>
      <c r="D37" s="45">
        <v>50131725</v>
      </c>
      <c r="E37" s="45">
        <v>14191</v>
      </c>
      <c r="F37" s="45">
        <v>88482</v>
      </c>
      <c r="G37" s="47">
        <v>-1.4999999999999999E-2</v>
      </c>
    </row>
    <row r="38" spans="1:7" x14ac:dyDescent="0.25">
      <c r="A38">
        <v>395</v>
      </c>
      <c r="B38" s="46">
        <v>42801.708333333336</v>
      </c>
      <c r="C38" s="62">
        <v>3.83</v>
      </c>
      <c r="D38" s="45">
        <v>50080875</v>
      </c>
      <c r="E38" s="45">
        <v>13154</v>
      </c>
      <c r="F38" s="45">
        <v>89872</v>
      </c>
      <c r="G38" s="47">
        <v>-8.6999999999999994E-2</v>
      </c>
    </row>
    <row r="39" spans="1:7" x14ac:dyDescent="0.25">
      <c r="A39">
        <v>394</v>
      </c>
      <c r="B39" s="46">
        <v>42797.875</v>
      </c>
      <c r="C39" s="62">
        <v>3.5</v>
      </c>
      <c r="D39" s="45">
        <v>50030450</v>
      </c>
      <c r="E39" s="45">
        <v>14293</v>
      </c>
      <c r="F39" s="45">
        <v>98387</v>
      </c>
      <c r="G39" s="47">
        <v>-6.0000000000000001E-3</v>
      </c>
    </row>
    <row r="40" spans="1:7" x14ac:dyDescent="0.25">
      <c r="A40">
        <v>393</v>
      </c>
      <c r="B40" s="46">
        <v>42794.375</v>
      </c>
      <c r="C40" s="62">
        <v>3.29</v>
      </c>
      <c r="D40" s="45">
        <v>49980425</v>
      </c>
      <c r="E40" s="45">
        <v>15456</v>
      </c>
      <c r="F40" s="45">
        <v>99025</v>
      </c>
      <c r="G40" s="47">
        <v>7.2999999999999995E-2</v>
      </c>
    </row>
    <row r="41" spans="1:7" x14ac:dyDescent="0.25">
      <c r="A41">
        <v>392</v>
      </c>
      <c r="B41" s="46">
        <v>42791.083333333336</v>
      </c>
      <c r="C41" s="62">
        <v>3.75</v>
      </c>
      <c r="D41" s="45">
        <v>49929550</v>
      </c>
      <c r="E41" s="45">
        <v>13427</v>
      </c>
      <c r="F41" s="45">
        <v>92302</v>
      </c>
      <c r="G41" s="47">
        <v>-6.8000000000000005E-2</v>
      </c>
    </row>
    <row r="42" spans="1:7" x14ac:dyDescent="0.25">
      <c r="A42">
        <v>391</v>
      </c>
      <c r="B42" s="46">
        <v>42787.333333333336</v>
      </c>
      <c r="C42" s="62">
        <v>3.33</v>
      </c>
      <c r="D42" s="45">
        <v>49879200</v>
      </c>
      <c r="E42" s="45">
        <v>15008</v>
      </c>
      <c r="F42" s="45">
        <v>99011</v>
      </c>
      <c r="G42" s="47">
        <v>0.04</v>
      </c>
    </row>
    <row r="43" spans="1:7" x14ac:dyDescent="0.25">
      <c r="A43">
        <v>390</v>
      </c>
      <c r="B43" s="46">
        <v>42784</v>
      </c>
      <c r="C43" s="62">
        <v>3.42</v>
      </c>
      <c r="D43" s="45">
        <v>49829175</v>
      </c>
      <c r="E43" s="45">
        <v>14715</v>
      </c>
      <c r="F43" s="45">
        <v>95184</v>
      </c>
      <c r="G43" s="47">
        <v>2.5999999999999999E-2</v>
      </c>
    </row>
    <row r="44" spans="1:7" x14ac:dyDescent="0.25">
      <c r="A44">
        <v>389</v>
      </c>
      <c r="B44" s="46">
        <v>42780.583333333336</v>
      </c>
      <c r="C44" s="62">
        <v>3.71</v>
      </c>
      <c r="D44" s="45">
        <v>49778900</v>
      </c>
      <c r="E44" s="45">
        <v>13611</v>
      </c>
      <c r="F44" s="45">
        <v>92762</v>
      </c>
      <c r="G44" s="47">
        <v>-0.06</v>
      </c>
    </row>
    <row r="45" spans="1:7" x14ac:dyDescent="0.25">
      <c r="A45">
        <v>388</v>
      </c>
      <c r="B45" s="46">
        <v>42776.875</v>
      </c>
      <c r="C45" s="62">
        <v>3.42</v>
      </c>
      <c r="D45" s="45">
        <v>49728425</v>
      </c>
      <c r="E45" s="45">
        <v>14744</v>
      </c>
      <c r="F45" s="45">
        <v>98674</v>
      </c>
      <c r="G45" s="47">
        <v>2.5999999999999999E-2</v>
      </c>
    </row>
    <row r="46" spans="1:7" x14ac:dyDescent="0.25">
      <c r="A46">
        <v>387</v>
      </c>
      <c r="B46" s="46">
        <v>42773.458333333336</v>
      </c>
      <c r="C46" s="62">
        <v>3.75</v>
      </c>
      <c r="D46" s="45">
        <v>49678050</v>
      </c>
      <c r="E46" s="45">
        <v>13467</v>
      </c>
      <c r="F46" s="45">
        <v>96128</v>
      </c>
      <c r="G46" s="47">
        <v>-6.0999999999999999E-2</v>
      </c>
    </row>
    <row r="47" spans="1:7" x14ac:dyDescent="0.25">
      <c r="A47">
        <v>386</v>
      </c>
      <c r="B47" s="46">
        <v>42769.708333333336</v>
      </c>
      <c r="C47" s="62">
        <v>3.38</v>
      </c>
      <c r="D47" s="45">
        <v>49627550</v>
      </c>
      <c r="E47" s="45">
        <v>14896</v>
      </c>
      <c r="F47" s="45">
        <v>102399</v>
      </c>
      <c r="G47" s="47">
        <v>3.6999999999999998E-2</v>
      </c>
    </row>
    <row r="48" spans="1:7" x14ac:dyDescent="0.25">
      <c r="A48">
        <v>385</v>
      </c>
      <c r="B48" s="46">
        <v>42766.333333333336</v>
      </c>
      <c r="C48" s="62">
        <v>3.5</v>
      </c>
      <c r="D48" s="45">
        <v>49577275</v>
      </c>
      <c r="E48" s="45">
        <v>14421</v>
      </c>
      <c r="F48" s="45">
        <v>98711</v>
      </c>
      <c r="G48" s="47">
        <v>-4.0000000000000001E-3</v>
      </c>
    </row>
    <row r="49" spans="1:7" x14ac:dyDescent="0.25">
      <c r="A49">
        <v>384</v>
      </c>
      <c r="B49" s="46">
        <v>42762.833333333336</v>
      </c>
      <c r="C49" s="62">
        <v>3.42</v>
      </c>
      <c r="D49" s="45">
        <v>49526800</v>
      </c>
      <c r="E49" s="45">
        <v>14795</v>
      </c>
      <c r="F49" s="45">
        <v>99114</v>
      </c>
      <c r="G49" s="47">
        <v>2.9000000000000001E-2</v>
      </c>
    </row>
    <row r="50" spans="1:7" x14ac:dyDescent="0.25">
      <c r="A50">
        <v>383</v>
      </c>
      <c r="B50" s="46">
        <v>42759.416666666664</v>
      </c>
      <c r="C50" s="62">
        <v>3.46</v>
      </c>
      <c r="D50" s="45">
        <v>49476250</v>
      </c>
      <c r="E50" s="45">
        <v>14566</v>
      </c>
      <c r="F50" s="45">
        <v>96311</v>
      </c>
      <c r="G50" s="47">
        <v>0.01</v>
      </c>
    </row>
    <row r="51" spans="1:7" x14ac:dyDescent="0.25">
      <c r="A51">
        <v>382</v>
      </c>
      <c r="B51" s="46">
        <v>42755</v>
      </c>
      <c r="C51" s="62">
        <v>3.25</v>
      </c>
      <c r="D51" s="45">
        <v>49425875</v>
      </c>
      <c r="E51" s="45">
        <v>15508</v>
      </c>
      <c r="F51" s="45">
        <v>95319</v>
      </c>
      <c r="G51" s="47">
        <v>7.5999999999999998E-2</v>
      </c>
    </row>
    <row r="52" spans="1:7" x14ac:dyDescent="0.25">
      <c r="A52">
        <v>381</v>
      </c>
      <c r="B52" s="46">
        <v>42752.708333333336</v>
      </c>
      <c r="C52" s="62">
        <v>3.29</v>
      </c>
      <c r="D52" s="45">
        <v>49375475</v>
      </c>
      <c r="E52" s="45">
        <v>15220</v>
      </c>
      <c r="F52" s="45">
        <v>88617</v>
      </c>
      <c r="G52" s="47">
        <v>0.06</v>
      </c>
    </row>
    <row r="53" spans="1:7" x14ac:dyDescent="0.25">
      <c r="A53">
        <v>380</v>
      </c>
      <c r="B53" s="46">
        <v>42749.416666666664</v>
      </c>
      <c r="C53" s="62">
        <v>3.17</v>
      </c>
      <c r="D53" s="45">
        <v>49325375</v>
      </c>
      <c r="E53" s="45">
        <v>16105</v>
      </c>
      <c r="F53" s="45">
        <v>83632</v>
      </c>
      <c r="G53" s="47">
        <v>0.11600000000000001</v>
      </c>
    </row>
    <row r="54" spans="1:7" x14ac:dyDescent="0.25">
      <c r="A54">
        <v>379</v>
      </c>
      <c r="B54" s="46">
        <v>42746.25</v>
      </c>
      <c r="C54" s="62">
        <v>3</v>
      </c>
      <c r="D54" s="45">
        <v>49274375</v>
      </c>
      <c r="E54" s="45">
        <v>14517</v>
      </c>
      <c r="F54" s="45">
        <v>74964</v>
      </c>
      <c r="G54" s="47">
        <v>-5.0000000000000001E-3</v>
      </c>
    </row>
    <row r="55" spans="1:7" x14ac:dyDescent="0.25">
      <c r="A55">
        <v>378</v>
      </c>
      <c r="B55" s="46">
        <v>42743.25</v>
      </c>
      <c r="C55" s="62">
        <v>4.04</v>
      </c>
      <c r="D55" s="45">
        <v>49230825</v>
      </c>
      <c r="E55" s="45">
        <v>14153</v>
      </c>
      <c r="F55" s="45">
        <v>75357</v>
      </c>
      <c r="G55" s="47">
        <v>-8.0000000000000002E-3</v>
      </c>
    </row>
    <row r="56" spans="1:7" x14ac:dyDescent="0.25">
      <c r="A56">
        <v>377</v>
      </c>
      <c r="B56" s="46">
        <v>42739.208333333336</v>
      </c>
      <c r="C56" s="62">
        <v>3.54</v>
      </c>
      <c r="D56" s="45">
        <v>49173625</v>
      </c>
      <c r="E56" s="45">
        <v>14174</v>
      </c>
      <c r="F56" s="45">
        <v>75959</v>
      </c>
      <c r="G56" s="47">
        <v>-1.4E-2</v>
      </c>
    </row>
    <row r="57" spans="1:7" x14ac:dyDescent="0.25">
      <c r="A57">
        <v>376</v>
      </c>
      <c r="B57" s="46">
        <v>42735.666666666664</v>
      </c>
      <c r="C57" s="62">
        <v>3.21</v>
      </c>
      <c r="D57" s="45">
        <v>49123425</v>
      </c>
      <c r="E57" s="45">
        <v>15655</v>
      </c>
      <c r="F57" s="45">
        <v>77010</v>
      </c>
      <c r="G57" s="47">
        <v>0.09</v>
      </c>
    </row>
    <row r="58" spans="1:7" x14ac:dyDescent="0.25">
      <c r="A58">
        <v>375</v>
      </c>
      <c r="B58" s="46">
        <v>42732.458333333336</v>
      </c>
      <c r="C58" s="62">
        <v>3.25</v>
      </c>
      <c r="D58" s="45">
        <v>49073200</v>
      </c>
      <c r="E58" s="45">
        <v>15585</v>
      </c>
      <c r="F58" s="45">
        <v>70628</v>
      </c>
      <c r="G58" s="47">
        <v>7.9000000000000001E-2</v>
      </c>
    </row>
    <row r="59" spans="1:7" x14ac:dyDescent="0.25">
      <c r="A59">
        <v>374</v>
      </c>
      <c r="B59" s="46">
        <v>42729.208333333336</v>
      </c>
      <c r="C59" s="62">
        <v>3.71</v>
      </c>
      <c r="D59" s="45">
        <v>49022550</v>
      </c>
      <c r="E59" s="45">
        <v>13625</v>
      </c>
      <c r="F59" s="45">
        <v>65453</v>
      </c>
      <c r="G59" s="47">
        <v>-5.3999999999999999E-2</v>
      </c>
    </row>
    <row r="60" spans="1:7" x14ac:dyDescent="0.25">
      <c r="A60">
        <v>373</v>
      </c>
      <c r="B60" s="46">
        <v>42725.5</v>
      </c>
      <c r="C60" s="62">
        <v>3.42</v>
      </c>
      <c r="D60" s="45">
        <v>48972025</v>
      </c>
      <c r="E60" s="45">
        <v>14737</v>
      </c>
      <c r="F60" s="45">
        <v>69216</v>
      </c>
      <c r="G60" s="47">
        <v>2.5000000000000001E-2</v>
      </c>
    </row>
    <row r="61" spans="1:7" x14ac:dyDescent="0.25">
      <c r="A61">
        <v>372</v>
      </c>
      <c r="B61" s="46">
        <v>42722.083333333336</v>
      </c>
      <c r="C61" s="62">
        <v>3.58</v>
      </c>
      <c r="D61" s="45">
        <v>48921675</v>
      </c>
      <c r="E61" s="45">
        <v>14100</v>
      </c>
      <c r="F61" s="45">
        <v>67543</v>
      </c>
      <c r="G61" s="47">
        <v>-2.3E-2</v>
      </c>
    </row>
    <row r="62" spans="1:7" x14ac:dyDescent="0.25">
      <c r="A62">
        <v>371</v>
      </c>
      <c r="B62" s="46">
        <v>42718.5</v>
      </c>
      <c r="C62" s="62">
        <v>3.67</v>
      </c>
      <c r="D62" s="45">
        <v>48871150</v>
      </c>
      <c r="E62" s="45">
        <v>13732</v>
      </c>
      <c r="F62" s="45">
        <v>69123</v>
      </c>
      <c r="G62" s="47">
        <v>-4.7E-2</v>
      </c>
    </row>
    <row r="63" spans="1:7" x14ac:dyDescent="0.25">
      <c r="A63">
        <v>370</v>
      </c>
      <c r="B63" s="46">
        <v>42714.833333333336</v>
      </c>
      <c r="C63" s="62">
        <v>3.33</v>
      </c>
      <c r="D63" s="45">
        <v>48820800</v>
      </c>
      <c r="E63" s="45">
        <v>15128</v>
      </c>
      <c r="F63" s="45">
        <v>72569</v>
      </c>
      <c r="G63" s="47">
        <v>5.1999999999999998E-2</v>
      </c>
    </row>
    <row r="64" spans="1:7" x14ac:dyDescent="0.25">
      <c r="A64">
        <v>369</v>
      </c>
      <c r="B64" s="46">
        <v>42711.5</v>
      </c>
      <c r="C64" s="62">
        <v>3.5</v>
      </c>
      <c r="D64" s="45">
        <v>48770375</v>
      </c>
      <c r="E64" s="45">
        <v>14371</v>
      </c>
      <c r="F64" s="45">
        <v>68988</v>
      </c>
      <c r="G64" s="47">
        <v>-1E-3</v>
      </c>
    </row>
    <row r="65" spans="1:7" x14ac:dyDescent="0.25">
      <c r="A65">
        <v>368</v>
      </c>
      <c r="B65" s="46">
        <v>42708</v>
      </c>
      <c r="C65" s="62">
        <v>3.42</v>
      </c>
      <c r="D65" s="45">
        <v>48720075</v>
      </c>
      <c r="E65" s="45">
        <v>14700</v>
      </c>
      <c r="F65" s="45">
        <v>69057</v>
      </c>
      <c r="G65" s="47">
        <v>0.02</v>
      </c>
    </row>
    <row r="66" spans="1:7" x14ac:dyDescent="0.25">
      <c r="A66">
        <v>367</v>
      </c>
      <c r="B66" s="46">
        <v>42704.583333333336</v>
      </c>
      <c r="C66" s="62">
        <v>3.46</v>
      </c>
      <c r="D66" s="45">
        <v>48669850</v>
      </c>
      <c r="E66" s="45">
        <v>14639</v>
      </c>
      <c r="F66" s="45">
        <v>67726</v>
      </c>
      <c r="G66" s="47">
        <v>1.7999999999999999E-2</v>
      </c>
    </row>
    <row r="67" spans="1:7" x14ac:dyDescent="0.25">
      <c r="A67">
        <v>366</v>
      </c>
      <c r="B67" s="46">
        <v>42701.125</v>
      </c>
      <c r="C67" s="62">
        <v>3.21</v>
      </c>
      <c r="D67" s="45">
        <v>48619225</v>
      </c>
      <c r="E67" s="45">
        <v>15647</v>
      </c>
      <c r="F67" s="45">
        <v>66544</v>
      </c>
      <c r="G67" s="47">
        <v>8.3000000000000004E-2</v>
      </c>
    </row>
    <row r="68" spans="1:7" x14ac:dyDescent="0.25">
      <c r="A68">
        <v>365</v>
      </c>
      <c r="B68" s="46">
        <v>42697.916666666664</v>
      </c>
      <c r="C68" s="62">
        <v>3.38</v>
      </c>
      <c r="D68" s="45">
        <v>48569025</v>
      </c>
      <c r="E68" s="45">
        <v>15000</v>
      </c>
      <c r="F68" s="45">
        <v>61422</v>
      </c>
      <c r="G68" s="47">
        <v>4.2999999999999997E-2</v>
      </c>
    </row>
    <row r="69" spans="1:7" x14ac:dyDescent="0.25">
      <c r="A69">
        <v>364</v>
      </c>
      <c r="B69" s="46">
        <v>42694.541666666664</v>
      </c>
      <c r="C69" s="62">
        <v>3.46</v>
      </c>
      <c r="D69" s="45">
        <v>48518400</v>
      </c>
      <c r="E69" s="45">
        <v>14407</v>
      </c>
      <c r="F69" s="45">
        <v>58875</v>
      </c>
      <c r="G69" s="47">
        <v>6.0000000000000001E-3</v>
      </c>
    </row>
    <row r="70" spans="1:7" x14ac:dyDescent="0.25">
      <c r="A70">
        <v>363</v>
      </c>
      <c r="B70" s="46">
        <v>42691.083333333336</v>
      </c>
      <c r="C70" s="62">
        <v>3.5</v>
      </c>
      <c r="D70" s="45">
        <v>48468575</v>
      </c>
      <c r="E70" s="45">
        <v>14479</v>
      </c>
      <c r="F70" s="45">
        <v>58510</v>
      </c>
      <c r="G70" s="47">
        <v>-1E-3</v>
      </c>
    </row>
    <row r="71" spans="1:7" x14ac:dyDescent="0.25">
      <c r="A71">
        <v>362</v>
      </c>
      <c r="B71" s="46">
        <v>42687.583333333336</v>
      </c>
      <c r="C71" s="62">
        <v>3.21</v>
      </c>
      <c r="D71" s="45">
        <v>48417900</v>
      </c>
      <c r="E71" s="45">
        <v>15600</v>
      </c>
      <c r="F71" s="45">
        <v>58578</v>
      </c>
      <c r="G71" s="47">
        <v>8.7999999999999995E-2</v>
      </c>
    </row>
    <row r="72" spans="1:7" x14ac:dyDescent="0.25">
      <c r="A72">
        <v>361</v>
      </c>
      <c r="B72" s="46">
        <v>42684.375</v>
      </c>
      <c r="C72" s="62">
        <v>3.67</v>
      </c>
      <c r="D72" s="45">
        <v>48367850</v>
      </c>
      <c r="E72" s="45">
        <v>13909</v>
      </c>
      <c r="F72" s="45">
        <v>53828</v>
      </c>
      <c r="G72" s="47">
        <v>-3.7999999999999999E-2</v>
      </c>
    </row>
    <row r="73" spans="1:7" x14ac:dyDescent="0.25">
      <c r="A73">
        <v>360</v>
      </c>
      <c r="B73" s="46">
        <v>42680.708333333336</v>
      </c>
      <c r="C73" s="62">
        <v>3.5</v>
      </c>
      <c r="D73" s="45">
        <v>48316850</v>
      </c>
      <c r="E73" s="45">
        <v>14293</v>
      </c>
      <c r="F73" s="45">
        <v>55938</v>
      </c>
      <c r="G73" s="47">
        <v>-5.0000000000000001E-3</v>
      </c>
    </row>
    <row r="74" spans="1:7" x14ac:dyDescent="0.25">
      <c r="A74">
        <v>359</v>
      </c>
      <c r="B74" s="46">
        <v>42677.208333333336</v>
      </c>
      <c r="C74" s="62">
        <v>3.21</v>
      </c>
      <c r="D74" s="45">
        <v>48266825</v>
      </c>
      <c r="E74" s="45">
        <v>15725</v>
      </c>
      <c r="F74" s="45">
        <v>56225</v>
      </c>
      <c r="G74" s="47">
        <v>8.7999999999999995E-2</v>
      </c>
    </row>
    <row r="75" spans="1:7" x14ac:dyDescent="0.25">
      <c r="A75">
        <v>358</v>
      </c>
      <c r="B75" s="46">
        <v>42674</v>
      </c>
      <c r="C75" s="62">
        <v>3.5</v>
      </c>
      <c r="D75" s="45">
        <v>48216375</v>
      </c>
      <c r="E75" s="45">
        <v>14436</v>
      </c>
      <c r="F75" s="45">
        <v>51699</v>
      </c>
      <c r="G75" s="47">
        <v>6.0000000000000001E-3</v>
      </c>
    </row>
    <row r="76" spans="1:7" x14ac:dyDescent="0.25">
      <c r="A76">
        <v>357</v>
      </c>
      <c r="B76" s="46">
        <v>42670.5</v>
      </c>
      <c r="C76" s="62">
        <v>3.33</v>
      </c>
      <c r="D76" s="45">
        <v>48165850</v>
      </c>
      <c r="E76" s="45">
        <v>15210</v>
      </c>
      <c r="F76" s="45">
        <v>51370</v>
      </c>
      <c r="G76" s="47">
        <v>5.5E-2</v>
      </c>
    </row>
    <row r="77" spans="1:7" x14ac:dyDescent="0.25">
      <c r="A77">
        <v>356</v>
      </c>
      <c r="B77" s="46">
        <v>42667.166666666664</v>
      </c>
      <c r="C77" s="62">
        <v>3.71</v>
      </c>
      <c r="D77" s="45">
        <v>48115150</v>
      </c>
      <c r="E77" s="45">
        <v>13557</v>
      </c>
      <c r="F77" s="45">
        <v>48704</v>
      </c>
      <c r="G77" s="47">
        <v>-5.8000000000000003E-2</v>
      </c>
    </row>
    <row r="78" spans="1:7" x14ac:dyDescent="0.25">
      <c r="A78">
        <v>355</v>
      </c>
      <c r="B78" s="46">
        <v>42663.458333333336</v>
      </c>
      <c r="C78" s="62">
        <v>3.29</v>
      </c>
      <c r="D78" s="45">
        <v>48064875</v>
      </c>
      <c r="E78" s="45">
        <v>15251</v>
      </c>
      <c r="F78" s="45">
        <v>51711</v>
      </c>
      <c r="G78" s="47">
        <v>5.7000000000000002E-2</v>
      </c>
    </row>
    <row r="79" spans="1:7" x14ac:dyDescent="0.25">
      <c r="A79">
        <v>354</v>
      </c>
      <c r="B79" s="46">
        <v>42660.166666666664</v>
      </c>
      <c r="C79" s="62">
        <v>2</v>
      </c>
      <c r="D79" s="45">
        <v>48014675</v>
      </c>
      <c r="E79" s="45">
        <v>13038</v>
      </c>
      <c r="F79" s="45">
        <v>48913</v>
      </c>
      <c r="G79" s="47">
        <v>-7.9000000000000001E-2</v>
      </c>
    </row>
    <row r="80" spans="1:7" x14ac:dyDescent="0.25">
      <c r="A80">
        <v>353</v>
      </c>
      <c r="B80" s="46">
        <v>42658.166666666664</v>
      </c>
      <c r="C80" s="62">
        <v>5.25</v>
      </c>
      <c r="D80" s="45">
        <v>47988600</v>
      </c>
      <c r="E80" s="45">
        <v>14205</v>
      </c>
      <c r="F80" s="45">
        <v>53098</v>
      </c>
      <c r="G80" s="47">
        <v>1.6E-2</v>
      </c>
    </row>
    <row r="81" spans="1:7" x14ac:dyDescent="0.25">
      <c r="A81">
        <v>352</v>
      </c>
      <c r="B81" s="46">
        <v>42652.916666666664</v>
      </c>
      <c r="C81" s="62">
        <v>3.67</v>
      </c>
      <c r="D81" s="45">
        <v>47914025</v>
      </c>
      <c r="E81" s="45">
        <v>13793</v>
      </c>
      <c r="F81" s="45">
        <v>52274</v>
      </c>
      <c r="G81" s="47">
        <v>-4.4999999999999998E-2</v>
      </c>
    </row>
    <row r="82" spans="1:7" x14ac:dyDescent="0.25">
      <c r="A82">
        <v>351</v>
      </c>
      <c r="B82" s="46">
        <v>42649.25</v>
      </c>
      <c r="C82" s="62">
        <v>3.54</v>
      </c>
      <c r="D82" s="45">
        <v>47863450</v>
      </c>
      <c r="E82" s="45">
        <v>14294</v>
      </c>
      <c r="F82" s="45">
        <v>54725</v>
      </c>
      <c r="G82" s="47">
        <v>-7.0000000000000001E-3</v>
      </c>
    </row>
    <row r="83" spans="1:7" x14ac:dyDescent="0.25">
      <c r="A83">
        <v>350</v>
      </c>
      <c r="B83" s="46">
        <v>42645.708333333336</v>
      </c>
      <c r="C83" s="62">
        <v>3.42</v>
      </c>
      <c r="D83" s="45">
        <v>47812825</v>
      </c>
      <c r="E83" s="45">
        <v>14634</v>
      </c>
      <c r="F83" s="45">
        <v>55111</v>
      </c>
      <c r="G83" s="47">
        <v>1.4999999999999999E-2</v>
      </c>
    </row>
    <row r="84" spans="1:7" x14ac:dyDescent="0.25">
      <c r="A84">
        <v>349</v>
      </c>
      <c r="B84" s="46">
        <v>42642.291666666664</v>
      </c>
      <c r="C84" s="62">
        <v>3.67</v>
      </c>
      <c r="D84" s="45">
        <v>47762825</v>
      </c>
      <c r="E84" s="45">
        <v>13800</v>
      </c>
      <c r="F84" s="45">
        <v>54302</v>
      </c>
      <c r="G84" s="47">
        <v>-4.2000000000000003E-2</v>
      </c>
    </row>
    <row r="85" spans="1:7" x14ac:dyDescent="0.25">
      <c r="A85">
        <v>348</v>
      </c>
      <c r="B85" s="46">
        <v>42638.625</v>
      </c>
      <c r="C85" s="62">
        <v>3.42</v>
      </c>
      <c r="D85" s="45">
        <v>47712225</v>
      </c>
      <c r="E85" s="45">
        <v>14832</v>
      </c>
      <c r="F85" s="45">
        <v>56707</v>
      </c>
      <c r="G85" s="47">
        <v>3.2000000000000001E-2</v>
      </c>
    </row>
    <row r="86" spans="1:7" x14ac:dyDescent="0.25">
      <c r="A86">
        <v>347</v>
      </c>
      <c r="B86" s="46">
        <v>42635.208333333336</v>
      </c>
      <c r="C86" s="62">
        <v>3.46</v>
      </c>
      <c r="D86" s="45">
        <v>47661550</v>
      </c>
      <c r="E86" s="45">
        <v>14559</v>
      </c>
      <c r="F86" s="45">
        <v>54954</v>
      </c>
      <c r="G86" s="47">
        <v>1.0999999999999999E-2</v>
      </c>
    </row>
    <row r="87" spans="1:7" x14ac:dyDescent="0.25">
      <c r="A87">
        <v>346</v>
      </c>
      <c r="B87" s="46">
        <v>42631.75</v>
      </c>
      <c r="C87" s="62">
        <v>3.46</v>
      </c>
      <c r="D87" s="45">
        <v>47611200</v>
      </c>
      <c r="E87" s="45">
        <v>14371</v>
      </c>
      <c r="F87" s="45">
        <v>54344</v>
      </c>
      <c r="G87" s="47">
        <v>2E-3</v>
      </c>
    </row>
    <row r="88" spans="1:7" x14ac:dyDescent="0.25">
      <c r="A88">
        <v>345</v>
      </c>
      <c r="B88" s="46">
        <v>42628.291666666664</v>
      </c>
      <c r="C88" s="62">
        <v>3.58</v>
      </c>
      <c r="D88" s="45">
        <v>47561500</v>
      </c>
      <c r="E88" s="45">
        <v>14177</v>
      </c>
      <c r="F88" s="45">
        <v>54222</v>
      </c>
      <c r="G88" s="47">
        <v>-0.02</v>
      </c>
    </row>
    <row r="89" spans="1:7" x14ac:dyDescent="0.25">
      <c r="A89">
        <v>344</v>
      </c>
      <c r="B89" s="46">
        <v>42624.708333333336</v>
      </c>
      <c r="C89" s="62">
        <v>3.38</v>
      </c>
      <c r="D89" s="45">
        <v>47510700</v>
      </c>
      <c r="E89" s="45">
        <v>15037</v>
      </c>
      <c r="F89" s="45">
        <v>55344</v>
      </c>
      <c r="G89" s="47">
        <v>4.4999999999999998E-2</v>
      </c>
    </row>
    <row r="90" spans="1:7" x14ac:dyDescent="0.25">
      <c r="A90">
        <v>343</v>
      </c>
      <c r="B90" s="46">
        <v>42621.333333333336</v>
      </c>
      <c r="C90" s="62">
        <v>7.04</v>
      </c>
      <c r="D90" s="45">
        <v>47459950</v>
      </c>
      <c r="E90" s="45">
        <v>14265</v>
      </c>
      <c r="F90" s="45">
        <v>52982</v>
      </c>
      <c r="G90" s="47">
        <v>-1.7000000000000001E-2</v>
      </c>
    </row>
    <row r="91" spans="1:7" x14ac:dyDescent="0.25">
      <c r="A91">
        <v>342</v>
      </c>
      <c r="B91" s="46">
        <v>42614.291666666664</v>
      </c>
      <c r="C91" s="62">
        <v>3.46</v>
      </c>
      <c r="D91" s="45">
        <v>47359500</v>
      </c>
      <c r="E91" s="45">
        <v>14480</v>
      </c>
      <c r="F91" s="45">
        <v>53920</v>
      </c>
      <c r="G91" s="47">
        <v>6.0000000000000001E-3</v>
      </c>
    </row>
    <row r="92" spans="1:7" x14ac:dyDescent="0.25">
      <c r="A92">
        <v>341</v>
      </c>
      <c r="B92" s="46">
        <v>42610.833333333336</v>
      </c>
      <c r="C92" s="62">
        <v>3.58</v>
      </c>
      <c r="D92" s="45">
        <v>47309425</v>
      </c>
      <c r="E92" s="45">
        <v>14107</v>
      </c>
      <c r="F92" s="45">
        <v>53594</v>
      </c>
      <c r="G92" s="47">
        <v>-2.3E-2</v>
      </c>
    </row>
    <row r="93" spans="1:7" x14ac:dyDescent="0.25">
      <c r="A93">
        <v>340</v>
      </c>
      <c r="B93" s="46">
        <v>42607.25</v>
      </c>
      <c r="C93" s="62">
        <v>3.42</v>
      </c>
      <c r="D93" s="45">
        <v>47258875</v>
      </c>
      <c r="E93" s="45">
        <v>14898</v>
      </c>
      <c r="F93" s="45">
        <v>54828</v>
      </c>
      <c r="G93" s="47">
        <v>3.5000000000000003E-2</v>
      </c>
    </row>
    <row r="94" spans="1:7" x14ac:dyDescent="0.25">
      <c r="A94">
        <v>339</v>
      </c>
      <c r="B94" s="46">
        <v>42603.833333333336</v>
      </c>
      <c r="C94" s="62">
        <v>3.33</v>
      </c>
      <c r="D94" s="45">
        <v>47207975</v>
      </c>
      <c r="E94" s="45">
        <v>15105</v>
      </c>
      <c r="F94" s="45">
        <v>52958</v>
      </c>
      <c r="G94" s="47">
        <v>4.7E-2</v>
      </c>
    </row>
    <row r="95" spans="1:7" x14ac:dyDescent="0.25">
      <c r="A95">
        <v>338</v>
      </c>
      <c r="B95" s="46">
        <v>42600.5</v>
      </c>
      <c r="C95" s="62">
        <v>3.79</v>
      </c>
      <c r="D95" s="45">
        <v>47157625</v>
      </c>
      <c r="E95" s="45">
        <v>13213</v>
      </c>
      <c r="F95" s="45">
        <v>50567</v>
      </c>
      <c r="G95" s="47">
        <v>-0.08</v>
      </c>
    </row>
    <row r="96" spans="1:7" x14ac:dyDescent="0.25">
      <c r="A96">
        <v>337</v>
      </c>
      <c r="B96" s="46">
        <v>42596.708333333336</v>
      </c>
      <c r="C96" s="62">
        <v>3.38</v>
      </c>
      <c r="D96" s="45">
        <v>47107525</v>
      </c>
      <c r="E96" s="45">
        <v>14985</v>
      </c>
      <c r="F96" s="45">
        <v>54984</v>
      </c>
      <c r="G96" s="47">
        <v>0.04</v>
      </c>
    </row>
    <row r="97" spans="1:7" x14ac:dyDescent="0.25">
      <c r="A97">
        <v>336</v>
      </c>
      <c r="B97" s="46">
        <v>42593.333333333336</v>
      </c>
      <c r="C97" s="62">
        <v>3.5</v>
      </c>
      <c r="D97" s="45">
        <v>47056950</v>
      </c>
      <c r="E97" s="45">
        <v>14343</v>
      </c>
      <c r="F97" s="45">
        <v>52865</v>
      </c>
      <c r="G97" s="47">
        <v>-4.0000000000000001E-3</v>
      </c>
    </row>
    <row r="98" spans="1:7" x14ac:dyDescent="0.25">
      <c r="A98">
        <v>335</v>
      </c>
      <c r="B98" s="46">
        <v>42589.833333333336</v>
      </c>
      <c r="C98" s="62">
        <v>3.46</v>
      </c>
      <c r="D98" s="45">
        <v>47006750</v>
      </c>
      <c r="E98" s="45">
        <v>14624</v>
      </c>
      <c r="F98" s="45">
        <v>53084</v>
      </c>
      <c r="G98" s="47">
        <v>1.4E-2</v>
      </c>
    </row>
    <row r="99" spans="1:7" x14ac:dyDescent="0.25">
      <c r="A99">
        <v>334</v>
      </c>
      <c r="B99" s="46">
        <v>42586.375</v>
      </c>
      <c r="C99" s="62">
        <v>3.33</v>
      </c>
      <c r="D99" s="45">
        <v>46956175</v>
      </c>
      <c r="E99" s="45">
        <v>15015</v>
      </c>
      <c r="F99" s="45">
        <v>52332</v>
      </c>
      <c r="G99" s="47">
        <v>4.8000000000000001E-2</v>
      </c>
    </row>
    <row r="100" spans="1:7" x14ac:dyDescent="0.25">
      <c r="A100">
        <v>333</v>
      </c>
      <c r="B100" s="46">
        <v>42583.041666666664</v>
      </c>
      <c r="C100" s="62">
        <v>3.38</v>
      </c>
      <c r="D100" s="45">
        <v>46906125</v>
      </c>
      <c r="E100" s="45">
        <v>15052</v>
      </c>
      <c r="F100" s="45">
        <v>49953</v>
      </c>
      <c r="G100" s="47">
        <v>0.04</v>
      </c>
    </row>
    <row r="101" spans="1:7" x14ac:dyDescent="0.25">
      <c r="A101">
        <v>332</v>
      </c>
      <c r="B101" s="46">
        <v>42579.666666666664</v>
      </c>
      <c r="C101" s="62">
        <v>3.5</v>
      </c>
      <c r="D101" s="45">
        <v>46855325</v>
      </c>
      <c r="E101" s="45">
        <v>14314</v>
      </c>
      <c r="F101" s="45">
        <v>48022</v>
      </c>
      <c r="G101" s="47">
        <v>-1E-3</v>
      </c>
    </row>
    <row r="102" spans="1:7" x14ac:dyDescent="0.25">
      <c r="A102">
        <v>331</v>
      </c>
      <c r="B102" s="46">
        <v>42576.166666666664</v>
      </c>
      <c r="C102" s="62">
        <v>3.67</v>
      </c>
      <c r="D102" s="45">
        <v>46805225</v>
      </c>
      <c r="E102" s="45">
        <v>13752</v>
      </c>
      <c r="F102" s="45">
        <v>48066</v>
      </c>
      <c r="G102" s="47">
        <v>-4.7E-2</v>
      </c>
    </row>
    <row r="103" spans="1:7" x14ac:dyDescent="0.25">
      <c r="A103">
        <v>330</v>
      </c>
      <c r="B103" s="46">
        <v>42572.5</v>
      </c>
      <c r="C103" s="62">
        <v>6.96</v>
      </c>
      <c r="D103" s="45">
        <v>46754800</v>
      </c>
      <c r="E103" s="45">
        <v>14547</v>
      </c>
      <c r="F103" s="45">
        <v>50417</v>
      </c>
      <c r="G103" s="47">
        <v>2.1000000000000001E-2</v>
      </c>
    </row>
    <row r="104" spans="1:7" x14ac:dyDescent="0.25">
      <c r="A104">
        <v>329</v>
      </c>
      <c r="B104" s="46">
        <v>42565.541666666664</v>
      </c>
      <c r="C104" s="62">
        <v>3</v>
      </c>
      <c r="D104" s="45">
        <v>46653575</v>
      </c>
      <c r="E104" s="45">
        <v>16775</v>
      </c>
      <c r="F104" s="45">
        <v>49360</v>
      </c>
      <c r="G104" s="47">
        <v>0.16200000000000001</v>
      </c>
    </row>
    <row r="105" spans="1:7" x14ac:dyDescent="0.25">
      <c r="A105">
        <v>328</v>
      </c>
      <c r="B105" s="46">
        <v>42562.541666666664</v>
      </c>
      <c r="C105" s="62">
        <v>4.04</v>
      </c>
      <c r="D105" s="45">
        <v>46603250</v>
      </c>
      <c r="E105" s="45">
        <v>12470</v>
      </c>
      <c r="F105" s="45">
        <v>42478</v>
      </c>
      <c r="G105" s="47">
        <v>-0.13400000000000001</v>
      </c>
    </row>
    <row r="106" spans="1:7" x14ac:dyDescent="0.25">
      <c r="A106">
        <v>327</v>
      </c>
      <c r="B106" s="46">
        <v>42558.5</v>
      </c>
      <c r="C106" s="62">
        <v>3.42</v>
      </c>
      <c r="D106" s="45">
        <v>46552850</v>
      </c>
      <c r="E106" s="45">
        <v>14751</v>
      </c>
      <c r="F106" s="45">
        <v>49028</v>
      </c>
      <c r="G106" s="47">
        <v>2.5000000000000001E-2</v>
      </c>
    </row>
    <row r="107" spans="1:7" x14ac:dyDescent="0.25">
      <c r="A107">
        <v>326</v>
      </c>
      <c r="B107" s="46">
        <v>42555.083333333336</v>
      </c>
      <c r="C107" s="62">
        <v>3.38</v>
      </c>
      <c r="D107" s="45">
        <v>46502450</v>
      </c>
      <c r="E107" s="45">
        <v>14881</v>
      </c>
      <c r="F107" s="45">
        <v>47852</v>
      </c>
      <c r="G107" s="47">
        <v>3.3000000000000002E-2</v>
      </c>
    </row>
    <row r="108" spans="1:7" x14ac:dyDescent="0.25">
      <c r="A108">
        <v>325</v>
      </c>
      <c r="B108" s="46">
        <v>42551.708333333336</v>
      </c>
      <c r="C108" s="62">
        <v>3.33</v>
      </c>
      <c r="D108" s="45">
        <v>46452225</v>
      </c>
      <c r="E108" s="45">
        <v>15188</v>
      </c>
      <c r="F108" s="45">
        <v>46315</v>
      </c>
      <c r="G108" s="47">
        <v>5.5E-2</v>
      </c>
    </row>
    <row r="109" spans="1:7" x14ac:dyDescent="0.25">
      <c r="A109">
        <v>324</v>
      </c>
      <c r="B109" s="46">
        <v>42548.375</v>
      </c>
      <c r="C109" s="62">
        <v>3.75</v>
      </c>
      <c r="D109" s="45">
        <v>46401600</v>
      </c>
      <c r="E109" s="45">
        <v>13433</v>
      </c>
      <c r="F109" s="45">
        <v>43905</v>
      </c>
      <c r="G109" s="47">
        <v>-6.7000000000000004E-2</v>
      </c>
    </row>
    <row r="110" spans="1:7" x14ac:dyDescent="0.25">
      <c r="A110">
        <v>323</v>
      </c>
      <c r="B110" s="46">
        <v>42544.625</v>
      </c>
      <c r="C110" s="62">
        <v>3.54</v>
      </c>
      <c r="D110" s="45">
        <v>46351225</v>
      </c>
      <c r="E110" s="45">
        <v>14245</v>
      </c>
      <c r="F110" s="45">
        <v>47044</v>
      </c>
      <c r="G110" s="47">
        <v>-0.01</v>
      </c>
    </row>
    <row r="111" spans="1:7" x14ac:dyDescent="0.25">
      <c r="A111">
        <v>322</v>
      </c>
      <c r="B111" s="46">
        <v>42541.083333333336</v>
      </c>
      <c r="C111" s="62">
        <v>3.25</v>
      </c>
      <c r="D111" s="45">
        <v>46300775</v>
      </c>
      <c r="E111" s="45">
        <v>15469</v>
      </c>
      <c r="F111" s="45">
        <v>47529</v>
      </c>
      <c r="G111" s="47">
        <v>7.3999999999999996E-2</v>
      </c>
    </row>
    <row r="112" spans="1:7" x14ac:dyDescent="0.25">
      <c r="A112">
        <v>321</v>
      </c>
      <c r="B112" s="46">
        <v>42537.833333333336</v>
      </c>
      <c r="C112" s="62">
        <v>3.5</v>
      </c>
      <c r="D112" s="45">
        <v>46250500</v>
      </c>
      <c r="E112" s="45">
        <v>14264</v>
      </c>
      <c r="F112" s="45">
        <v>44248</v>
      </c>
      <c r="G112" s="47">
        <v>-8.0000000000000002E-3</v>
      </c>
    </row>
    <row r="113" spans="1:7" x14ac:dyDescent="0.25">
      <c r="A113">
        <v>320</v>
      </c>
      <c r="B113" s="46">
        <v>42534.333333333336</v>
      </c>
      <c r="C113" s="62">
        <v>3.5</v>
      </c>
      <c r="D113" s="45">
        <v>46200575</v>
      </c>
      <c r="E113" s="45">
        <v>14564</v>
      </c>
      <c r="F113" s="45">
        <v>44592</v>
      </c>
      <c r="G113" s="47">
        <v>7.0000000000000001E-3</v>
      </c>
    </row>
    <row r="114" spans="1:7" x14ac:dyDescent="0.25">
      <c r="A114">
        <v>319</v>
      </c>
      <c r="B114" s="46">
        <v>42530.833333333336</v>
      </c>
      <c r="C114" s="62">
        <v>3.25</v>
      </c>
      <c r="D114" s="45">
        <v>46149600</v>
      </c>
      <c r="E114" s="45">
        <v>15446</v>
      </c>
      <c r="F114" s="45">
        <v>44270</v>
      </c>
      <c r="G114" s="47">
        <v>7.3999999999999996E-2</v>
      </c>
    </row>
    <row r="115" spans="1:7" x14ac:dyDescent="0.25">
      <c r="A115">
        <v>318</v>
      </c>
      <c r="B115" s="46">
        <v>42527.583333333336</v>
      </c>
      <c r="C115" s="62">
        <v>3.42</v>
      </c>
      <c r="D115" s="45">
        <v>46099400</v>
      </c>
      <c r="E115" s="45">
        <v>14788</v>
      </c>
      <c r="F115" s="45">
        <v>41208</v>
      </c>
      <c r="G115" s="47">
        <v>2.8000000000000001E-2</v>
      </c>
    </row>
    <row r="116" spans="1:7" x14ac:dyDescent="0.25">
      <c r="A116">
        <v>317</v>
      </c>
      <c r="B116" s="46">
        <v>42524.166666666664</v>
      </c>
      <c r="C116" s="62">
        <v>4.29</v>
      </c>
      <c r="D116" s="45">
        <v>46048875</v>
      </c>
      <c r="E116" s="45">
        <v>11674</v>
      </c>
      <c r="F116" s="45">
        <v>40077</v>
      </c>
      <c r="G116" s="47">
        <v>-0.19</v>
      </c>
    </row>
    <row r="117" spans="1:7" x14ac:dyDescent="0.25">
      <c r="A117">
        <v>316</v>
      </c>
      <c r="B117" s="46">
        <v>42519.875</v>
      </c>
      <c r="C117" s="62">
        <v>3.54</v>
      </c>
      <c r="D117" s="45">
        <v>45998775</v>
      </c>
      <c r="E117" s="45">
        <v>14344</v>
      </c>
      <c r="F117" s="45">
        <v>49476</v>
      </c>
      <c r="G117" s="47">
        <v>-3.0000000000000001E-3</v>
      </c>
    </row>
    <row r="118" spans="1:7" x14ac:dyDescent="0.25">
      <c r="A118">
        <v>315</v>
      </c>
      <c r="B118" s="46">
        <v>42516.333333333336</v>
      </c>
      <c r="C118" s="62">
        <v>3.42</v>
      </c>
      <c r="D118" s="45">
        <v>45947975</v>
      </c>
      <c r="E118" s="45">
        <v>14729</v>
      </c>
      <c r="F118" s="45">
        <v>49647</v>
      </c>
      <c r="G118" s="47">
        <v>2.5000000000000001E-2</v>
      </c>
    </row>
    <row r="119" spans="1:7" x14ac:dyDescent="0.25">
      <c r="A119">
        <v>314</v>
      </c>
      <c r="B119" s="46">
        <v>42512.916666666664</v>
      </c>
      <c r="C119" s="62">
        <v>3.63</v>
      </c>
      <c r="D119" s="45">
        <v>45897650</v>
      </c>
      <c r="E119" s="45">
        <v>13841</v>
      </c>
      <c r="F119" s="45">
        <v>48449</v>
      </c>
      <c r="G119" s="47">
        <v>-3.9E-2</v>
      </c>
    </row>
    <row r="120" spans="1:7" x14ac:dyDescent="0.25">
      <c r="A120">
        <v>313</v>
      </c>
      <c r="B120" s="46">
        <v>42509.291666666664</v>
      </c>
      <c r="C120" s="62">
        <v>3.29</v>
      </c>
      <c r="D120" s="45">
        <v>45847475</v>
      </c>
      <c r="E120" s="45">
        <v>15395</v>
      </c>
      <c r="F120" s="45">
        <v>50421</v>
      </c>
      <c r="G120" s="47">
        <v>7.0999999999999994E-2</v>
      </c>
    </row>
    <row r="121" spans="1:7" x14ac:dyDescent="0.25">
      <c r="A121">
        <v>312</v>
      </c>
      <c r="B121" s="46">
        <v>42506</v>
      </c>
      <c r="C121" s="62">
        <v>3.54</v>
      </c>
      <c r="D121" s="45">
        <v>45796800</v>
      </c>
      <c r="E121" s="45">
        <v>14224</v>
      </c>
      <c r="F121" s="45">
        <v>47092</v>
      </c>
      <c r="G121" s="47">
        <v>-1.4E-2</v>
      </c>
    </row>
    <row r="122" spans="1:7" x14ac:dyDescent="0.25">
      <c r="A122">
        <v>311</v>
      </c>
      <c r="B122" s="46">
        <v>42502.458333333336</v>
      </c>
      <c r="C122" s="62">
        <v>3.54</v>
      </c>
      <c r="D122" s="45">
        <v>45746425</v>
      </c>
      <c r="E122" s="45">
        <v>14181</v>
      </c>
      <c r="F122" s="45">
        <v>47760</v>
      </c>
      <c r="G122" s="47">
        <v>-1.2E-2</v>
      </c>
    </row>
    <row r="123" spans="1:7" x14ac:dyDescent="0.25">
      <c r="A123">
        <v>310</v>
      </c>
      <c r="B123" s="46">
        <v>42498.916666666664</v>
      </c>
      <c r="C123" s="62">
        <v>3.33</v>
      </c>
      <c r="D123" s="45">
        <v>45696200</v>
      </c>
      <c r="E123" s="45">
        <v>15098</v>
      </c>
      <c r="F123" s="45">
        <v>48336</v>
      </c>
      <c r="G123" s="47">
        <v>4.8000000000000001E-2</v>
      </c>
    </row>
    <row r="124" spans="1:7" x14ac:dyDescent="0.25">
      <c r="A124">
        <v>309</v>
      </c>
      <c r="B124" s="46">
        <v>42495.583333333336</v>
      </c>
      <c r="C124" s="62">
        <v>3.83</v>
      </c>
      <c r="D124" s="45">
        <v>45645875</v>
      </c>
      <c r="E124" s="45">
        <v>13096</v>
      </c>
      <c r="F124" s="45">
        <v>46115</v>
      </c>
      <c r="G124" s="47">
        <v>-9.1999999999999998E-2</v>
      </c>
    </row>
    <row r="125" spans="1:7" x14ac:dyDescent="0.25">
      <c r="A125">
        <v>308</v>
      </c>
      <c r="B125" s="46">
        <v>42491.75</v>
      </c>
      <c r="C125" s="62">
        <v>3.58</v>
      </c>
      <c r="D125" s="45">
        <v>45595675</v>
      </c>
      <c r="E125" s="45">
        <v>14114</v>
      </c>
      <c r="F125" s="45">
        <v>50786</v>
      </c>
      <c r="G125" s="47">
        <v>-2.1000000000000001E-2</v>
      </c>
    </row>
    <row r="126" spans="1:7" x14ac:dyDescent="0.25">
      <c r="A126">
        <v>307</v>
      </c>
      <c r="B126" s="46">
        <v>42488.166666666664</v>
      </c>
      <c r="C126" s="62">
        <v>3.25</v>
      </c>
      <c r="D126" s="45">
        <v>45545100</v>
      </c>
      <c r="E126" s="45">
        <v>15492</v>
      </c>
      <c r="F126" s="45">
        <v>51871</v>
      </c>
      <c r="G126" s="47">
        <v>7.8E-2</v>
      </c>
    </row>
    <row r="127" spans="1:7" x14ac:dyDescent="0.25">
      <c r="A127">
        <v>306</v>
      </c>
      <c r="B127" s="46">
        <v>42484.916666666664</v>
      </c>
      <c r="C127" s="62">
        <v>3.75</v>
      </c>
      <c r="D127" s="45">
        <v>45494750</v>
      </c>
      <c r="E127" s="45">
        <v>13407</v>
      </c>
      <c r="F127" s="45">
        <v>48114</v>
      </c>
      <c r="G127" s="47">
        <v>-6.9000000000000006E-2</v>
      </c>
    </row>
    <row r="128" spans="1:7" x14ac:dyDescent="0.25">
      <c r="A128">
        <v>305</v>
      </c>
      <c r="B128" s="46">
        <v>42481.166666666664</v>
      </c>
      <c r="C128" s="62">
        <v>3.33</v>
      </c>
      <c r="D128" s="45">
        <v>45444475</v>
      </c>
      <c r="E128" s="45">
        <v>15203</v>
      </c>
      <c r="F128" s="45">
        <v>51707</v>
      </c>
      <c r="G128" s="47">
        <v>5.6000000000000001E-2</v>
      </c>
    </row>
    <row r="129" spans="1:7" x14ac:dyDescent="0.25">
      <c r="A129">
        <v>304</v>
      </c>
      <c r="B129" s="46">
        <v>42477.833333333336</v>
      </c>
      <c r="C129" s="62">
        <v>3.71</v>
      </c>
      <c r="D129" s="45">
        <v>45393800</v>
      </c>
      <c r="E129" s="45">
        <v>13551</v>
      </c>
      <c r="F129" s="45">
        <v>48973</v>
      </c>
      <c r="G129" s="47">
        <v>-5.7000000000000002E-2</v>
      </c>
    </row>
    <row r="130" spans="1:7" x14ac:dyDescent="0.25">
      <c r="A130">
        <v>303</v>
      </c>
      <c r="B130" s="46">
        <v>42474.125</v>
      </c>
      <c r="C130" s="62">
        <v>3.5</v>
      </c>
      <c r="D130" s="45">
        <v>45343550</v>
      </c>
      <c r="E130" s="45">
        <v>14479</v>
      </c>
      <c r="F130" s="45">
        <v>51925</v>
      </c>
      <c r="G130" s="47">
        <v>5.0000000000000001E-3</v>
      </c>
    </row>
    <row r="131" spans="1:7" x14ac:dyDescent="0.25">
      <c r="A131">
        <v>302</v>
      </c>
      <c r="B131" s="46">
        <v>42470.625</v>
      </c>
      <c r="C131" s="62">
        <v>3.75</v>
      </c>
      <c r="D131" s="45">
        <v>45292875</v>
      </c>
      <c r="E131" s="45">
        <v>13347</v>
      </c>
      <c r="F131" s="45">
        <v>51666</v>
      </c>
      <c r="G131" s="47">
        <v>-7.2999999999999995E-2</v>
      </c>
    </row>
    <row r="132" spans="1:7" x14ac:dyDescent="0.25">
      <c r="A132">
        <v>301</v>
      </c>
      <c r="B132" s="46">
        <v>42466.875</v>
      </c>
      <c r="C132" s="62">
        <v>3.42</v>
      </c>
      <c r="D132" s="45">
        <v>45242825</v>
      </c>
      <c r="E132" s="45">
        <v>14861</v>
      </c>
      <c r="F132" s="45">
        <v>55752</v>
      </c>
      <c r="G132" s="47">
        <v>3.3000000000000002E-2</v>
      </c>
    </row>
    <row r="133" spans="1:7" x14ac:dyDescent="0.25">
      <c r="A133">
        <v>300</v>
      </c>
      <c r="B133" s="46">
        <v>42463.458333333336</v>
      </c>
      <c r="C133" s="62">
        <v>3.54</v>
      </c>
      <c r="D133" s="45">
        <v>45192050</v>
      </c>
      <c r="E133" s="45">
        <v>14104</v>
      </c>
      <c r="F133" s="45">
        <v>53975</v>
      </c>
      <c r="G133" s="47">
        <v>-0.02</v>
      </c>
    </row>
    <row r="134" spans="1:7" x14ac:dyDescent="0.25">
      <c r="A134">
        <v>299</v>
      </c>
      <c r="B134" s="46">
        <v>42459.916666666664</v>
      </c>
      <c r="C134" s="62">
        <v>3.54</v>
      </c>
      <c r="D134" s="45">
        <v>45142100</v>
      </c>
      <c r="E134" s="45">
        <v>14231</v>
      </c>
      <c r="F134" s="45">
        <v>55067</v>
      </c>
      <c r="G134" s="47">
        <v>-0.01</v>
      </c>
    </row>
    <row r="135" spans="1:7" x14ac:dyDescent="0.25">
      <c r="A135">
        <v>298</v>
      </c>
      <c r="B135" s="46">
        <v>42456.375</v>
      </c>
      <c r="C135" s="62">
        <v>3.58</v>
      </c>
      <c r="D135" s="45">
        <v>45091700</v>
      </c>
      <c r="E135" s="45">
        <v>14065</v>
      </c>
      <c r="F135" s="45">
        <v>55649</v>
      </c>
      <c r="G135" s="47">
        <v>-2.7E-2</v>
      </c>
    </row>
    <row r="136" spans="1:7" x14ac:dyDescent="0.25">
      <c r="A136">
        <v>297</v>
      </c>
      <c r="B136" s="46">
        <v>42452.791666666664</v>
      </c>
      <c r="C136" s="62">
        <v>3.42</v>
      </c>
      <c r="D136" s="45">
        <v>45041300</v>
      </c>
      <c r="E136" s="45">
        <v>14890</v>
      </c>
      <c r="F136" s="45">
        <v>57219</v>
      </c>
      <c r="G136" s="47">
        <v>3.5999999999999997E-2</v>
      </c>
    </row>
    <row r="137" spans="1:7" x14ac:dyDescent="0.25">
      <c r="A137">
        <v>296</v>
      </c>
      <c r="B137" s="46">
        <v>42449.375</v>
      </c>
      <c r="C137" s="62">
        <v>3.25</v>
      </c>
      <c r="D137" s="45">
        <v>44990425</v>
      </c>
      <c r="E137" s="45">
        <v>15523</v>
      </c>
      <c r="F137" s="45">
        <v>55225</v>
      </c>
      <c r="G137" s="47">
        <v>7.4999999999999997E-2</v>
      </c>
    </row>
    <row r="138" spans="1:7" x14ac:dyDescent="0.25">
      <c r="A138">
        <v>295</v>
      </c>
      <c r="B138" s="46">
        <v>42446.125</v>
      </c>
      <c r="C138" s="62">
        <v>3.42</v>
      </c>
      <c r="D138" s="45">
        <v>44939975</v>
      </c>
      <c r="E138" s="45">
        <v>14620</v>
      </c>
      <c r="F138" s="45">
        <v>51359</v>
      </c>
      <c r="G138" s="47">
        <v>1.6E-2</v>
      </c>
    </row>
    <row r="139" spans="1:7" x14ac:dyDescent="0.25">
      <c r="A139">
        <v>294</v>
      </c>
      <c r="B139" s="46">
        <v>42442.708333333336</v>
      </c>
      <c r="C139" s="62">
        <v>3.67</v>
      </c>
      <c r="D139" s="45">
        <v>44890025</v>
      </c>
      <c r="E139" s="45">
        <v>13732</v>
      </c>
      <c r="F139" s="45">
        <v>50534</v>
      </c>
      <c r="G139" s="47">
        <v>-4.5999999999999999E-2</v>
      </c>
    </row>
    <row r="140" spans="1:7" x14ac:dyDescent="0.25">
      <c r="A140">
        <v>293</v>
      </c>
      <c r="B140" s="46">
        <v>42439.041666666664</v>
      </c>
      <c r="C140" s="62">
        <v>3.5</v>
      </c>
      <c r="D140" s="45">
        <v>44839675</v>
      </c>
      <c r="E140" s="45">
        <v>14493</v>
      </c>
      <c r="F140" s="45">
        <v>52997</v>
      </c>
      <c r="G140" s="47">
        <v>8.9999999999999993E-3</v>
      </c>
    </row>
    <row r="141" spans="1:7" x14ac:dyDescent="0.25">
      <c r="A141">
        <v>292</v>
      </c>
      <c r="B141" s="46">
        <v>42435.541666666664</v>
      </c>
      <c r="C141" s="62">
        <v>3.46</v>
      </c>
      <c r="D141" s="45">
        <v>44788950</v>
      </c>
      <c r="E141" s="45">
        <v>14588</v>
      </c>
      <c r="F141" s="45">
        <v>52537</v>
      </c>
      <c r="G141" s="47">
        <v>1.2E-2</v>
      </c>
    </row>
    <row r="142" spans="1:7" x14ac:dyDescent="0.25">
      <c r="A142">
        <v>291</v>
      </c>
      <c r="B142" s="46">
        <v>42432.083333333336</v>
      </c>
      <c r="C142" s="62">
        <v>3.67</v>
      </c>
      <c r="D142" s="45">
        <v>44738500</v>
      </c>
      <c r="E142" s="45">
        <v>13711</v>
      </c>
      <c r="F142" s="45">
        <v>51932</v>
      </c>
      <c r="G142" s="47">
        <v>-4.7E-2</v>
      </c>
    </row>
    <row r="143" spans="1:7" x14ac:dyDescent="0.25">
      <c r="A143">
        <v>290</v>
      </c>
      <c r="B143" s="46">
        <v>42428.416666666664</v>
      </c>
      <c r="C143" s="62">
        <v>3.42</v>
      </c>
      <c r="D143" s="45">
        <v>44688225</v>
      </c>
      <c r="E143" s="45">
        <v>14802</v>
      </c>
      <c r="F143" s="45">
        <v>54516</v>
      </c>
      <c r="G143" s="47">
        <v>2.8000000000000001E-2</v>
      </c>
    </row>
    <row r="144" spans="1:7" x14ac:dyDescent="0.25">
      <c r="A144">
        <v>289</v>
      </c>
      <c r="B144" s="46">
        <v>42425</v>
      </c>
      <c r="C144" s="62">
        <v>3.42</v>
      </c>
      <c r="D144" s="45">
        <v>44637650</v>
      </c>
      <c r="E144" s="45">
        <v>14700</v>
      </c>
      <c r="F144" s="45">
        <v>53018</v>
      </c>
      <c r="G144" s="47">
        <v>2.3E-2</v>
      </c>
    </row>
    <row r="145" spans="1:7" x14ac:dyDescent="0.25">
      <c r="A145">
        <v>288</v>
      </c>
      <c r="B145" s="46">
        <v>42421.583333333336</v>
      </c>
      <c r="C145" s="62">
        <v>3.67</v>
      </c>
      <c r="D145" s="45">
        <v>44587425</v>
      </c>
      <c r="E145" s="45">
        <v>13732</v>
      </c>
      <c r="F145" s="45">
        <v>51826</v>
      </c>
      <c r="G145" s="47">
        <v>-4.9000000000000002E-2</v>
      </c>
    </row>
    <row r="146" spans="1:7" x14ac:dyDescent="0.25">
      <c r="A146">
        <v>287</v>
      </c>
      <c r="B146" s="46">
        <v>42417.916666666664</v>
      </c>
      <c r="C146" s="62">
        <v>3.38</v>
      </c>
      <c r="D146" s="45">
        <v>44537075</v>
      </c>
      <c r="E146" s="45">
        <v>15015</v>
      </c>
      <c r="F146" s="45">
        <v>54484</v>
      </c>
      <c r="G146" s="47">
        <v>4.2999999999999997E-2</v>
      </c>
    </row>
    <row r="147" spans="1:7" x14ac:dyDescent="0.25">
      <c r="A147">
        <v>286</v>
      </c>
      <c r="B147" s="46">
        <v>42414.541666666664</v>
      </c>
      <c r="C147" s="62">
        <v>3.58</v>
      </c>
      <c r="D147" s="45">
        <v>44486400</v>
      </c>
      <c r="E147" s="45">
        <v>13981</v>
      </c>
      <c r="F147" s="45">
        <v>52258</v>
      </c>
      <c r="G147" s="47">
        <v>-2.7E-2</v>
      </c>
    </row>
    <row r="148" spans="1:7" x14ac:dyDescent="0.25">
      <c r="A148">
        <v>285</v>
      </c>
      <c r="B148" s="46">
        <v>42410</v>
      </c>
      <c r="C148" s="62">
        <v>3.58</v>
      </c>
      <c r="D148" s="45">
        <v>44436300</v>
      </c>
      <c r="E148" s="45">
        <v>14163</v>
      </c>
      <c r="F148" s="45">
        <v>53731</v>
      </c>
      <c r="G148" s="47">
        <v>-1.7000000000000001E-2</v>
      </c>
    </row>
    <row r="149" spans="1:7" x14ac:dyDescent="0.25">
      <c r="A149">
        <v>284</v>
      </c>
      <c r="B149" s="46">
        <v>42407.375</v>
      </c>
      <c r="C149" s="62">
        <v>3.42</v>
      </c>
      <c r="D149" s="45">
        <v>44385550</v>
      </c>
      <c r="E149" s="45">
        <v>14685</v>
      </c>
      <c r="F149" s="45">
        <v>54656</v>
      </c>
      <c r="G149" s="47">
        <v>1.7999999999999999E-2</v>
      </c>
    </row>
    <row r="150" spans="1:7" x14ac:dyDescent="0.25">
      <c r="A150">
        <v>283</v>
      </c>
      <c r="B150" s="46">
        <v>42403</v>
      </c>
      <c r="C150" s="62">
        <v>3.21</v>
      </c>
      <c r="D150" s="45">
        <v>44335375</v>
      </c>
      <c r="E150" s="45">
        <v>15647</v>
      </c>
      <c r="F150" s="45">
        <v>53698</v>
      </c>
      <c r="G150" s="47">
        <v>8.7999999999999995E-2</v>
      </c>
    </row>
    <row r="151" spans="1:7" x14ac:dyDescent="0.25">
      <c r="A151">
        <v>282</v>
      </c>
      <c r="B151" s="46">
        <v>42400.75</v>
      </c>
      <c r="C151" s="62">
        <v>3.96</v>
      </c>
      <c r="D151" s="45">
        <v>44285175</v>
      </c>
      <c r="E151" s="45">
        <v>12739</v>
      </c>
      <c r="F151" s="45">
        <v>49372</v>
      </c>
      <c r="G151" s="47">
        <v>-0.115</v>
      </c>
    </row>
    <row r="152" spans="1:7" x14ac:dyDescent="0.25">
      <c r="A152">
        <v>281</v>
      </c>
      <c r="B152" s="46">
        <v>42396.791666666664</v>
      </c>
      <c r="C152" s="62">
        <v>3.33</v>
      </c>
      <c r="D152" s="45">
        <v>44234750</v>
      </c>
      <c r="E152" s="45">
        <v>15113</v>
      </c>
      <c r="F152" s="45">
        <v>55791</v>
      </c>
      <c r="G152" s="47">
        <v>4.8000000000000001E-2</v>
      </c>
    </row>
    <row r="153" spans="1:7" x14ac:dyDescent="0.25">
      <c r="A153">
        <v>280</v>
      </c>
      <c r="B153" s="46">
        <v>42393.458333333336</v>
      </c>
      <c r="C153" s="62">
        <v>3.58</v>
      </c>
      <c r="D153" s="45">
        <v>44184375</v>
      </c>
      <c r="E153" s="45">
        <v>14051</v>
      </c>
      <c r="F153" s="45">
        <v>53221</v>
      </c>
      <c r="G153" s="47">
        <v>-2.1999999999999999E-2</v>
      </c>
    </row>
    <row r="154" spans="1:7" x14ac:dyDescent="0.25">
      <c r="A154">
        <v>279</v>
      </c>
      <c r="B154" s="46">
        <v>42389.875</v>
      </c>
      <c r="C154" s="62">
        <v>3.5</v>
      </c>
      <c r="D154" s="45">
        <v>44134025</v>
      </c>
      <c r="E154" s="45">
        <v>14443</v>
      </c>
      <c r="F154" s="45">
        <v>54444</v>
      </c>
      <c r="G154" s="47">
        <v>3.0000000000000001E-3</v>
      </c>
    </row>
    <row r="155" spans="1:7" x14ac:dyDescent="0.25">
      <c r="A155">
        <v>278</v>
      </c>
      <c r="B155" s="46">
        <v>42386.375</v>
      </c>
      <c r="C155" s="62">
        <v>3.58</v>
      </c>
      <c r="D155" s="45">
        <v>44083475</v>
      </c>
      <c r="E155" s="45">
        <v>14114</v>
      </c>
      <c r="F155" s="45">
        <v>54290</v>
      </c>
      <c r="G155" s="47">
        <v>-0.02</v>
      </c>
    </row>
    <row r="156" spans="1:7" x14ac:dyDescent="0.25">
      <c r="A156">
        <v>277</v>
      </c>
      <c r="B156" s="46">
        <v>42382.791666666664</v>
      </c>
      <c r="C156" s="62">
        <v>3.29</v>
      </c>
      <c r="D156" s="45">
        <v>44032900</v>
      </c>
      <c r="E156" s="45">
        <v>15235</v>
      </c>
      <c r="F156" s="45">
        <v>55392</v>
      </c>
      <c r="G156" s="47">
        <v>5.6000000000000001E-2</v>
      </c>
    </row>
    <row r="157" spans="1:7" x14ac:dyDescent="0.25">
      <c r="A157">
        <v>276</v>
      </c>
      <c r="B157" s="46">
        <v>42379.5</v>
      </c>
      <c r="C157" s="62">
        <v>3.71</v>
      </c>
      <c r="D157" s="45">
        <v>43982750</v>
      </c>
      <c r="E157" s="45">
        <v>14204</v>
      </c>
      <c r="F157" s="45">
        <v>52449</v>
      </c>
      <c r="G157" s="47">
        <v>-1.7999999999999999E-2</v>
      </c>
    </row>
    <row r="158" spans="1:7" x14ac:dyDescent="0.25">
      <c r="A158">
        <v>275</v>
      </c>
      <c r="B158" s="46">
        <v>42375.791666666664</v>
      </c>
      <c r="C158" s="62">
        <v>3.29</v>
      </c>
      <c r="D158" s="45">
        <v>43930075</v>
      </c>
      <c r="E158" s="45">
        <v>15334</v>
      </c>
      <c r="F158" s="45">
        <v>53393</v>
      </c>
      <c r="G158" s="47">
        <v>6.4000000000000001E-2</v>
      </c>
    </row>
    <row r="159" spans="1:7" x14ac:dyDescent="0.25">
      <c r="A159">
        <v>274</v>
      </c>
      <c r="B159" s="46">
        <v>42372.5</v>
      </c>
      <c r="C159" s="62">
        <v>3.63</v>
      </c>
      <c r="D159" s="45">
        <v>43879600</v>
      </c>
      <c r="E159" s="45">
        <v>13979</v>
      </c>
      <c r="F159" s="45">
        <v>50158</v>
      </c>
      <c r="G159" s="47">
        <v>-0.03</v>
      </c>
    </row>
    <row r="160" spans="1:7" x14ac:dyDescent="0.25">
      <c r="A160">
        <v>273</v>
      </c>
      <c r="B160" s="46">
        <v>42368.875</v>
      </c>
      <c r="C160" s="62">
        <v>3.67</v>
      </c>
      <c r="D160" s="45">
        <v>43828925</v>
      </c>
      <c r="E160" s="45">
        <v>13752</v>
      </c>
      <c r="F160" s="45">
        <v>51718</v>
      </c>
      <c r="G160" s="47">
        <v>-4.2999999999999997E-2</v>
      </c>
    </row>
    <row r="161" spans="1:7" x14ac:dyDescent="0.25">
      <c r="A161">
        <v>272</v>
      </c>
      <c r="B161" s="46">
        <v>42365.208333333336</v>
      </c>
      <c r="C161" s="62">
        <v>3.04</v>
      </c>
      <c r="D161" s="45">
        <v>43778500</v>
      </c>
      <c r="E161" s="45">
        <v>15699</v>
      </c>
      <c r="F161" s="45">
        <v>54025</v>
      </c>
      <c r="G161" s="47">
        <v>0.09</v>
      </c>
    </row>
    <row r="162" spans="1:7" x14ac:dyDescent="0.25">
      <c r="A162">
        <v>271</v>
      </c>
      <c r="B162" s="46">
        <v>42362.166666666664</v>
      </c>
      <c r="C162" s="62">
        <v>3.67</v>
      </c>
      <c r="D162" s="45">
        <v>43730750</v>
      </c>
      <c r="E162" s="45">
        <v>13711</v>
      </c>
      <c r="F162" s="45">
        <v>49566</v>
      </c>
      <c r="G162" s="47">
        <v>-0.05</v>
      </c>
    </row>
    <row r="163" spans="1:7" x14ac:dyDescent="0.25">
      <c r="A163">
        <v>270</v>
      </c>
      <c r="B163" s="46">
        <v>42358.5</v>
      </c>
      <c r="C163" s="62">
        <v>3.38</v>
      </c>
      <c r="D163" s="45">
        <v>43680475</v>
      </c>
      <c r="E163" s="45">
        <v>14896</v>
      </c>
      <c r="F163" s="45">
        <v>52177</v>
      </c>
      <c r="G163" s="47">
        <v>3.6999999999999998E-2</v>
      </c>
    </row>
    <row r="164" spans="1:7" x14ac:dyDescent="0.25">
      <c r="A164">
        <v>269</v>
      </c>
      <c r="B164" s="46">
        <v>42355.125</v>
      </c>
      <c r="C164" s="62">
        <v>3.63</v>
      </c>
      <c r="D164" s="45">
        <v>43630200</v>
      </c>
      <c r="E164" s="45">
        <v>13959</v>
      </c>
      <c r="F164" s="45">
        <v>50296</v>
      </c>
      <c r="G164" s="47">
        <v>-3.2000000000000001E-2</v>
      </c>
    </row>
    <row r="165" spans="1:7" x14ac:dyDescent="0.25">
      <c r="A165">
        <v>268</v>
      </c>
      <c r="B165" s="46">
        <v>42351.5</v>
      </c>
      <c r="C165" s="62">
        <v>3.25</v>
      </c>
      <c r="D165" s="45">
        <v>43579600</v>
      </c>
      <c r="E165" s="45">
        <v>15454</v>
      </c>
      <c r="F165" s="45">
        <v>51948</v>
      </c>
      <c r="G165" s="47">
        <v>7.4999999999999997E-2</v>
      </c>
    </row>
    <row r="166" spans="1:7" x14ac:dyDescent="0.25">
      <c r="A166">
        <v>267</v>
      </c>
      <c r="B166" s="46">
        <v>42348.25</v>
      </c>
      <c r="C166" s="62">
        <v>3.63</v>
      </c>
      <c r="D166" s="45">
        <v>43529375</v>
      </c>
      <c r="E166" s="45">
        <v>13938</v>
      </c>
      <c r="F166" s="45">
        <v>48341</v>
      </c>
      <c r="G166" s="47">
        <v>-3.5000000000000003E-2</v>
      </c>
    </row>
    <row r="167" spans="1:7" x14ac:dyDescent="0.25">
      <c r="A167">
        <v>266</v>
      </c>
      <c r="B167" s="46">
        <v>42344.625</v>
      </c>
      <c r="C167" s="62">
        <v>3.42</v>
      </c>
      <c r="D167" s="45">
        <v>43478850</v>
      </c>
      <c r="E167" s="45">
        <v>14744</v>
      </c>
      <c r="F167" s="45">
        <v>50115</v>
      </c>
      <c r="G167" s="47">
        <v>2.5999999999999999E-2</v>
      </c>
    </row>
    <row r="168" spans="1:7" x14ac:dyDescent="0.25">
      <c r="A168">
        <v>265</v>
      </c>
      <c r="B168" s="46">
        <v>42341.208333333336</v>
      </c>
      <c r="C168" s="62">
        <v>2.96</v>
      </c>
      <c r="D168" s="45">
        <v>43428475</v>
      </c>
      <c r="E168" s="45">
        <v>17197</v>
      </c>
      <c r="F168" s="45">
        <v>48842</v>
      </c>
      <c r="G168" s="47">
        <v>0.19400000000000001</v>
      </c>
    </row>
    <row r="169" spans="1:7" x14ac:dyDescent="0.25">
      <c r="A169">
        <v>264</v>
      </c>
      <c r="B169" s="46">
        <v>42338.25</v>
      </c>
      <c r="C169" s="62">
        <v>3.42</v>
      </c>
      <c r="D169" s="45">
        <v>43377600</v>
      </c>
      <c r="E169" s="45">
        <v>14700</v>
      </c>
      <c r="F169" s="45">
        <v>40893</v>
      </c>
      <c r="G169" s="47">
        <v>2.1999999999999999E-2</v>
      </c>
    </row>
    <row r="170" spans="1:7" x14ac:dyDescent="0.25">
      <c r="A170">
        <v>263</v>
      </c>
      <c r="B170" s="46">
        <v>42334.833333333336</v>
      </c>
      <c r="C170" s="62">
        <v>3.71</v>
      </c>
      <c r="D170" s="45">
        <v>43327375</v>
      </c>
      <c r="E170" s="45">
        <v>13604</v>
      </c>
      <c r="F170" s="45">
        <v>40010</v>
      </c>
      <c r="G170" s="47">
        <v>-5.5E-2</v>
      </c>
    </row>
    <row r="171" spans="1:7" x14ac:dyDescent="0.25">
      <c r="A171">
        <v>262</v>
      </c>
      <c r="B171" s="46">
        <v>42331.125</v>
      </c>
      <c r="C171" s="62">
        <v>3.83</v>
      </c>
      <c r="D171" s="45">
        <v>43276925</v>
      </c>
      <c r="E171" s="45">
        <v>13004</v>
      </c>
      <c r="F171" s="45">
        <v>42344</v>
      </c>
      <c r="G171" s="47">
        <v>-9.4E-2</v>
      </c>
    </row>
    <row r="172" spans="1:7" x14ac:dyDescent="0.25">
      <c r="A172">
        <v>261</v>
      </c>
      <c r="B172" s="46">
        <v>42327.291666666664</v>
      </c>
      <c r="C172" s="62">
        <v>3.58</v>
      </c>
      <c r="D172" s="45">
        <v>43227075</v>
      </c>
      <c r="E172" s="45">
        <v>14149</v>
      </c>
      <c r="F172" s="45">
        <v>46716</v>
      </c>
      <c r="G172" s="47">
        <v>-2.1000000000000001E-2</v>
      </c>
    </row>
    <row r="173" spans="1:7" x14ac:dyDescent="0.25">
      <c r="A173">
        <v>260</v>
      </c>
      <c r="B173" s="46">
        <v>42323.708333333336</v>
      </c>
      <c r="C173" s="62">
        <v>7.21</v>
      </c>
      <c r="D173" s="45">
        <v>43176375</v>
      </c>
      <c r="E173" s="45">
        <v>14025</v>
      </c>
      <c r="F173" s="45">
        <v>47741</v>
      </c>
      <c r="G173" s="47">
        <v>-5.3999999999999999E-2</v>
      </c>
    </row>
    <row r="174" spans="1:7" x14ac:dyDescent="0.25">
      <c r="A174">
        <v>259</v>
      </c>
      <c r="B174" s="46">
        <v>42316.5</v>
      </c>
      <c r="C174" s="62">
        <v>3.42</v>
      </c>
      <c r="D174" s="45">
        <v>43075275</v>
      </c>
      <c r="E174" s="45">
        <v>14620</v>
      </c>
      <c r="F174" s="45">
        <v>50461</v>
      </c>
      <c r="G174" s="47">
        <v>1.7999999999999999E-2</v>
      </c>
    </row>
    <row r="175" spans="1:7" x14ac:dyDescent="0.25">
      <c r="A175">
        <v>258</v>
      </c>
      <c r="B175" s="46">
        <v>42313.083333333336</v>
      </c>
      <c r="C175" s="62">
        <v>3.46</v>
      </c>
      <c r="D175" s="45">
        <v>43025325</v>
      </c>
      <c r="E175" s="45">
        <v>14552</v>
      </c>
      <c r="F175" s="45">
        <v>49574</v>
      </c>
      <c r="G175" s="47">
        <v>1.2999999999999999E-2</v>
      </c>
    </row>
    <row r="176" spans="1:7" x14ac:dyDescent="0.25">
      <c r="A176">
        <v>257</v>
      </c>
      <c r="B176" s="46">
        <v>42309.625</v>
      </c>
      <c r="C176" s="62">
        <v>3.58</v>
      </c>
      <c r="D176" s="45">
        <v>42975000</v>
      </c>
      <c r="E176" s="45">
        <v>14072</v>
      </c>
      <c r="F176" s="45">
        <v>48932</v>
      </c>
      <c r="G176" s="47">
        <v>-2.5000000000000001E-2</v>
      </c>
    </row>
    <row r="177" spans="1:7" x14ac:dyDescent="0.25">
      <c r="A177">
        <v>256</v>
      </c>
      <c r="B177" s="46">
        <v>42306.041666666664</v>
      </c>
      <c r="C177" s="62">
        <v>3.46</v>
      </c>
      <c r="D177" s="45">
        <v>42924575</v>
      </c>
      <c r="E177" s="45">
        <v>14660</v>
      </c>
      <c r="F177" s="45">
        <v>50161</v>
      </c>
      <c r="G177" s="47">
        <v>1.9E-2</v>
      </c>
    </row>
    <row r="178" spans="1:7" x14ac:dyDescent="0.25">
      <c r="A178">
        <v>255</v>
      </c>
      <c r="B178" s="46">
        <v>42302.583333333336</v>
      </c>
      <c r="C178" s="62">
        <v>3.5</v>
      </c>
      <c r="D178" s="45">
        <v>42873875</v>
      </c>
      <c r="E178" s="45">
        <v>14493</v>
      </c>
      <c r="F178" s="45">
        <v>49247</v>
      </c>
      <c r="G178" s="47">
        <v>5.0000000000000001E-3</v>
      </c>
    </row>
    <row r="179" spans="1:7" x14ac:dyDescent="0.25">
      <c r="A179">
        <v>254</v>
      </c>
      <c r="B179" s="46">
        <v>42299.083333333336</v>
      </c>
      <c r="C179" s="62">
        <v>3.33</v>
      </c>
      <c r="D179" s="45">
        <v>42823150</v>
      </c>
      <c r="E179" s="45">
        <v>14963</v>
      </c>
      <c r="F179" s="45">
        <v>48979</v>
      </c>
      <c r="G179" s="47">
        <v>3.9E-2</v>
      </c>
    </row>
    <row r="180" spans="1:7" x14ac:dyDescent="0.25">
      <c r="A180">
        <v>253</v>
      </c>
      <c r="B180" s="46">
        <v>42295.75</v>
      </c>
      <c r="C180" s="62">
        <v>3.63</v>
      </c>
      <c r="D180" s="45">
        <v>42773275</v>
      </c>
      <c r="E180" s="45">
        <v>13952</v>
      </c>
      <c r="F180" s="45">
        <v>47133</v>
      </c>
      <c r="G180" s="47">
        <v>-3.2000000000000001E-2</v>
      </c>
    </row>
    <row r="181" spans="1:7" x14ac:dyDescent="0.25">
      <c r="A181">
        <v>252</v>
      </c>
      <c r="B181" s="46">
        <v>42292.125</v>
      </c>
      <c r="C181" s="62">
        <v>3.5</v>
      </c>
      <c r="D181" s="45">
        <v>42722700</v>
      </c>
      <c r="E181" s="45">
        <v>14407</v>
      </c>
      <c r="F181" s="45">
        <v>48712</v>
      </c>
      <c r="G181" s="47">
        <v>-1E-3</v>
      </c>
    </row>
    <row r="182" spans="1:7" x14ac:dyDescent="0.25">
      <c r="A182">
        <v>251</v>
      </c>
      <c r="B182" s="46">
        <v>42288.625</v>
      </c>
      <c r="C182" s="62">
        <v>3.58</v>
      </c>
      <c r="D182" s="45">
        <v>42672275</v>
      </c>
      <c r="E182" s="45">
        <v>14100</v>
      </c>
      <c r="F182" s="45">
        <v>48772</v>
      </c>
      <c r="G182" s="47">
        <v>-2.1000000000000001E-2</v>
      </c>
    </row>
    <row r="183" spans="1:7" x14ac:dyDescent="0.25">
      <c r="A183">
        <v>250</v>
      </c>
      <c r="B183" s="46">
        <v>42285.041666666664</v>
      </c>
      <c r="C183" s="62">
        <v>3.38</v>
      </c>
      <c r="D183" s="45">
        <v>42621750</v>
      </c>
      <c r="E183" s="45">
        <v>14956</v>
      </c>
      <c r="F183" s="45">
        <v>49826</v>
      </c>
      <c r="G183" s="47">
        <v>0.04</v>
      </c>
    </row>
    <row r="184" spans="1:7" x14ac:dyDescent="0.25">
      <c r="A184">
        <v>249</v>
      </c>
      <c r="B184" s="46">
        <v>42281.666666666664</v>
      </c>
      <c r="C184" s="62">
        <v>3.5</v>
      </c>
      <c r="D184" s="45">
        <v>42571275</v>
      </c>
      <c r="E184" s="45">
        <v>14243</v>
      </c>
      <c r="F184" s="45">
        <v>47889</v>
      </c>
      <c r="G184" s="47">
        <v>-8.0000000000000002E-3</v>
      </c>
    </row>
    <row r="185" spans="1:7" x14ac:dyDescent="0.25">
      <c r="A185">
        <v>248</v>
      </c>
      <c r="B185" s="46">
        <v>42278.166666666664</v>
      </c>
      <c r="C185" s="62">
        <v>3.38</v>
      </c>
      <c r="D185" s="45">
        <v>42521425</v>
      </c>
      <c r="E185" s="45">
        <v>15030</v>
      </c>
      <c r="F185" s="45">
        <v>48262</v>
      </c>
      <c r="G185" s="47">
        <v>0.04</v>
      </c>
    </row>
    <row r="186" spans="1:7" x14ac:dyDescent="0.25">
      <c r="A186">
        <v>247</v>
      </c>
      <c r="B186" s="46">
        <v>42274.791666666664</v>
      </c>
      <c r="C186" s="62">
        <v>3.54</v>
      </c>
      <c r="D186" s="45">
        <v>42470700</v>
      </c>
      <c r="E186" s="45">
        <v>14224</v>
      </c>
      <c r="F186" s="45">
        <v>46411</v>
      </c>
      <c r="G186" s="47">
        <v>-8.9999999999999993E-3</v>
      </c>
    </row>
    <row r="187" spans="1:7" x14ac:dyDescent="0.25">
      <c r="A187">
        <v>246</v>
      </c>
      <c r="B187" s="46">
        <v>42271.25</v>
      </c>
      <c r="C187" s="62">
        <v>3.58</v>
      </c>
      <c r="D187" s="45">
        <v>42420325</v>
      </c>
      <c r="E187" s="45">
        <v>14100</v>
      </c>
      <c r="F187" s="45">
        <v>46818</v>
      </c>
      <c r="G187" s="47">
        <v>-2.3E-2</v>
      </c>
    </row>
    <row r="188" spans="1:7" x14ac:dyDescent="0.25">
      <c r="A188">
        <v>245</v>
      </c>
      <c r="B188" s="46">
        <v>42267.666666666664</v>
      </c>
      <c r="C188" s="62">
        <v>3.46</v>
      </c>
      <c r="D188" s="45">
        <v>42369800</v>
      </c>
      <c r="E188" s="45">
        <v>14646</v>
      </c>
      <c r="F188" s="45">
        <v>47940</v>
      </c>
      <c r="G188" s="47">
        <v>1.7999999999999999E-2</v>
      </c>
    </row>
    <row r="189" spans="1:7" x14ac:dyDescent="0.25">
      <c r="A189">
        <v>244</v>
      </c>
      <c r="B189" s="46">
        <v>42264.208333333336</v>
      </c>
      <c r="C189" s="62">
        <v>3.29</v>
      </c>
      <c r="D189" s="45">
        <v>42319150</v>
      </c>
      <c r="E189" s="45">
        <v>15137</v>
      </c>
      <c r="F189" s="45">
        <v>47083</v>
      </c>
      <c r="G189" s="47">
        <v>5.0999999999999997E-2</v>
      </c>
    </row>
    <row r="190" spans="1:7" x14ac:dyDescent="0.25">
      <c r="A190">
        <v>243</v>
      </c>
      <c r="B190" s="46">
        <v>42260.916666666664</v>
      </c>
      <c r="C190" s="62">
        <v>3.58</v>
      </c>
      <c r="D190" s="45">
        <v>42269325</v>
      </c>
      <c r="E190" s="45">
        <v>14177</v>
      </c>
      <c r="F190" s="45">
        <v>44811</v>
      </c>
      <c r="G190" s="47">
        <v>-1.7999999999999999E-2</v>
      </c>
    </row>
    <row r="191" spans="1:7" x14ac:dyDescent="0.25">
      <c r="A191">
        <v>242</v>
      </c>
      <c r="B191" s="46">
        <v>42257.333333333336</v>
      </c>
      <c r="C191" s="62">
        <v>3.29</v>
      </c>
      <c r="D191" s="45">
        <v>42218525</v>
      </c>
      <c r="E191" s="45">
        <v>15319</v>
      </c>
      <c r="F191" s="45">
        <v>45643</v>
      </c>
      <c r="G191" s="47">
        <v>6.5000000000000002E-2</v>
      </c>
    </row>
    <row r="192" spans="1:7" x14ac:dyDescent="0.25">
      <c r="A192">
        <v>241</v>
      </c>
      <c r="B192" s="46">
        <v>42254.041666666664</v>
      </c>
      <c r="C192" s="62">
        <v>3.42</v>
      </c>
      <c r="D192" s="45">
        <v>42168100</v>
      </c>
      <c r="E192" s="45">
        <v>14759</v>
      </c>
      <c r="F192" s="45">
        <v>42838</v>
      </c>
      <c r="G192" s="47">
        <v>2.4E-2</v>
      </c>
    </row>
    <row r="193" spans="1:7" x14ac:dyDescent="0.25">
      <c r="A193">
        <v>240</v>
      </c>
      <c r="B193" s="46">
        <v>42250.625</v>
      </c>
      <c r="C193" s="62">
        <v>3.29</v>
      </c>
      <c r="D193" s="45">
        <v>42117675</v>
      </c>
      <c r="E193" s="45">
        <v>15327</v>
      </c>
      <c r="F193" s="45">
        <v>41832</v>
      </c>
      <c r="G193" s="47">
        <v>6.6000000000000003E-2</v>
      </c>
    </row>
    <row r="194" spans="1:7" x14ac:dyDescent="0.25">
      <c r="A194">
        <v>239</v>
      </c>
      <c r="B194" s="46">
        <v>42247.333333333336</v>
      </c>
      <c r="C194" s="62">
        <v>3.42</v>
      </c>
      <c r="D194" s="45">
        <v>42067225</v>
      </c>
      <c r="E194" s="45">
        <v>13449</v>
      </c>
      <c r="F194" s="45">
        <v>39229</v>
      </c>
      <c r="G194" s="47">
        <v>-6.0999999999999999E-2</v>
      </c>
    </row>
    <row r="195" spans="1:7" x14ac:dyDescent="0.25">
      <c r="A195">
        <v>238</v>
      </c>
      <c r="B195" s="46">
        <v>42243.916666666664</v>
      </c>
      <c r="C195" s="62">
        <v>7.58</v>
      </c>
      <c r="D195" s="45">
        <v>42021275</v>
      </c>
      <c r="E195" s="45">
        <v>24781</v>
      </c>
      <c r="F195" s="45">
        <v>41782</v>
      </c>
      <c r="G195" s="47">
        <v>-8.1000000000000003E-2</v>
      </c>
    </row>
    <row r="196" spans="1:7" x14ac:dyDescent="0.25">
      <c r="A196">
        <v>237</v>
      </c>
      <c r="B196" s="46">
        <v>42236.333333333336</v>
      </c>
      <c r="C196" s="62">
        <v>3.46</v>
      </c>
      <c r="D196" s="45">
        <v>41833350</v>
      </c>
      <c r="E196" s="45">
        <v>29248</v>
      </c>
      <c r="F196" s="45">
        <v>45449</v>
      </c>
      <c r="G196" s="47">
        <v>1.4E-2</v>
      </c>
    </row>
    <row r="197" spans="1:7" x14ac:dyDescent="0.25">
      <c r="A197">
        <v>236</v>
      </c>
      <c r="B197" s="46">
        <v>42232.875</v>
      </c>
      <c r="C197" s="62">
        <v>3.58</v>
      </c>
      <c r="D197" s="45">
        <v>41732200</v>
      </c>
      <c r="E197" s="45">
        <v>28047</v>
      </c>
      <c r="F197" s="45">
        <v>44843</v>
      </c>
      <c r="G197" s="47">
        <v>-2.3E-2</v>
      </c>
    </row>
    <row r="198" spans="1:7" x14ac:dyDescent="0.25">
      <c r="A198">
        <v>235</v>
      </c>
      <c r="B198" s="46">
        <v>42229.291666666664</v>
      </c>
      <c r="C198" s="62">
        <v>3.58</v>
      </c>
      <c r="D198" s="45">
        <v>41631700</v>
      </c>
      <c r="E198" s="45">
        <v>28423</v>
      </c>
      <c r="F198" s="45">
        <v>45879</v>
      </c>
      <c r="G198" s="47">
        <v>-1.7000000000000001E-2</v>
      </c>
    </row>
    <row r="199" spans="1:7" x14ac:dyDescent="0.25">
      <c r="A199">
        <v>234</v>
      </c>
      <c r="B199" s="46">
        <v>42225.708333333336</v>
      </c>
      <c r="C199" s="62">
        <v>3.58</v>
      </c>
      <c r="D199" s="45">
        <v>41529850</v>
      </c>
      <c r="E199" s="45">
        <v>28186</v>
      </c>
      <c r="F199" s="45">
        <v>46652</v>
      </c>
      <c r="G199" s="47">
        <v>-2.1999999999999999E-2</v>
      </c>
    </row>
    <row r="200" spans="1:7" x14ac:dyDescent="0.25">
      <c r="A200">
        <v>233</v>
      </c>
      <c r="B200" s="46">
        <v>42222.125</v>
      </c>
      <c r="C200" s="62">
        <v>3.38</v>
      </c>
      <c r="D200" s="45">
        <v>41428850</v>
      </c>
      <c r="E200" s="45">
        <v>29570</v>
      </c>
      <c r="F200" s="45">
        <v>47712</v>
      </c>
      <c r="G200" s="47">
        <v>2.8000000000000001E-2</v>
      </c>
    </row>
    <row r="201" spans="1:7" x14ac:dyDescent="0.25">
      <c r="A201">
        <v>232</v>
      </c>
      <c r="B201" s="46">
        <v>42218.75</v>
      </c>
      <c r="C201" s="62">
        <v>3.5</v>
      </c>
      <c r="D201" s="45">
        <v>41329050</v>
      </c>
      <c r="E201" s="45">
        <v>28957</v>
      </c>
      <c r="F201" s="45">
        <v>46397</v>
      </c>
      <c r="G201" s="47">
        <v>1E-3</v>
      </c>
    </row>
    <row r="202" spans="1:7" x14ac:dyDescent="0.25">
      <c r="A202">
        <v>231</v>
      </c>
      <c r="B202" s="46">
        <v>42215.25</v>
      </c>
      <c r="C202" s="62">
        <v>3.33</v>
      </c>
      <c r="D202" s="45">
        <v>41227700</v>
      </c>
      <c r="E202" s="45">
        <v>28890</v>
      </c>
      <c r="F202" s="45">
        <v>46329</v>
      </c>
      <c r="G202" s="47">
        <v>1.7000000000000001E-2</v>
      </c>
    </row>
    <row r="203" spans="1:7" x14ac:dyDescent="0.25">
      <c r="A203">
        <v>230</v>
      </c>
      <c r="B203" s="46">
        <v>42211.916666666664</v>
      </c>
      <c r="C203" s="62">
        <v>3.5</v>
      </c>
      <c r="D203" s="45">
        <v>41131400</v>
      </c>
      <c r="E203" s="45">
        <v>29900</v>
      </c>
      <c r="F203" s="45">
        <v>45551</v>
      </c>
      <c r="G203" s="47">
        <v>3.1E-2</v>
      </c>
    </row>
    <row r="204" spans="1:7" x14ac:dyDescent="0.25">
      <c r="A204">
        <v>229</v>
      </c>
      <c r="B204" s="46">
        <v>42208.416666666664</v>
      </c>
      <c r="C204" s="62">
        <v>3.46</v>
      </c>
      <c r="D204" s="45">
        <v>41026750</v>
      </c>
      <c r="E204" s="45">
        <v>29292</v>
      </c>
      <c r="F204" s="45">
        <v>44169</v>
      </c>
      <c r="G204" s="47">
        <v>8.0000000000000002E-3</v>
      </c>
    </row>
    <row r="205" spans="1:7" x14ac:dyDescent="0.25">
      <c r="A205">
        <v>228</v>
      </c>
      <c r="B205" s="46">
        <v>42204</v>
      </c>
      <c r="C205" s="62">
        <v>3.71</v>
      </c>
      <c r="D205" s="45">
        <v>40925450</v>
      </c>
      <c r="E205" s="45">
        <v>27034</v>
      </c>
      <c r="F205" s="45">
        <v>43800</v>
      </c>
      <c r="G205" s="47">
        <v>-5.7000000000000002E-2</v>
      </c>
    </row>
    <row r="206" spans="1:7" x14ac:dyDescent="0.25">
      <c r="A206">
        <v>227</v>
      </c>
      <c r="B206" s="46">
        <v>42201.25</v>
      </c>
      <c r="C206" s="62">
        <v>3.42</v>
      </c>
      <c r="D206" s="45">
        <v>40825200</v>
      </c>
      <c r="E206" s="45">
        <v>29780</v>
      </c>
      <c r="F206" s="45">
        <v>46454</v>
      </c>
      <c r="G206" s="47">
        <v>3.5999999999999997E-2</v>
      </c>
    </row>
    <row r="207" spans="1:7" x14ac:dyDescent="0.25">
      <c r="A207">
        <v>226</v>
      </c>
      <c r="B207" s="46">
        <v>42197.833333333336</v>
      </c>
      <c r="C207" s="62">
        <v>3.58</v>
      </c>
      <c r="D207" s="45">
        <v>40723450</v>
      </c>
      <c r="E207" s="45">
        <v>27865</v>
      </c>
      <c r="F207" s="45">
        <v>44844</v>
      </c>
      <c r="G207" s="47">
        <v>-3.1E-2</v>
      </c>
    </row>
    <row r="208" spans="1:7" x14ac:dyDescent="0.25">
      <c r="A208">
        <v>225</v>
      </c>
      <c r="B208" s="46">
        <v>42194.25</v>
      </c>
      <c r="C208" s="62">
        <v>3.25</v>
      </c>
      <c r="D208" s="45">
        <v>40623600</v>
      </c>
      <c r="E208" s="45">
        <v>31000</v>
      </c>
      <c r="F208" s="45">
        <v>46285</v>
      </c>
      <c r="G208" s="47">
        <v>7.4999999999999997E-2</v>
      </c>
    </row>
    <row r="209" spans="1:7" x14ac:dyDescent="0.25">
      <c r="A209">
        <v>224</v>
      </c>
      <c r="B209" s="46">
        <v>42191</v>
      </c>
      <c r="C209" s="62">
        <v>3.33</v>
      </c>
      <c r="D209" s="45">
        <v>40522850</v>
      </c>
      <c r="E209" s="45">
        <v>30525</v>
      </c>
      <c r="F209" s="45">
        <v>43074</v>
      </c>
      <c r="G209" s="47">
        <v>5.7000000000000002E-2</v>
      </c>
    </row>
    <row r="210" spans="1:7" x14ac:dyDescent="0.25">
      <c r="A210">
        <v>223</v>
      </c>
      <c r="B210" s="46">
        <v>42187.666666666664</v>
      </c>
      <c r="C210" s="62">
        <v>3.58</v>
      </c>
      <c r="D210" s="45">
        <v>40421100</v>
      </c>
      <c r="E210" s="45">
        <v>28074</v>
      </c>
      <c r="F210" s="45">
        <v>40753</v>
      </c>
      <c r="G210" s="47">
        <v>-2.3E-2</v>
      </c>
    </row>
    <row r="211" spans="1:7" x14ac:dyDescent="0.25">
      <c r="A211">
        <v>222</v>
      </c>
      <c r="B211" s="46">
        <v>42184.083333333336</v>
      </c>
      <c r="C211" s="62">
        <v>3.33</v>
      </c>
      <c r="D211" s="45">
        <v>40320500</v>
      </c>
      <c r="E211" s="45">
        <v>30300</v>
      </c>
      <c r="F211" s="45">
        <v>41692</v>
      </c>
      <c r="G211" s="47">
        <v>5.0999999999999997E-2</v>
      </c>
    </row>
    <row r="212" spans="1:7" x14ac:dyDescent="0.25">
      <c r="A212">
        <v>221</v>
      </c>
      <c r="B212" s="46">
        <v>42180.75</v>
      </c>
      <c r="C212" s="62">
        <v>3.5</v>
      </c>
      <c r="D212" s="45">
        <v>40219500</v>
      </c>
      <c r="E212" s="45">
        <v>28871</v>
      </c>
      <c r="F212" s="45">
        <v>39668</v>
      </c>
      <c r="G212" s="47">
        <v>3.0000000000000001E-3</v>
      </c>
    </row>
    <row r="213" spans="1:7" x14ac:dyDescent="0.25">
      <c r="A213">
        <v>220</v>
      </c>
      <c r="B213" s="46">
        <v>42177.25</v>
      </c>
      <c r="C213" s="62">
        <v>3.33</v>
      </c>
      <c r="D213" s="45">
        <v>40118450</v>
      </c>
      <c r="E213" s="45">
        <v>30105</v>
      </c>
      <c r="F213" s="45">
        <v>39568</v>
      </c>
      <c r="G213" s="47">
        <v>4.7E-2</v>
      </c>
    </row>
    <row r="214" spans="1:7" x14ac:dyDescent="0.25">
      <c r="A214">
        <v>219</v>
      </c>
      <c r="B214" s="46">
        <v>42173.916666666664</v>
      </c>
      <c r="C214" s="62">
        <v>3.54</v>
      </c>
      <c r="D214" s="45">
        <v>40018100</v>
      </c>
      <c r="E214" s="45">
        <v>28447</v>
      </c>
      <c r="F214" s="45">
        <v>37795</v>
      </c>
      <c r="G214" s="47">
        <v>-1.6E-2</v>
      </c>
    </row>
    <row r="215" spans="1:7" x14ac:dyDescent="0.25">
      <c r="A215">
        <v>218</v>
      </c>
      <c r="B215" s="46">
        <v>42170.375</v>
      </c>
      <c r="C215" s="62">
        <v>3.46</v>
      </c>
      <c r="D215" s="45">
        <v>39917350</v>
      </c>
      <c r="E215" s="45">
        <v>29046</v>
      </c>
      <c r="F215" s="45">
        <v>38399</v>
      </c>
      <c r="G215" s="47">
        <v>8.9999999999999993E-3</v>
      </c>
    </row>
    <row r="216" spans="1:7" x14ac:dyDescent="0.25">
      <c r="A216">
        <v>217</v>
      </c>
      <c r="B216" s="46">
        <v>42166.916666666664</v>
      </c>
      <c r="C216" s="62">
        <v>3.71</v>
      </c>
      <c r="D216" s="45">
        <v>39816900</v>
      </c>
      <c r="E216" s="45">
        <v>27101</v>
      </c>
      <c r="F216" s="45">
        <v>38075</v>
      </c>
      <c r="G216" s="47">
        <v>-5.3999999999999999E-2</v>
      </c>
    </row>
    <row r="217" spans="1:7" x14ac:dyDescent="0.25">
      <c r="A217">
        <v>216</v>
      </c>
      <c r="B217" s="46">
        <v>42163.208333333336</v>
      </c>
      <c r="C217" s="62">
        <v>3.42</v>
      </c>
      <c r="D217" s="45">
        <v>39716400</v>
      </c>
      <c r="E217" s="45">
        <v>29502</v>
      </c>
      <c r="F217" s="45">
        <v>40259</v>
      </c>
      <c r="G217" s="47">
        <v>2.1999999999999999E-2</v>
      </c>
    </row>
    <row r="218" spans="1:7" x14ac:dyDescent="0.25">
      <c r="A218">
        <v>215</v>
      </c>
      <c r="B218" s="46">
        <v>42159.791666666664</v>
      </c>
      <c r="C218" s="62">
        <v>3.46</v>
      </c>
      <c r="D218" s="45">
        <v>39615600</v>
      </c>
      <c r="E218" s="45">
        <v>29248</v>
      </c>
      <c r="F218" s="45">
        <v>39384</v>
      </c>
      <c r="G218" s="47">
        <v>1.2E-2</v>
      </c>
    </row>
    <row r="219" spans="1:7" x14ac:dyDescent="0.25">
      <c r="A219">
        <v>214</v>
      </c>
      <c r="B219" s="46">
        <v>42156.333333333336</v>
      </c>
      <c r="C219" s="62">
        <v>3.5</v>
      </c>
      <c r="D219" s="45">
        <v>39514450</v>
      </c>
      <c r="E219" s="45">
        <v>28871</v>
      </c>
      <c r="F219" s="45">
        <v>38901</v>
      </c>
      <c r="G219" s="47">
        <v>1E-3</v>
      </c>
    </row>
    <row r="220" spans="1:7" x14ac:dyDescent="0.25">
      <c r="A220">
        <v>213</v>
      </c>
      <c r="B220" s="46">
        <v>42152.833333333336</v>
      </c>
      <c r="C220" s="62">
        <v>3.58</v>
      </c>
      <c r="D220" s="45">
        <v>39413400</v>
      </c>
      <c r="E220" s="45">
        <v>28228</v>
      </c>
      <c r="F220" s="45">
        <v>38874</v>
      </c>
      <c r="G220" s="47">
        <v>-1.4999999999999999E-2</v>
      </c>
    </row>
    <row r="221" spans="1:7" x14ac:dyDescent="0.25">
      <c r="A221">
        <v>212</v>
      </c>
      <c r="B221" s="46">
        <v>42149.25</v>
      </c>
      <c r="C221" s="62">
        <v>3.63</v>
      </c>
      <c r="D221" s="45">
        <v>39312250</v>
      </c>
      <c r="E221" s="45">
        <v>27876</v>
      </c>
      <c r="F221" s="45">
        <v>39482</v>
      </c>
      <c r="G221" s="47">
        <v>-3.3000000000000002E-2</v>
      </c>
    </row>
    <row r="222" spans="1:7" x14ac:dyDescent="0.25">
      <c r="A222">
        <v>211</v>
      </c>
      <c r="B222" s="46">
        <v>42145.625</v>
      </c>
      <c r="C222" s="62">
        <v>3.46</v>
      </c>
      <c r="D222" s="45">
        <v>39211200</v>
      </c>
      <c r="E222" s="45">
        <v>29089</v>
      </c>
      <c r="F222" s="45">
        <v>40837</v>
      </c>
      <c r="G222" s="47">
        <v>0.01</v>
      </c>
    </row>
    <row r="223" spans="1:7" x14ac:dyDescent="0.25">
      <c r="A223">
        <v>210</v>
      </c>
      <c r="B223" s="46">
        <v>42142.166666666664</v>
      </c>
      <c r="C223" s="62">
        <v>3.38</v>
      </c>
      <c r="D223" s="45">
        <v>39110600</v>
      </c>
      <c r="E223" s="45">
        <v>29570</v>
      </c>
      <c r="F223" s="45">
        <v>40425</v>
      </c>
      <c r="G223" s="47">
        <v>2.9000000000000001E-2</v>
      </c>
    </row>
    <row r="224" spans="1:7" x14ac:dyDescent="0.25">
      <c r="A224">
        <v>209</v>
      </c>
      <c r="B224" s="46">
        <v>42138.791666666664</v>
      </c>
      <c r="C224" s="62">
        <v>3.71</v>
      </c>
      <c r="D224" s="45">
        <v>39010800</v>
      </c>
      <c r="E224" s="45">
        <v>27290</v>
      </c>
      <c r="F224" s="45">
        <v>39268</v>
      </c>
      <c r="G224" s="47">
        <v>-5.2999999999999999E-2</v>
      </c>
    </row>
    <row r="225" spans="1:7" x14ac:dyDescent="0.25">
      <c r="A225">
        <v>208</v>
      </c>
      <c r="B225" s="46">
        <v>42135.083333333336</v>
      </c>
      <c r="C225" s="62">
        <v>3.29</v>
      </c>
      <c r="D225" s="45">
        <v>38909600</v>
      </c>
      <c r="E225" s="45">
        <v>30851</v>
      </c>
      <c r="F225" s="45">
        <v>41466</v>
      </c>
      <c r="G225" s="47">
        <v>6.9000000000000006E-2</v>
      </c>
    </row>
    <row r="226" spans="1:7" x14ac:dyDescent="0.25">
      <c r="A226">
        <v>207</v>
      </c>
      <c r="B226" s="46">
        <v>42131.791666666664</v>
      </c>
      <c r="C226" s="62">
        <v>3.58</v>
      </c>
      <c r="D226" s="45">
        <v>38808050</v>
      </c>
      <c r="E226" s="45">
        <v>28060</v>
      </c>
      <c r="F226" s="45">
        <v>38787</v>
      </c>
      <c r="G226" s="47">
        <v>-2.4E-2</v>
      </c>
    </row>
    <row r="227" spans="1:7" x14ac:dyDescent="0.25">
      <c r="A227">
        <v>206</v>
      </c>
      <c r="B227" s="46">
        <v>42128.208333333336</v>
      </c>
      <c r="C227" s="62">
        <v>3.63</v>
      </c>
      <c r="D227" s="45">
        <v>38707500</v>
      </c>
      <c r="E227" s="45">
        <v>27821</v>
      </c>
      <c r="F227" s="45">
        <v>39731</v>
      </c>
      <c r="G227" s="47">
        <v>-3.4000000000000002E-2</v>
      </c>
    </row>
    <row r="228" spans="1:7" x14ac:dyDescent="0.25">
      <c r="A228">
        <v>205</v>
      </c>
      <c r="B228" s="46">
        <v>42124.583333333336</v>
      </c>
      <c r="C228" s="62">
        <v>3.42</v>
      </c>
      <c r="D228" s="45">
        <v>38606650</v>
      </c>
      <c r="E228" s="45">
        <v>29298</v>
      </c>
      <c r="F228" s="45">
        <v>41137</v>
      </c>
      <c r="G228" s="47">
        <v>1.7000000000000001E-2</v>
      </c>
    </row>
    <row r="229" spans="1:7" x14ac:dyDescent="0.25">
      <c r="A229">
        <v>204</v>
      </c>
      <c r="B229" s="46">
        <v>42121.166666666664</v>
      </c>
      <c r="C229" s="62">
        <v>3.63</v>
      </c>
      <c r="D229" s="45">
        <v>38506550</v>
      </c>
      <c r="E229" s="45">
        <v>27807</v>
      </c>
      <c r="F229" s="45">
        <v>40434</v>
      </c>
      <c r="G229" s="47">
        <v>-3.5999999999999997E-2</v>
      </c>
    </row>
    <row r="230" spans="1:7" x14ac:dyDescent="0.25">
      <c r="A230">
        <v>203</v>
      </c>
      <c r="B230" s="46">
        <v>42117.541666666664</v>
      </c>
      <c r="C230" s="62">
        <v>3.38</v>
      </c>
      <c r="D230" s="45">
        <v>38405750</v>
      </c>
      <c r="E230" s="45">
        <v>29911</v>
      </c>
      <c r="F230" s="45">
        <v>41954</v>
      </c>
      <c r="G230" s="47">
        <v>3.6999999999999998E-2</v>
      </c>
    </row>
    <row r="231" spans="1:7" x14ac:dyDescent="0.25">
      <c r="A231">
        <v>202</v>
      </c>
      <c r="B231" s="46">
        <v>42114.166666666664</v>
      </c>
      <c r="C231" s="62">
        <v>3.63</v>
      </c>
      <c r="D231" s="45">
        <v>38304800</v>
      </c>
      <c r="E231" s="45">
        <v>28014</v>
      </c>
      <c r="F231" s="45">
        <v>40469</v>
      </c>
      <c r="G231" s="47">
        <v>-2.5000000000000001E-2</v>
      </c>
    </row>
    <row r="232" spans="1:7" x14ac:dyDescent="0.25">
      <c r="A232">
        <v>201</v>
      </c>
      <c r="B232" s="46">
        <v>42110.541666666664</v>
      </c>
      <c r="C232" s="62">
        <v>3.5</v>
      </c>
      <c r="D232" s="45">
        <v>38203250</v>
      </c>
      <c r="E232" s="45">
        <v>28743</v>
      </c>
      <c r="F232" s="45">
        <v>41521</v>
      </c>
      <c r="G232" s="47">
        <v>-2E-3</v>
      </c>
    </row>
    <row r="233" spans="1:7" x14ac:dyDescent="0.25">
      <c r="A233">
        <v>200</v>
      </c>
      <c r="B233" s="46">
        <v>42107.041666666664</v>
      </c>
      <c r="C233" s="62">
        <v>3.54</v>
      </c>
      <c r="D233" s="45">
        <v>38102650</v>
      </c>
      <c r="E233" s="45">
        <v>28292</v>
      </c>
      <c r="F233" s="45">
        <v>41592</v>
      </c>
      <c r="G233" s="47">
        <v>-1.7000000000000001E-2</v>
      </c>
    </row>
    <row r="234" spans="1:7" x14ac:dyDescent="0.25">
      <c r="A234">
        <v>199</v>
      </c>
      <c r="B234" s="46">
        <v>42103.5</v>
      </c>
      <c r="C234" s="62">
        <v>3.46</v>
      </c>
      <c r="D234" s="45">
        <v>38002450</v>
      </c>
      <c r="E234" s="45">
        <v>29104</v>
      </c>
      <c r="F234" s="45">
        <v>42294</v>
      </c>
      <c r="G234" s="47">
        <v>0.01</v>
      </c>
    </row>
    <row r="235" spans="1:7" x14ac:dyDescent="0.25">
      <c r="A235">
        <v>198</v>
      </c>
      <c r="B235" s="46">
        <v>42100.041666666664</v>
      </c>
      <c r="C235" s="62">
        <v>3.42</v>
      </c>
      <c r="D235" s="45">
        <v>37901800</v>
      </c>
      <c r="E235" s="45">
        <v>29546</v>
      </c>
      <c r="F235" s="45">
        <v>41886</v>
      </c>
      <c r="G235" s="47">
        <v>2.1999999999999999E-2</v>
      </c>
    </row>
    <row r="236" spans="1:7" x14ac:dyDescent="0.25">
      <c r="A236">
        <v>197</v>
      </c>
      <c r="B236" s="46">
        <v>42096.625</v>
      </c>
      <c r="C236" s="62">
        <v>3.54</v>
      </c>
      <c r="D236" s="45">
        <v>37800850</v>
      </c>
      <c r="E236" s="45">
        <v>28376</v>
      </c>
      <c r="F236" s="45">
        <v>40972</v>
      </c>
      <c r="G236" s="47">
        <v>-8.9999999999999993E-3</v>
      </c>
    </row>
    <row r="237" spans="1:7" x14ac:dyDescent="0.25">
      <c r="A237">
        <v>196</v>
      </c>
      <c r="B237" s="46">
        <v>42093.083333333336</v>
      </c>
      <c r="C237" s="62">
        <v>3.5</v>
      </c>
      <c r="D237" s="45">
        <v>37700350</v>
      </c>
      <c r="E237" s="45">
        <v>29086</v>
      </c>
      <c r="F237" s="45">
        <v>41342</v>
      </c>
      <c r="G237" s="47">
        <v>7.0000000000000001E-3</v>
      </c>
    </row>
    <row r="238" spans="1:7" x14ac:dyDescent="0.25">
      <c r="A238">
        <v>195</v>
      </c>
      <c r="B238" s="46">
        <v>42089.583333333336</v>
      </c>
      <c r="C238" s="62">
        <v>3.17</v>
      </c>
      <c r="D238" s="45">
        <v>37598550</v>
      </c>
      <c r="E238" s="45">
        <v>31863</v>
      </c>
      <c r="F238" s="45">
        <v>41040</v>
      </c>
      <c r="G238" s="47">
        <v>0.107</v>
      </c>
    </row>
    <row r="239" spans="1:7" x14ac:dyDescent="0.25">
      <c r="A239">
        <v>194</v>
      </c>
      <c r="B239" s="46">
        <v>42086.416666666664</v>
      </c>
      <c r="C239" s="62">
        <v>3.25</v>
      </c>
      <c r="D239" s="45">
        <v>37497650</v>
      </c>
      <c r="E239" s="45">
        <v>30600</v>
      </c>
      <c r="F239" s="45">
        <v>37087</v>
      </c>
      <c r="G239" s="47">
        <v>6.4000000000000001E-2</v>
      </c>
    </row>
    <row r="240" spans="1:7" x14ac:dyDescent="0.25">
      <c r="A240">
        <v>193</v>
      </c>
      <c r="B240" s="46">
        <v>42083.166666666664</v>
      </c>
      <c r="C240" s="62">
        <v>4.13</v>
      </c>
      <c r="D240" s="45">
        <v>37398200</v>
      </c>
      <c r="E240" s="45">
        <v>24776</v>
      </c>
      <c r="F240" s="45">
        <v>34843</v>
      </c>
      <c r="G240" s="47">
        <v>-0.14499999999999999</v>
      </c>
    </row>
    <row r="241" spans="1:7" x14ac:dyDescent="0.25">
      <c r="A241">
        <v>192</v>
      </c>
      <c r="B241" s="46">
        <v>42079.041666666664</v>
      </c>
      <c r="C241" s="62">
        <v>3.58</v>
      </c>
      <c r="D241" s="45">
        <v>37296000</v>
      </c>
      <c r="E241" s="45">
        <v>28130</v>
      </c>
      <c r="F241" s="45">
        <v>40766</v>
      </c>
      <c r="G241" s="47">
        <v>-2.1999999999999999E-2</v>
      </c>
    </row>
    <row r="242" spans="1:7" x14ac:dyDescent="0.25">
      <c r="A242">
        <v>191</v>
      </c>
      <c r="B242" s="46">
        <v>42075.458333333336</v>
      </c>
      <c r="C242" s="62">
        <v>3.25</v>
      </c>
      <c r="D242" s="45">
        <v>37195200</v>
      </c>
      <c r="E242" s="45">
        <v>30862</v>
      </c>
      <c r="F242" s="45">
        <v>41676</v>
      </c>
      <c r="G242" s="47">
        <v>7.3999999999999996E-2</v>
      </c>
    </row>
    <row r="243" spans="1:7" x14ac:dyDescent="0.25">
      <c r="A243">
        <v>190</v>
      </c>
      <c r="B243" s="46">
        <v>42072.208333333336</v>
      </c>
      <c r="C243" s="62">
        <v>3.5</v>
      </c>
      <c r="D243" s="45">
        <v>37094900</v>
      </c>
      <c r="E243" s="45">
        <v>28614</v>
      </c>
      <c r="F243" s="45">
        <v>38801</v>
      </c>
      <c r="G243" s="47">
        <v>-7.0000000000000001E-3</v>
      </c>
    </row>
    <row r="244" spans="1:7" x14ac:dyDescent="0.25">
      <c r="A244">
        <v>189</v>
      </c>
      <c r="B244" s="46">
        <v>42068.708333333336</v>
      </c>
      <c r="C244" s="62">
        <v>3.63</v>
      </c>
      <c r="D244" s="45">
        <v>36994750</v>
      </c>
      <c r="E244" s="45">
        <v>27862</v>
      </c>
      <c r="F244" s="45">
        <v>39081</v>
      </c>
      <c r="G244" s="47">
        <v>-0.03</v>
      </c>
    </row>
    <row r="245" spans="1:7" x14ac:dyDescent="0.25">
      <c r="A245">
        <v>188</v>
      </c>
      <c r="B245" s="46">
        <v>42065.083333333336</v>
      </c>
      <c r="C245" s="62">
        <v>3.58</v>
      </c>
      <c r="D245" s="45">
        <v>36893750</v>
      </c>
      <c r="E245" s="45">
        <v>28228</v>
      </c>
      <c r="F245" s="45">
        <v>40279</v>
      </c>
      <c r="G245" s="47">
        <v>-2.4E-2</v>
      </c>
    </row>
    <row r="246" spans="1:7" x14ac:dyDescent="0.25">
      <c r="A246">
        <v>187</v>
      </c>
      <c r="B246" s="46">
        <v>42061.5</v>
      </c>
      <c r="C246" s="62">
        <v>3.46</v>
      </c>
      <c r="D246" s="45">
        <v>36792600</v>
      </c>
      <c r="E246" s="45">
        <v>29248</v>
      </c>
      <c r="F246" s="45">
        <v>41264</v>
      </c>
      <c r="G246" s="47">
        <v>1.6E-2</v>
      </c>
    </row>
    <row r="247" spans="1:7" x14ac:dyDescent="0.25">
      <c r="A247">
        <v>186</v>
      </c>
      <c r="B247" s="46">
        <v>42058.041666666664</v>
      </c>
      <c r="C247" s="62">
        <v>3.5</v>
      </c>
      <c r="D247" s="45">
        <v>36691450</v>
      </c>
      <c r="E247" s="45">
        <v>28643</v>
      </c>
      <c r="F247" s="45">
        <v>40605</v>
      </c>
      <c r="G247" s="47">
        <v>-5.0000000000000001E-3</v>
      </c>
    </row>
    <row r="248" spans="1:7" x14ac:dyDescent="0.25">
      <c r="A248">
        <v>185</v>
      </c>
      <c r="B248" s="46">
        <v>42054.541666666664</v>
      </c>
      <c r="C248" s="62">
        <v>3.58</v>
      </c>
      <c r="D248" s="45">
        <v>36591200</v>
      </c>
      <c r="E248" s="45">
        <v>28060</v>
      </c>
      <c r="F248" s="45">
        <v>40802</v>
      </c>
      <c r="G248" s="47">
        <v>-2.7E-2</v>
      </c>
    </row>
    <row r="249" spans="1:7" x14ac:dyDescent="0.25">
      <c r="A249">
        <v>184</v>
      </c>
      <c r="B249" s="46">
        <v>42050</v>
      </c>
      <c r="C249" s="62">
        <v>3.42</v>
      </c>
      <c r="D249" s="45">
        <v>36490650</v>
      </c>
      <c r="E249" s="45">
        <v>29634</v>
      </c>
      <c r="F249" s="45">
        <v>41942</v>
      </c>
      <c r="G249" s="47">
        <v>2.8000000000000001E-2</v>
      </c>
    </row>
    <row r="250" spans="1:7" x14ac:dyDescent="0.25">
      <c r="A250">
        <v>183</v>
      </c>
      <c r="B250" s="46">
        <v>42047.541666666664</v>
      </c>
      <c r="C250" s="62">
        <v>3.58</v>
      </c>
      <c r="D250" s="45">
        <v>36389400</v>
      </c>
      <c r="E250" s="45">
        <v>27977</v>
      </c>
      <c r="F250" s="45">
        <v>40795</v>
      </c>
      <c r="G250" s="47">
        <v>-2.5999999999999999E-2</v>
      </c>
    </row>
    <row r="251" spans="1:7" x14ac:dyDescent="0.25">
      <c r="A251">
        <v>182</v>
      </c>
      <c r="B251" s="46">
        <v>42043</v>
      </c>
      <c r="C251" s="62">
        <v>3.54</v>
      </c>
      <c r="D251" s="45">
        <v>36289150</v>
      </c>
      <c r="E251" s="45">
        <v>28602</v>
      </c>
      <c r="F251" s="45">
        <v>41904</v>
      </c>
      <c r="G251" s="47">
        <v>-1.0999999999999999E-2</v>
      </c>
    </row>
    <row r="252" spans="1:7" x14ac:dyDescent="0.25">
      <c r="A252">
        <v>181</v>
      </c>
      <c r="B252" s="46">
        <v>42040.416666666664</v>
      </c>
      <c r="C252" s="62">
        <v>3.58</v>
      </c>
      <c r="D252" s="45">
        <v>36187850</v>
      </c>
      <c r="E252" s="45">
        <v>28256</v>
      </c>
      <c r="F252" s="45">
        <v>42386</v>
      </c>
      <c r="G252" s="47">
        <v>-1.4E-2</v>
      </c>
    </row>
    <row r="253" spans="1:7" x14ac:dyDescent="0.25">
      <c r="A253">
        <v>180</v>
      </c>
      <c r="B253" s="46">
        <v>42036.833333333336</v>
      </c>
      <c r="C253" s="62">
        <v>3.5</v>
      </c>
      <c r="D253" s="45">
        <v>36086600</v>
      </c>
      <c r="E253" s="45">
        <v>28814</v>
      </c>
      <c r="F253" s="45">
        <v>43001</v>
      </c>
      <c r="G253" s="47">
        <v>-1E-3</v>
      </c>
    </row>
    <row r="254" spans="1:7" x14ac:dyDescent="0.25">
      <c r="A254">
        <v>179</v>
      </c>
      <c r="B254" s="46">
        <v>42033.333333333336</v>
      </c>
      <c r="C254" s="62">
        <v>3.42</v>
      </c>
      <c r="D254" s="45">
        <v>35985750</v>
      </c>
      <c r="E254" s="45">
        <v>29415</v>
      </c>
      <c r="F254" s="45">
        <v>43057</v>
      </c>
      <c r="G254" s="47">
        <v>2.1000000000000001E-2</v>
      </c>
    </row>
    <row r="255" spans="1:7" x14ac:dyDescent="0.25">
      <c r="A255">
        <v>178</v>
      </c>
      <c r="B255" s="46">
        <v>42029.916666666664</v>
      </c>
      <c r="C255" s="62">
        <v>3.29</v>
      </c>
      <c r="D255" s="45">
        <v>35885250</v>
      </c>
      <c r="E255" s="45">
        <v>30623</v>
      </c>
      <c r="F255" s="45">
        <v>42151</v>
      </c>
      <c r="G255" s="47">
        <v>6.2E-2</v>
      </c>
    </row>
    <row r="256" spans="1:7" x14ac:dyDescent="0.25">
      <c r="A256">
        <v>177</v>
      </c>
      <c r="B256" s="46">
        <v>42026.625</v>
      </c>
      <c r="C256" s="62">
        <v>3.54</v>
      </c>
      <c r="D256" s="45">
        <v>35784450</v>
      </c>
      <c r="E256" s="45">
        <v>28122</v>
      </c>
      <c r="F256" s="45">
        <v>39703</v>
      </c>
      <c r="G256" s="47">
        <v>-1.6E-2</v>
      </c>
    </row>
    <row r="257" spans="1:7" x14ac:dyDescent="0.25">
      <c r="A257">
        <v>176</v>
      </c>
      <c r="B257" s="46">
        <v>42023.083333333336</v>
      </c>
      <c r="C257" s="62">
        <v>3.92</v>
      </c>
      <c r="D257" s="45">
        <v>35684850</v>
      </c>
      <c r="E257" s="45">
        <v>26068</v>
      </c>
      <c r="F257" s="45">
        <v>40359</v>
      </c>
      <c r="G257" s="47">
        <v>-9.9000000000000005E-2</v>
      </c>
    </row>
    <row r="258" spans="1:7" x14ac:dyDescent="0.25">
      <c r="A258">
        <v>175</v>
      </c>
      <c r="B258" s="46">
        <v>42019.166666666664</v>
      </c>
      <c r="C258" s="62">
        <v>3.71</v>
      </c>
      <c r="D258" s="45">
        <v>35582750</v>
      </c>
      <c r="E258" s="45">
        <v>27034</v>
      </c>
      <c r="F258" s="45">
        <v>44782</v>
      </c>
      <c r="G258" s="47">
        <v>-6.0999999999999999E-2</v>
      </c>
    </row>
    <row r="259" spans="1:7" x14ac:dyDescent="0.25">
      <c r="A259">
        <v>174</v>
      </c>
      <c r="B259" s="46">
        <v>42015.458333333336</v>
      </c>
      <c r="C259" s="62">
        <v>3.63</v>
      </c>
      <c r="D259" s="45">
        <v>35482500</v>
      </c>
      <c r="E259" s="45">
        <v>27972</v>
      </c>
      <c r="F259" s="45">
        <v>47686</v>
      </c>
      <c r="G259" s="47">
        <v>-3.1E-2</v>
      </c>
    </row>
    <row r="260" spans="1:7" x14ac:dyDescent="0.25">
      <c r="A260">
        <v>173</v>
      </c>
      <c r="B260" s="46">
        <v>42011.833333333336</v>
      </c>
      <c r="C260" s="62">
        <v>3.79</v>
      </c>
      <c r="D260" s="45">
        <v>35381100</v>
      </c>
      <c r="E260" s="45">
        <v>26492</v>
      </c>
      <c r="F260" s="45">
        <v>49200</v>
      </c>
      <c r="G260" s="47">
        <v>-0.08</v>
      </c>
    </row>
    <row r="261" spans="1:7" x14ac:dyDescent="0.25">
      <c r="A261">
        <v>172</v>
      </c>
      <c r="B261" s="46">
        <v>42008.041666666664</v>
      </c>
      <c r="C261" s="62">
        <v>3.58</v>
      </c>
      <c r="D261" s="45">
        <v>35280650</v>
      </c>
      <c r="E261" s="45">
        <v>28144</v>
      </c>
      <c r="F261" s="45">
        <v>53495</v>
      </c>
      <c r="G261" s="47">
        <v>-2.1000000000000001E-2</v>
      </c>
    </row>
    <row r="262" spans="1:7" x14ac:dyDescent="0.25">
      <c r="A262">
        <v>171</v>
      </c>
      <c r="B262" s="46">
        <v>42004.458333333336</v>
      </c>
      <c r="C262" s="62">
        <v>3.75</v>
      </c>
      <c r="D262" s="45">
        <v>35179800</v>
      </c>
      <c r="E262" s="45">
        <v>26787</v>
      </c>
      <c r="F262" s="45">
        <v>54623</v>
      </c>
      <c r="G262" s="47">
        <v>-7.3999999999999996E-2</v>
      </c>
    </row>
    <row r="263" spans="1:7" x14ac:dyDescent="0.25">
      <c r="A263">
        <v>170</v>
      </c>
      <c r="B263" s="46">
        <v>42000.708333333336</v>
      </c>
      <c r="C263" s="62">
        <v>3.13</v>
      </c>
      <c r="D263" s="45">
        <v>35079350</v>
      </c>
      <c r="E263" s="45">
        <v>32208</v>
      </c>
      <c r="F263" s="45">
        <v>58967</v>
      </c>
      <c r="G263" s="47">
        <v>0.126</v>
      </c>
    </row>
    <row r="264" spans="1:7" x14ac:dyDescent="0.25">
      <c r="A264">
        <v>169</v>
      </c>
      <c r="B264" s="46">
        <v>41997.583333333336</v>
      </c>
      <c r="C264" s="62">
        <v>3.63</v>
      </c>
      <c r="D264" s="45">
        <v>34978700</v>
      </c>
      <c r="E264" s="45">
        <v>27959</v>
      </c>
      <c r="F264" s="45">
        <v>52357</v>
      </c>
      <c r="G264" s="47">
        <v>-3.3000000000000002E-2</v>
      </c>
    </row>
    <row r="265" spans="1:7" x14ac:dyDescent="0.25">
      <c r="A265">
        <v>168</v>
      </c>
      <c r="B265" s="46">
        <v>41993</v>
      </c>
      <c r="C265" s="62">
        <v>3.67</v>
      </c>
      <c r="D265" s="45">
        <v>34877350</v>
      </c>
      <c r="E265" s="45">
        <v>27327</v>
      </c>
      <c r="F265" s="45">
        <v>54138</v>
      </c>
      <c r="G265" s="47">
        <v>-4.9000000000000002E-2</v>
      </c>
    </row>
    <row r="266" spans="1:7" x14ac:dyDescent="0.25">
      <c r="A266">
        <v>167</v>
      </c>
      <c r="B266" s="46">
        <v>41990.291666666664</v>
      </c>
      <c r="C266" s="62">
        <v>3.46</v>
      </c>
      <c r="D266" s="45">
        <v>34777150</v>
      </c>
      <c r="E266" s="45">
        <v>29161</v>
      </c>
      <c r="F266" s="45">
        <v>56939</v>
      </c>
      <c r="G266" s="47">
        <v>1.4E-2</v>
      </c>
    </row>
    <row r="267" spans="1:7" x14ac:dyDescent="0.25">
      <c r="A267">
        <v>166</v>
      </c>
      <c r="B267" s="46">
        <v>41986.833333333336</v>
      </c>
      <c r="C267" s="62">
        <v>3.54</v>
      </c>
      <c r="D267" s="45">
        <v>34676300</v>
      </c>
      <c r="E267" s="45">
        <v>28659</v>
      </c>
      <c r="F267" s="45">
        <v>56133</v>
      </c>
      <c r="G267" s="47">
        <v>-8.9999999999999993E-3</v>
      </c>
    </row>
    <row r="268" spans="1:7" x14ac:dyDescent="0.25">
      <c r="A268">
        <v>165</v>
      </c>
      <c r="B268" s="46">
        <v>41983.291666666664</v>
      </c>
      <c r="C268" s="62">
        <v>3.17</v>
      </c>
      <c r="D268" s="45">
        <v>34574800</v>
      </c>
      <c r="E268" s="45">
        <v>31674</v>
      </c>
      <c r="F268" s="45">
        <v>56651</v>
      </c>
      <c r="G268" s="47">
        <v>0.1</v>
      </c>
    </row>
    <row r="269" spans="1:7" x14ac:dyDescent="0.25">
      <c r="A269">
        <v>164</v>
      </c>
      <c r="B269" s="46">
        <v>41980.125</v>
      </c>
      <c r="C269" s="62">
        <v>3.54</v>
      </c>
      <c r="D269" s="45">
        <v>34474500</v>
      </c>
      <c r="E269" s="45">
        <v>28419</v>
      </c>
      <c r="F269" s="45">
        <v>51485</v>
      </c>
      <c r="G269" s="47">
        <v>-1.4E-2</v>
      </c>
    </row>
    <row r="270" spans="1:7" x14ac:dyDescent="0.25">
      <c r="A270">
        <v>163</v>
      </c>
      <c r="B270" s="46">
        <v>41976.583333333336</v>
      </c>
      <c r="C270" s="62">
        <v>3.46</v>
      </c>
      <c r="D270" s="45">
        <v>34373850</v>
      </c>
      <c r="E270" s="45">
        <v>29292</v>
      </c>
      <c r="F270" s="45">
        <v>52191</v>
      </c>
      <c r="G270" s="47">
        <v>1.7999999999999999E-2</v>
      </c>
    </row>
    <row r="271" spans="1:7" x14ac:dyDescent="0.25">
      <c r="A271">
        <v>162</v>
      </c>
      <c r="B271" s="46">
        <v>41973.125</v>
      </c>
      <c r="C271" s="62">
        <v>3.58</v>
      </c>
      <c r="D271" s="45">
        <v>34272550</v>
      </c>
      <c r="E271" s="45">
        <v>28019</v>
      </c>
      <c r="F271" s="45">
        <v>51270</v>
      </c>
      <c r="G271" s="47">
        <v>-2.5999999999999999E-2</v>
      </c>
    </row>
    <row r="272" spans="1:7" x14ac:dyDescent="0.25">
      <c r="A272">
        <v>161</v>
      </c>
      <c r="B272" s="46">
        <v>41969.541666666664</v>
      </c>
      <c r="C272" s="62">
        <v>3.33</v>
      </c>
      <c r="D272" s="45">
        <v>34172150</v>
      </c>
      <c r="E272" s="45">
        <v>30420</v>
      </c>
      <c r="F272" s="45">
        <v>52647</v>
      </c>
      <c r="G272" s="47">
        <v>5.7000000000000002E-2</v>
      </c>
    </row>
    <row r="273" spans="1:7" x14ac:dyDescent="0.25">
      <c r="A273">
        <v>160</v>
      </c>
      <c r="B273" s="46">
        <v>41966.208333333336</v>
      </c>
      <c r="C273" s="62">
        <v>3.29</v>
      </c>
      <c r="D273" s="45">
        <v>34070750</v>
      </c>
      <c r="E273" s="45">
        <v>30668</v>
      </c>
      <c r="F273" s="45">
        <v>49818</v>
      </c>
      <c r="G273" s="47">
        <v>6.4000000000000001E-2</v>
      </c>
    </row>
    <row r="274" spans="1:7" x14ac:dyDescent="0.25">
      <c r="A274">
        <v>159</v>
      </c>
      <c r="B274" s="46">
        <v>41962.916666666664</v>
      </c>
      <c r="C274" s="62">
        <v>3.33</v>
      </c>
      <c r="D274" s="45">
        <v>33969800</v>
      </c>
      <c r="E274" s="45">
        <v>30150</v>
      </c>
      <c r="F274" s="45">
        <v>46816</v>
      </c>
      <c r="G274" s="47">
        <v>4.4999999999999998E-2</v>
      </c>
    </row>
    <row r="275" spans="1:7" x14ac:dyDescent="0.25">
      <c r="A275">
        <v>158</v>
      </c>
      <c r="B275" s="46">
        <v>41959.583333333336</v>
      </c>
      <c r="C275" s="62">
        <v>2.92</v>
      </c>
      <c r="D275" s="45">
        <v>33869300</v>
      </c>
      <c r="E275" s="45">
        <v>31080</v>
      </c>
      <c r="F275" s="45">
        <v>44804</v>
      </c>
      <c r="G275" s="47">
        <v>7.5999999999999998E-2</v>
      </c>
    </row>
    <row r="276" spans="1:7" x14ac:dyDescent="0.25">
      <c r="A276">
        <v>157</v>
      </c>
      <c r="B276" s="46">
        <v>41956.666666666664</v>
      </c>
      <c r="C276" s="62">
        <v>3.83</v>
      </c>
      <c r="D276" s="45">
        <v>33778650</v>
      </c>
      <c r="E276" s="45">
        <v>28930</v>
      </c>
      <c r="F276" s="45">
        <v>41623</v>
      </c>
      <c r="G276" s="47">
        <v>3.0000000000000001E-3</v>
      </c>
    </row>
    <row r="277" spans="1:7" x14ac:dyDescent="0.25">
      <c r="A277">
        <v>156</v>
      </c>
      <c r="B277" s="46">
        <v>41952.833333333336</v>
      </c>
      <c r="C277" s="62">
        <v>3.42</v>
      </c>
      <c r="D277" s="45">
        <v>33667750</v>
      </c>
      <c r="E277" s="45">
        <v>29371</v>
      </c>
      <c r="F277" s="45">
        <v>41502</v>
      </c>
      <c r="G277" s="47">
        <v>0.02</v>
      </c>
    </row>
    <row r="278" spans="1:7" x14ac:dyDescent="0.25">
      <c r="A278">
        <v>155</v>
      </c>
      <c r="B278" s="46">
        <v>41949.416666666664</v>
      </c>
      <c r="C278" s="62">
        <v>3.25</v>
      </c>
      <c r="D278" s="45">
        <v>33567400</v>
      </c>
      <c r="E278" s="45">
        <v>31000</v>
      </c>
      <c r="F278" s="45">
        <v>40682</v>
      </c>
      <c r="G278" s="47">
        <v>7.6999999999999999E-2</v>
      </c>
    </row>
    <row r="279" spans="1:7" x14ac:dyDescent="0.25">
      <c r="A279">
        <v>154</v>
      </c>
      <c r="B279" s="46">
        <v>41946.166666666664</v>
      </c>
      <c r="C279" s="62">
        <v>3.67</v>
      </c>
      <c r="D279" s="45">
        <v>33466650</v>
      </c>
      <c r="E279" s="45">
        <v>27341</v>
      </c>
      <c r="F279" s="45">
        <v>37760</v>
      </c>
      <c r="G279" s="47">
        <v>-4.7E-2</v>
      </c>
    </row>
    <row r="280" spans="1:7" x14ac:dyDescent="0.25">
      <c r="A280">
        <v>153</v>
      </c>
      <c r="B280" s="46">
        <v>41942.5</v>
      </c>
      <c r="C280" s="62">
        <v>3.33</v>
      </c>
      <c r="D280" s="45">
        <v>33366400</v>
      </c>
      <c r="E280" s="45">
        <v>30450</v>
      </c>
      <c r="F280" s="45">
        <v>39642</v>
      </c>
      <c r="G280" s="47">
        <v>5.0999999999999997E-2</v>
      </c>
    </row>
    <row r="281" spans="1:7" x14ac:dyDescent="0.25">
      <c r="A281">
        <v>152</v>
      </c>
      <c r="B281" s="46">
        <v>41939.166666666664</v>
      </c>
      <c r="C281" s="62">
        <v>3.42</v>
      </c>
      <c r="D281" s="45">
        <v>33264900</v>
      </c>
      <c r="E281" s="45">
        <v>29605</v>
      </c>
      <c r="F281" s="45">
        <v>37709</v>
      </c>
      <c r="G281" s="47">
        <v>2.8000000000000001E-2</v>
      </c>
    </row>
    <row r="282" spans="1:7" x14ac:dyDescent="0.25">
      <c r="A282">
        <v>151</v>
      </c>
      <c r="B282" s="46">
        <v>41935.75</v>
      </c>
      <c r="C282" s="62">
        <v>3.5</v>
      </c>
      <c r="D282" s="45">
        <v>33163750</v>
      </c>
      <c r="E282" s="45">
        <v>28943</v>
      </c>
      <c r="F282" s="45">
        <v>36692</v>
      </c>
      <c r="G282" s="47">
        <v>5.0000000000000001E-3</v>
      </c>
    </row>
    <row r="283" spans="1:7" x14ac:dyDescent="0.25">
      <c r="A283">
        <v>150</v>
      </c>
      <c r="B283" s="46">
        <v>41932.25</v>
      </c>
      <c r="C283" s="62">
        <v>3.46</v>
      </c>
      <c r="D283" s="45">
        <v>33062450</v>
      </c>
      <c r="E283" s="45">
        <v>29031</v>
      </c>
      <c r="F283" s="45">
        <v>36510</v>
      </c>
      <c r="G283" s="47">
        <v>0.01</v>
      </c>
    </row>
    <row r="284" spans="1:7" x14ac:dyDescent="0.25">
      <c r="A284">
        <v>149</v>
      </c>
      <c r="B284" s="46">
        <v>41928.791666666664</v>
      </c>
      <c r="C284" s="62">
        <v>3.54</v>
      </c>
      <c r="D284" s="45">
        <v>32962050</v>
      </c>
      <c r="E284" s="45">
        <v>28362</v>
      </c>
      <c r="F284" s="45">
        <v>36164</v>
      </c>
      <c r="G284" s="47">
        <v>-1.4999999999999999E-2</v>
      </c>
    </row>
    <row r="285" spans="1:7" x14ac:dyDescent="0.25">
      <c r="A285">
        <v>148</v>
      </c>
      <c r="B285" s="46">
        <v>41925.25</v>
      </c>
      <c r="C285" s="62">
        <v>3.33</v>
      </c>
      <c r="D285" s="45">
        <v>32861600</v>
      </c>
      <c r="E285" s="45">
        <v>30255</v>
      </c>
      <c r="F285" s="45">
        <v>36726</v>
      </c>
      <c r="G285" s="47">
        <v>4.3999999999999997E-2</v>
      </c>
    </row>
    <row r="286" spans="1:7" x14ac:dyDescent="0.25">
      <c r="A286">
        <v>147</v>
      </c>
      <c r="B286" s="46">
        <v>41921.916666666664</v>
      </c>
      <c r="C286" s="62">
        <v>3.71</v>
      </c>
      <c r="D286" s="45">
        <v>32760750</v>
      </c>
      <c r="E286" s="45">
        <v>27303</v>
      </c>
      <c r="F286" s="45">
        <v>35179</v>
      </c>
      <c r="G286" s="47">
        <v>-4.9000000000000002E-2</v>
      </c>
    </row>
    <row r="287" spans="1:7" x14ac:dyDescent="0.25">
      <c r="A287">
        <v>146</v>
      </c>
      <c r="B287" s="46">
        <v>41918.208333333336</v>
      </c>
      <c r="C287" s="62">
        <v>3.42</v>
      </c>
      <c r="D287" s="45">
        <v>32659500</v>
      </c>
      <c r="E287" s="45">
        <v>29356</v>
      </c>
      <c r="F287" s="45">
        <v>37011</v>
      </c>
      <c r="G287" s="47">
        <v>2.1999999999999999E-2</v>
      </c>
    </row>
    <row r="288" spans="1:7" x14ac:dyDescent="0.25">
      <c r="A288">
        <v>145</v>
      </c>
      <c r="B288" s="46">
        <v>41914.791666666664</v>
      </c>
      <c r="C288" s="62">
        <v>3.42</v>
      </c>
      <c r="D288" s="45">
        <v>32559200</v>
      </c>
      <c r="E288" s="45">
        <v>29590</v>
      </c>
      <c r="F288" s="45">
        <v>36220</v>
      </c>
      <c r="G288" s="47">
        <v>2.5000000000000001E-2</v>
      </c>
    </row>
    <row r="289" spans="1:7" x14ac:dyDescent="0.25">
      <c r="A289">
        <v>144</v>
      </c>
      <c r="B289" s="46">
        <v>41911.375</v>
      </c>
      <c r="C289" s="62">
        <v>3.46</v>
      </c>
      <c r="D289" s="45">
        <v>32458100</v>
      </c>
      <c r="E289" s="45">
        <v>29205</v>
      </c>
      <c r="F289" s="45">
        <v>35348</v>
      </c>
      <c r="G289" s="47">
        <v>1.6E-2</v>
      </c>
    </row>
    <row r="290" spans="1:7" x14ac:dyDescent="0.25">
      <c r="A290">
        <v>143</v>
      </c>
      <c r="B290" s="46">
        <v>41907.916666666664</v>
      </c>
      <c r="C290" s="62">
        <v>3.21</v>
      </c>
      <c r="D290" s="45">
        <v>32357100</v>
      </c>
      <c r="E290" s="45">
        <v>31247</v>
      </c>
      <c r="F290" s="45">
        <v>34787</v>
      </c>
      <c r="G290" s="47">
        <v>8.2000000000000003E-2</v>
      </c>
    </row>
    <row r="291" spans="1:7" x14ac:dyDescent="0.25">
      <c r="A291">
        <v>142</v>
      </c>
      <c r="B291" s="46">
        <v>41904.708333333336</v>
      </c>
      <c r="C291" s="62">
        <v>3.63</v>
      </c>
      <c r="D291" s="45">
        <v>32256850</v>
      </c>
      <c r="E291" s="45">
        <v>27821</v>
      </c>
      <c r="F291" s="45">
        <v>32136</v>
      </c>
      <c r="G291" s="47">
        <v>-3.2000000000000001E-2</v>
      </c>
    </row>
    <row r="292" spans="1:7" x14ac:dyDescent="0.25">
      <c r="A292">
        <v>141</v>
      </c>
      <c r="B292" s="46">
        <v>41901.083333333336</v>
      </c>
      <c r="C292" s="62">
        <v>3.5</v>
      </c>
      <c r="D292" s="45">
        <v>32156000</v>
      </c>
      <c r="E292" s="45">
        <v>28986</v>
      </c>
      <c r="F292" s="45">
        <v>33203</v>
      </c>
      <c r="G292" s="47">
        <v>5.0000000000000001E-3</v>
      </c>
    </row>
    <row r="293" spans="1:7" x14ac:dyDescent="0.25">
      <c r="A293">
        <v>140</v>
      </c>
      <c r="B293" s="46">
        <v>41897.583333333336</v>
      </c>
      <c r="C293" s="62">
        <v>3</v>
      </c>
      <c r="D293" s="45">
        <v>32054550</v>
      </c>
      <c r="E293" s="45">
        <v>33533</v>
      </c>
      <c r="F293" s="45">
        <v>33030</v>
      </c>
      <c r="G293" s="47">
        <v>0.16600000000000001</v>
      </c>
    </row>
    <row r="294" spans="1:7" x14ac:dyDescent="0.25">
      <c r="A294">
        <v>139</v>
      </c>
      <c r="B294" s="46">
        <v>41894.583333333336</v>
      </c>
      <c r="C294" s="62">
        <v>3.46</v>
      </c>
      <c r="D294" s="45">
        <v>31953950</v>
      </c>
      <c r="E294" s="45">
        <v>29060</v>
      </c>
      <c r="F294" s="45">
        <v>28323</v>
      </c>
      <c r="G294" s="47">
        <v>7.0000000000000001E-3</v>
      </c>
    </row>
    <row r="295" spans="1:7" x14ac:dyDescent="0.25">
      <c r="A295">
        <v>138</v>
      </c>
      <c r="B295" s="46">
        <v>41891.125</v>
      </c>
      <c r="C295" s="62">
        <v>3.46</v>
      </c>
      <c r="D295" s="45">
        <v>31853450</v>
      </c>
      <c r="E295" s="45">
        <v>29060</v>
      </c>
      <c r="F295" s="45">
        <v>28124</v>
      </c>
      <c r="G295" s="47">
        <v>1.2E-2</v>
      </c>
    </row>
    <row r="296" spans="1:7" x14ac:dyDescent="0.25">
      <c r="A296">
        <v>137</v>
      </c>
      <c r="B296" s="46">
        <v>41887.666666666664</v>
      </c>
      <c r="C296" s="62">
        <v>3.42</v>
      </c>
      <c r="D296" s="45">
        <v>31752950</v>
      </c>
      <c r="E296" s="45">
        <v>29634</v>
      </c>
      <c r="F296" s="45">
        <v>27799</v>
      </c>
      <c r="G296" s="47">
        <v>2.9000000000000001E-2</v>
      </c>
    </row>
    <row r="297" spans="1:7" x14ac:dyDescent="0.25">
      <c r="A297">
        <v>136</v>
      </c>
      <c r="B297" s="46">
        <v>41884.25</v>
      </c>
      <c r="C297" s="62">
        <v>3.63</v>
      </c>
      <c r="D297" s="45">
        <v>31651700</v>
      </c>
      <c r="E297" s="45">
        <v>27779</v>
      </c>
      <c r="F297" s="45">
        <v>27024</v>
      </c>
      <c r="G297" s="47">
        <v>-3.6999999999999998E-2</v>
      </c>
    </row>
    <row r="298" spans="1:7" x14ac:dyDescent="0.25">
      <c r="A298">
        <v>135</v>
      </c>
      <c r="B298" s="46">
        <v>41880.625</v>
      </c>
      <c r="C298" s="62">
        <v>3.54</v>
      </c>
      <c r="D298" s="45">
        <v>31551000</v>
      </c>
      <c r="E298" s="45">
        <v>28334</v>
      </c>
      <c r="F298" s="45">
        <v>28073</v>
      </c>
      <c r="G298" s="47">
        <v>-1.4E-2</v>
      </c>
    </row>
    <row r="299" spans="1:7" x14ac:dyDescent="0.25">
      <c r="A299">
        <v>134</v>
      </c>
      <c r="B299" s="46">
        <v>41877.083333333336</v>
      </c>
      <c r="C299" s="62">
        <v>3.38</v>
      </c>
      <c r="D299" s="45">
        <v>31450650</v>
      </c>
      <c r="E299" s="45">
        <v>11807</v>
      </c>
      <c r="F299" s="45">
        <v>28472</v>
      </c>
      <c r="G299" s="47">
        <v>1.2E-2</v>
      </c>
    </row>
    <row r="300" spans="1:7" x14ac:dyDescent="0.25">
      <c r="A300">
        <v>133</v>
      </c>
      <c r="B300" s="46">
        <v>41873.708333333336</v>
      </c>
      <c r="C300" s="62">
        <v>4.58</v>
      </c>
      <c r="D300" s="45">
        <v>31410800</v>
      </c>
      <c r="E300" s="45">
        <v>41422</v>
      </c>
      <c r="F300" s="45">
        <v>28131</v>
      </c>
      <c r="G300" s="47">
        <v>1E-3</v>
      </c>
    </row>
    <row r="301" spans="1:7" x14ac:dyDescent="0.25">
      <c r="A301">
        <v>132</v>
      </c>
      <c r="B301" s="46">
        <v>41869.125</v>
      </c>
      <c r="C301" s="62">
        <v>2.67</v>
      </c>
      <c r="D301" s="45">
        <v>31220950</v>
      </c>
      <c r="E301" s="45">
        <v>27544</v>
      </c>
      <c r="F301" s="45">
        <v>28094</v>
      </c>
      <c r="G301" s="47">
        <v>-4.1000000000000002E-2</v>
      </c>
    </row>
    <row r="302" spans="1:7" x14ac:dyDescent="0.25">
      <c r="A302">
        <v>131</v>
      </c>
      <c r="B302" s="46">
        <v>41866.458333333336</v>
      </c>
      <c r="C302" s="62">
        <v>3.33</v>
      </c>
      <c r="D302" s="45">
        <v>31147500</v>
      </c>
      <c r="E302" s="45">
        <v>30105</v>
      </c>
      <c r="F302" s="45">
        <v>29290</v>
      </c>
      <c r="G302" s="47">
        <v>4.7E-2</v>
      </c>
    </row>
    <row r="303" spans="1:7" x14ac:dyDescent="0.25">
      <c r="A303">
        <v>130</v>
      </c>
      <c r="B303" s="46">
        <v>41863.125</v>
      </c>
      <c r="C303" s="62">
        <v>3.38</v>
      </c>
      <c r="D303" s="45">
        <v>31047150</v>
      </c>
      <c r="E303" s="45">
        <v>30059</v>
      </c>
      <c r="F303" s="45">
        <v>27968</v>
      </c>
      <c r="G303" s="47">
        <v>4.2999999999999997E-2</v>
      </c>
    </row>
    <row r="304" spans="1:7" x14ac:dyDescent="0.25">
      <c r="A304">
        <v>129</v>
      </c>
      <c r="B304" s="46">
        <v>41859.75</v>
      </c>
      <c r="C304" s="62">
        <v>3.17</v>
      </c>
      <c r="D304" s="45">
        <v>30945700</v>
      </c>
      <c r="E304" s="45">
        <v>31658</v>
      </c>
      <c r="F304" s="45">
        <v>26824</v>
      </c>
      <c r="G304" s="47">
        <v>9.8000000000000004E-2</v>
      </c>
    </row>
    <row r="305" spans="1:7" x14ac:dyDescent="0.25">
      <c r="A305">
        <v>128</v>
      </c>
      <c r="B305" s="46">
        <v>41856.583333333336</v>
      </c>
      <c r="C305" s="62">
        <v>3.58</v>
      </c>
      <c r="D305" s="45">
        <v>30845450</v>
      </c>
      <c r="E305" s="45">
        <v>28186</v>
      </c>
      <c r="F305" s="45">
        <v>24425</v>
      </c>
      <c r="G305" s="47">
        <v>-2.1999999999999999E-2</v>
      </c>
    </row>
    <row r="306" spans="1:7" x14ac:dyDescent="0.25">
      <c r="A306">
        <v>127</v>
      </c>
      <c r="B306" s="46">
        <v>41853</v>
      </c>
      <c r="C306" s="62">
        <v>3.42</v>
      </c>
      <c r="D306" s="45">
        <v>30744450</v>
      </c>
      <c r="E306" s="45">
        <v>29546</v>
      </c>
      <c r="F306" s="45">
        <v>24979</v>
      </c>
      <c r="G306" s="47">
        <v>2.5999999999999999E-2</v>
      </c>
    </row>
    <row r="307" spans="1:7" x14ac:dyDescent="0.25">
      <c r="A307">
        <v>126</v>
      </c>
      <c r="B307" s="46">
        <v>41849.583333333336</v>
      </c>
      <c r="C307" s="62">
        <v>3.25</v>
      </c>
      <c r="D307" s="45">
        <v>30643500</v>
      </c>
      <c r="E307" s="45">
        <v>30954</v>
      </c>
      <c r="F307" s="45">
        <v>24337</v>
      </c>
      <c r="G307" s="47">
        <v>7.0999999999999994E-2</v>
      </c>
    </row>
    <row r="308" spans="1:7" x14ac:dyDescent="0.25">
      <c r="A308">
        <v>125</v>
      </c>
      <c r="B308" s="46">
        <v>41846.333333333336</v>
      </c>
      <c r="C308" s="62">
        <v>3.29</v>
      </c>
      <c r="D308" s="45">
        <v>30542900</v>
      </c>
      <c r="E308" s="45">
        <v>30729</v>
      </c>
      <c r="F308" s="45">
        <v>22725</v>
      </c>
      <c r="G308" s="47">
        <v>7.0999999999999994E-2</v>
      </c>
    </row>
    <row r="309" spans="1:7" x14ac:dyDescent="0.25">
      <c r="A309">
        <v>124</v>
      </c>
      <c r="B309" s="46">
        <v>41843.041666666664</v>
      </c>
      <c r="C309" s="62">
        <v>3.63</v>
      </c>
      <c r="D309" s="45">
        <v>30441750</v>
      </c>
      <c r="E309" s="45">
        <v>27724</v>
      </c>
      <c r="F309" s="45">
        <v>21220</v>
      </c>
      <c r="G309" s="47">
        <v>-4.2000000000000003E-2</v>
      </c>
    </row>
    <row r="310" spans="1:7" x14ac:dyDescent="0.25">
      <c r="A310">
        <v>123</v>
      </c>
      <c r="B310" s="46">
        <v>41839.416666666664</v>
      </c>
      <c r="C310" s="62">
        <v>3.21</v>
      </c>
      <c r="D310" s="45">
        <v>30341250</v>
      </c>
      <c r="E310" s="45">
        <v>31387</v>
      </c>
      <c r="F310" s="45">
        <v>22149</v>
      </c>
      <c r="G310" s="47">
        <v>9.5000000000000001E-2</v>
      </c>
    </row>
    <row r="311" spans="1:7" x14ac:dyDescent="0.25">
      <c r="A311">
        <v>122</v>
      </c>
      <c r="B311" s="46">
        <v>41836.208333333336</v>
      </c>
      <c r="C311" s="62">
        <v>3.5</v>
      </c>
      <c r="D311" s="45">
        <v>30240550</v>
      </c>
      <c r="E311" s="45">
        <v>28871</v>
      </c>
      <c r="F311" s="45">
        <v>20233</v>
      </c>
      <c r="G311" s="47">
        <v>0</v>
      </c>
    </row>
    <row r="312" spans="1:7" x14ac:dyDescent="0.25">
      <c r="A312">
        <v>121</v>
      </c>
      <c r="B312" s="46">
        <v>41832.708333333336</v>
      </c>
      <c r="C312" s="62">
        <v>3.29</v>
      </c>
      <c r="D312" s="45">
        <v>30139500</v>
      </c>
      <c r="E312" s="45">
        <v>31078</v>
      </c>
      <c r="F312" s="45">
        <v>20239</v>
      </c>
      <c r="G312" s="47">
        <v>6.9000000000000006E-2</v>
      </c>
    </row>
    <row r="313" spans="1:7" x14ac:dyDescent="0.25">
      <c r="A313">
        <v>120</v>
      </c>
      <c r="B313" s="46">
        <v>41829.416666666664</v>
      </c>
      <c r="C313" s="62">
        <v>3.04</v>
      </c>
      <c r="D313" s="45">
        <v>30037200</v>
      </c>
      <c r="E313" s="45">
        <v>32532</v>
      </c>
      <c r="F313" s="45">
        <v>18940</v>
      </c>
      <c r="G313" s="47">
        <v>0.14199999999999999</v>
      </c>
    </row>
    <row r="314" spans="1:7" x14ac:dyDescent="0.25">
      <c r="A314">
        <v>119</v>
      </c>
      <c r="B314" s="46">
        <v>41826.375</v>
      </c>
      <c r="C314" s="62">
        <v>3.21</v>
      </c>
      <c r="D314" s="45">
        <v>29938250</v>
      </c>
      <c r="E314" s="45">
        <v>31558</v>
      </c>
      <c r="F314" s="45">
        <v>16585</v>
      </c>
      <c r="G314" s="47">
        <v>0.1</v>
      </c>
    </row>
    <row r="315" spans="1:7" x14ac:dyDescent="0.25">
      <c r="A315">
        <v>118</v>
      </c>
      <c r="B315" s="46">
        <v>41823.166666666664</v>
      </c>
      <c r="C315" s="62">
        <v>3.33</v>
      </c>
      <c r="D315" s="45">
        <v>29837000</v>
      </c>
      <c r="E315" s="45">
        <v>30135</v>
      </c>
      <c r="F315" s="45">
        <v>15071</v>
      </c>
      <c r="G315" s="47">
        <v>0.04</v>
      </c>
    </row>
    <row r="316" spans="1:7" x14ac:dyDescent="0.25">
      <c r="A316">
        <v>117</v>
      </c>
      <c r="B316" s="46">
        <v>41819.833333333336</v>
      </c>
      <c r="C316" s="62">
        <v>3.21</v>
      </c>
      <c r="D316" s="45">
        <v>29736550</v>
      </c>
      <c r="E316" s="45">
        <v>31621</v>
      </c>
      <c r="F316" s="45">
        <v>14493</v>
      </c>
      <c r="G316" s="47">
        <v>0.104</v>
      </c>
    </row>
    <row r="317" spans="1:7" x14ac:dyDescent="0.25">
      <c r="A317">
        <v>116</v>
      </c>
      <c r="B317" s="46">
        <v>41816.625</v>
      </c>
      <c r="C317" s="62">
        <v>3.29</v>
      </c>
      <c r="D317" s="45">
        <v>29635100</v>
      </c>
      <c r="E317" s="45">
        <v>30243</v>
      </c>
      <c r="F317" s="45">
        <v>13133</v>
      </c>
      <c r="G317" s="47">
        <v>5.0999999999999997E-2</v>
      </c>
    </row>
    <row r="318" spans="1:7" x14ac:dyDescent="0.25">
      <c r="A318">
        <v>115</v>
      </c>
      <c r="B318" s="46">
        <v>41813.333333333336</v>
      </c>
      <c r="C318" s="62">
        <v>3.42</v>
      </c>
      <c r="D318" s="45">
        <v>29535550</v>
      </c>
      <c r="E318" s="45">
        <v>29780</v>
      </c>
      <c r="F318" s="45">
        <v>12496</v>
      </c>
      <c r="G318" s="47">
        <v>3.3000000000000002E-2</v>
      </c>
    </row>
    <row r="319" spans="1:7" x14ac:dyDescent="0.25">
      <c r="A319">
        <v>114</v>
      </c>
      <c r="B319" s="46">
        <v>41809.916666666664</v>
      </c>
      <c r="C319" s="62">
        <v>3.13</v>
      </c>
      <c r="D319" s="45">
        <v>29433800</v>
      </c>
      <c r="E319" s="45">
        <v>32048</v>
      </c>
      <c r="F319" s="45">
        <v>12095</v>
      </c>
      <c r="G319" s="47">
        <v>0.111</v>
      </c>
    </row>
    <row r="320" spans="1:7" x14ac:dyDescent="0.25">
      <c r="A320">
        <v>113</v>
      </c>
      <c r="B320" s="46">
        <v>41806.791666666664</v>
      </c>
      <c r="C320" s="62">
        <v>3.33</v>
      </c>
      <c r="D320" s="45">
        <v>29333650</v>
      </c>
      <c r="E320" s="45">
        <v>31230</v>
      </c>
      <c r="F320" s="45">
        <v>10886</v>
      </c>
      <c r="G320" s="47">
        <v>5.6000000000000001E-2</v>
      </c>
    </row>
    <row r="321" spans="1:7" x14ac:dyDescent="0.25">
      <c r="A321">
        <v>112</v>
      </c>
      <c r="B321" s="46">
        <v>41803.458333333336</v>
      </c>
      <c r="C321" s="62">
        <v>3.67</v>
      </c>
      <c r="D321" s="45">
        <v>29229550</v>
      </c>
      <c r="E321" s="45">
        <v>26918</v>
      </c>
      <c r="F321" s="45">
        <v>10308</v>
      </c>
      <c r="G321" s="47">
        <v>-4.2000000000000003E-2</v>
      </c>
    </row>
    <row r="322" spans="1:7" x14ac:dyDescent="0.25">
      <c r="A322">
        <v>111</v>
      </c>
      <c r="B322" s="46">
        <v>41799.791666666664</v>
      </c>
      <c r="C322" s="62">
        <v>3.25</v>
      </c>
      <c r="D322" s="45">
        <v>29130850</v>
      </c>
      <c r="E322" s="45">
        <v>30923</v>
      </c>
      <c r="F322" s="45">
        <v>10763</v>
      </c>
      <c r="G322" s="47">
        <v>7.8E-2</v>
      </c>
    </row>
    <row r="323" spans="1:7" x14ac:dyDescent="0.25">
      <c r="A323">
        <v>110</v>
      </c>
      <c r="B323" s="46">
        <v>41796.541666666664</v>
      </c>
      <c r="C323" s="62">
        <v>3.17</v>
      </c>
      <c r="D323" s="45">
        <v>29030350</v>
      </c>
      <c r="E323" s="45">
        <v>31405</v>
      </c>
      <c r="F323" s="45">
        <v>9986</v>
      </c>
      <c r="G323" s="47">
        <v>9.5000000000000001E-2</v>
      </c>
    </row>
    <row r="324" spans="1:7" x14ac:dyDescent="0.25">
      <c r="A324">
        <v>109</v>
      </c>
      <c r="B324" s="46">
        <v>41793.375</v>
      </c>
      <c r="C324" s="62">
        <v>3.42</v>
      </c>
      <c r="D324" s="45">
        <v>28930900</v>
      </c>
      <c r="E324" s="45">
        <v>29693</v>
      </c>
      <c r="F324" s="45">
        <v>9116</v>
      </c>
      <c r="G324" s="47">
        <v>2.4E-2</v>
      </c>
    </row>
    <row r="325" spans="1:7" x14ac:dyDescent="0.25">
      <c r="A325">
        <v>108</v>
      </c>
      <c r="B325" s="46">
        <v>41789</v>
      </c>
      <c r="C325" s="62">
        <v>3.38</v>
      </c>
      <c r="D325" s="45">
        <v>28829450</v>
      </c>
      <c r="E325" s="45">
        <v>30015</v>
      </c>
      <c r="F325" s="45">
        <v>8901</v>
      </c>
      <c r="G325" s="47">
        <v>4.1000000000000002E-2</v>
      </c>
    </row>
    <row r="326" spans="1:7" x14ac:dyDescent="0.25">
      <c r="A326">
        <v>107</v>
      </c>
      <c r="B326" s="46">
        <v>41786.583333333336</v>
      </c>
      <c r="C326" s="62">
        <v>3.04</v>
      </c>
      <c r="D326" s="45">
        <v>28728150</v>
      </c>
      <c r="E326" s="45">
        <v>32992</v>
      </c>
      <c r="F326" s="45">
        <v>8550</v>
      </c>
      <c r="G326" s="47">
        <v>0.14699999999999999</v>
      </c>
    </row>
    <row r="327" spans="1:7" x14ac:dyDescent="0.25">
      <c r="A327">
        <v>106</v>
      </c>
      <c r="B327" s="46">
        <v>41783.541666666664</v>
      </c>
      <c r="C327" s="62">
        <v>3.71</v>
      </c>
      <c r="D327" s="45">
        <v>28627800</v>
      </c>
      <c r="E327" s="45">
        <v>27222</v>
      </c>
      <c r="F327" s="45">
        <v>7456</v>
      </c>
      <c r="G327" s="47">
        <v>-5.3999999999999999E-2</v>
      </c>
    </row>
    <row r="328" spans="1:7" x14ac:dyDescent="0.25">
      <c r="A328">
        <v>105</v>
      </c>
      <c r="B328" s="46">
        <v>41779.833333333336</v>
      </c>
      <c r="C328" s="62">
        <v>3.42</v>
      </c>
      <c r="D328" s="45">
        <v>28526850</v>
      </c>
      <c r="E328" s="45">
        <v>29883</v>
      </c>
      <c r="F328" s="45">
        <v>7878</v>
      </c>
      <c r="G328" s="47">
        <v>1.7999999999999999E-2</v>
      </c>
    </row>
    <row r="329" spans="1:7" x14ac:dyDescent="0.25">
      <c r="A329">
        <v>104</v>
      </c>
      <c r="B329" s="46">
        <v>41776.416666666664</v>
      </c>
      <c r="C329" s="62">
        <v>3.33</v>
      </c>
      <c r="D329" s="45">
        <v>28424750</v>
      </c>
      <c r="E329" s="45">
        <v>29985</v>
      </c>
      <c r="F329" s="45">
        <v>7740</v>
      </c>
      <c r="G329" s="47">
        <v>6.0999999999999999E-2</v>
      </c>
    </row>
    <row r="330" spans="1:7" x14ac:dyDescent="0.25">
      <c r="A330">
        <v>103</v>
      </c>
      <c r="B330" s="46">
        <v>41773.083333333336</v>
      </c>
      <c r="C330" s="62">
        <v>3.25</v>
      </c>
      <c r="D330" s="45">
        <v>28324800</v>
      </c>
      <c r="E330" s="45">
        <v>30769</v>
      </c>
      <c r="F330" s="45">
        <v>7292</v>
      </c>
      <c r="G330" s="47">
        <v>7.0000000000000007E-2</v>
      </c>
    </row>
    <row r="331" spans="1:7" x14ac:dyDescent="0.25">
      <c r="A331">
        <v>102</v>
      </c>
      <c r="B331" s="46">
        <v>41769.833333333336</v>
      </c>
      <c r="C331" s="62">
        <v>3.67</v>
      </c>
      <c r="D331" s="45">
        <v>28224800</v>
      </c>
      <c r="E331" s="45">
        <v>27736</v>
      </c>
      <c r="F331" s="45">
        <v>6815</v>
      </c>
      <c r="G331" s="47">
        <v>-4.3999999999999997E-2</v>
      </c>
    </row>
    <row r="332" spans="1:7" x14ac:dyDescent="0.25">
      <c r="A332">
        <v>101</v>
      </c>
      <c r="B332" s="46">
        <v>41766.166666666664</v>
      </c>
      <c r="C332" s="62">
        <v>3.58</v>
      </c>
      <c r="D332" s="45">
        <v>28123100</v>
      </c>
      <c r="E332" s="45">
        <v>27809</v>
      </c>
      <c r="F332" s="45">
        <v>7126</v>
      </c>
      <c r="G332" s="47">
        <v>-2.9000000000000001E-2</v>
      </c>
    </row>
    <row r="333" spans="1:7" x14ac:dyDescent="0.25">
      <c r="A333">
        <v>100</v>
      </c>
      <c r="B333" s="46">
        <v>41762.583333333336</v>
      </c>
      <c r="C333" s="62">
        <v>3.42</v>
      </c>
      <c r="D333" s="45">
        <v>28023450</v>
      </c>
      <c r="E333" s="45">
        <v>29810</v>
      </c>
      <c r="F333" s="45">
        <v>7338</v>
      </c>
      <c r="G333" s="47">
        <v>3.5000000000000003E-2</v>
      </c>
    </row>
    <row r="334" spans="1:7" x14ac:dyDescent="0.25">
      <c r="A334">
        <v>99</v>
      </c>
      <c r="B334" s="46">
        <v>41759.166666666664</v>
      </c>
      <c r="C334" s="62">
        <v>2.96</v>
      </c>
      <c r="D334" s="45">
        <v>27921600</v>
      </c>
      <c r="E334" s="45">
        <v>33718</v>
      </c>
      <c r="F334" s="45">
        <v>7093</v>
      </c>
      <c r="G334" s="47">
        <v>0.17199999999999999</v>
      </c>
    </row>
    <row r="335" spans="1:7" x14ac:dyDescent="0.25">
      <c r="A335">
        <v>98</v>
      </c>
      <c r="B335" s="46">
        <v>41756.208333333336</v>
      </c>
      <c r="C335" s="62">
        <v>3.04</v>
      </c>
      <c r="D335" s="45">
        <v>27821850</v>
      </c>
      <c r="E335" s="45">
        <v>33419</v>
      </c>
      <c r="F335" s="45">
        <v>6050</v>
      </c>
      <c r="G335" s="47">
        <v>0.152</v>
      </c>
    </row>
    <row r="336" spans="1:7" x14ac:dyDescent="0.25">
      <c r="A336">
        <v>97</v>
      </c>
      <c r="B336" s="46">
        <v>41753.166666666664</v>
      </c>
      <c r="C336" s="62">
        <v>3.46</v>
      </c>
      <c r="D336" s="45">
        <v>27720200</v>
      </c>
      <c r="E336" s="45">
        <v>29118</v>
      </c>
      <c r="F336" s="45">
        <v>5253</v>
      </c>
      <c r="G336" s="47">
        <v>1.7000000000000001E-2</v>
      </c>
    </row>
    <row r="337" spans="1:7" x14ac:dyDescent="0.25">
      <c r="A337">
        <v>96</v>
      </c>
      <c r="B337" s="46">
        <v>41749.708333333336</v>
      </c>
      <c r="C337" s="62">
        <v>4.71</v>
      </c>
      <c r="D337" s="45">
        <v>27619500</v>
      </c>
      <c r="E337" s="45">
        <v>20506</v>
      </c>
      <c r="F337" s="45">
        <v>5162</v>
      </c>
      <c r="G337" s="47">
        <v>-0.108</v>
      </c>
    </row>
    <row r="338" spans="1:7" x14ac:dyDescent="0.25">
      <c r="A338">
        <v>95</v>
      </c>
      <c r="B338" s="46">
        <v>41745</v>
      </c>
      <c r="C338" s="62">
        <v>3</v>
      </c>
      <c r="D338" s="45">
        <v>27522950</v>
      </c>
      <c r="E338" s="45">
        <v>28583</v>
      </c>
      <c r="F338" s="45">
        <v>5788</v>
      </c>
      <c r="G338" s="47">
        <v>-1.7999999999999999E-2</v>
      </c>
    </row>
    <row r="339" spans="1:7" x14ac:dyDescent="0.25">
      <c r="A339">
        <v>94</v>
      </c>
      <c r="B339" s="46">
        <v>41742</v>
      </c>
      <c r="C339" s="62">
        <v>4</v>
      </c>
      <c r="D339" s="45">
        <v>27437200</v>
      </c>
      <c r="E339" s="45">
        <v>28563</v>
      </c>
      <c r="F339" s="45">
        <v>5896</v>
      </c>
      <c r="G339" s="47">
        <v>1.4999999999999999E-2</v>
      </c>
    </row>
    <row r="340" spans="1:7" x14ac:dyDescent="0.25">
      <c r="A340">
        <v>93</v>
      </c>
      <c r="B340" s="46">
        <v>41738</v>
      </c>
      <c r="C340" s="62">
        <v>3</v>
      </c>
      <c r="D340" s="45">
        <v>27322950</v>
      </c>
      <c r="E340" s="45">
        <v>27900</v>
      </c>
      <c r="F340" s="45">
        <v>5809</v>
      </c>
      <c r="G340" s="47">
        <v>-6.2E-2</v>
      </c>
    </row>
    <row r="341" spans="1:7" x14ac:dyDescent="0.25">
      <c r="A341">
        <v>92</v>
      </c>
      <c r="B341" s="46">
        <v>41735</v>
      </c>
      <c r="C341" s="62">
        <v>4</v>
      </c>
      <c r="D341" s="45">
        <v>27239250</v>
      </c>
      <c r="E341" s="45">
        <v>29638</v>
      </c>
      <c r="F341" s="45">
        <v>6190</v>
      </c>
      <c r="G341" s="47">
        <v>7.6999999999999999E-2</v>
      </c>
    </row>
    <row r="342" spans="1:7" x14ac:dyDescent="0.25">
      <c r="A342">
        <v>91</v>
      </c>
      <c r="B342" s="46">
        <v>41731</v>
      </c>
      <c r="C342" s="62">
        <v>3</v>
      </c>
      <c r="D342" s="45">
        <v>27120700</v>
      </c>
      <c r="E342" s="45">
        <v>30017</v>
      </c>
      <c r="F342" s="45">
        <v>5746</v>
      </c>
      <c r="G342" s="47">
        <v>1.2E-2</v>
      </c>
    </row>
    <row r="343" spans="1:7" x14ac:dyDescent="0.25">
      <c r="A343">
        <v>90</v>
      </c>
      <c r="B343" s="46">
        <v>41728</v>
      </c>
      <c r="C343" s="62">
        <v>3</v>
      </c>
      <c r="D343" s="45">
        <v>27030650</v>
      </c>
      <c r="E343" s="45">
        <v>28900</v>
      </c>
      <c r="F343" s="45">
        <v>5677</v>
      </c>
      <c r="G343" s="47">
        <v>4.7E-2</v>
      </c>
    </row>
    <row r="344" spans="1:7" x14ac:dyDescent="0.25">
      <c r="A344">
        <v>89</v>
      </c>
      <c r="B344" s="46">
        <v>41725</v>
      </c>
      <c r="C344" s="62">
        <v>4</v>
      </c>
      <c r="D344" s="45">
        <v>26943950</v>
      </c>
      <c r="E344" s="45">
        <v>27738</v>
      </c>
      <c r="F344" s="45">
        <v>5421</v>
      </c>
      <c r="G344" s="47">
        <v>-7.0999999999999994E-2</v>
      </c>
    </row>
    <row r="345" spans="1:7" x14ac:dyDescent="0.25">
      <c r="A345">
        <v>88</v>
      </c>
      <c r="B345" s="46">
        <v>41721</v>
      </c>
      <c r="C345" s="62">
        <v>4</v>
      </c>
      <c r="D345" s="45">
        <v>26833000</v>
      </c>
      <c r="E345" s="45">
        <v>28713</v>
      </c>
      <c r="F345" s="45">
        <v>5835</v>
      </c>
      <c r="G345" s="47">
        <v>1.7000000000000001E-2</v>
      </c>
    </row>
    <row r="346" spans="1:7" x14ac:dyDescent="0.25">
      <c r="A346">
        <v>87</v>
      </c>
      <c r="B346" s="46">
        <v>41717</v>
      </c>
      <c r="C346" s="62">
        <v>3</v>
      </c>
      <c r="D346" s="45">
        <v>26718150</v>
      </c>
      <c r="E346" s="45">
        <v>32200</v>
      </c>
      <c r="F346" s="45">
        <v>5736</v>
      </c>
      <c r="G346" s="47">
        <v>0.111</v>
      </c>
    </row>
    <row r="347" spans="1:7" x14ac:dyDescent="0.25">
      <c r="A347">
        <v>86</v>
      </c>
      <c r="B347" s="46">
        <v>41714</v>
      </c>
      <c r="C347" s="62">
        <v>3</v>
      </c>
      <c r="D347" s="45">
        <v>26621550</v>
      </c>
      <c r="E347" s="45">
        <v>31533</v>
      </c>
      <c r="F347" s="45">
        <v>5162</v>
      </c>
      <c r="G347" s="47">
        <v>9.4E-2</v>
      </c>
    </row>
    <row r="348" spans="1:7" x14ac:dyDescent="0.25">
      <c r="A348">
        <v>85</v>
      </c>
      <c r="B348" s="46">
        <v>41711</v>
      </c>
      <c r="C348" s="62">
        <v>4</v>
      </c>
      <c r="D348" s="45">
        <v>26526950</v>
      </c>
      <c r="E348" s="45">
        <v>29150</v>
      </c>
      <c r="F348" s="45">
        <v>4719</v>
      </c>
      <c r="G348" s="47">
        <v>-4.0000000000000001E-3</v>
      </c>
    </row>
    <row r="349" spans="1:7" x14ac:dyDescent="0.25">
      <c r="A349">
        <v>84</v>
      </c>
      <c r="B349" s="46">
        <v>41707</v>
      </c>
      <c r="C349" s="62">
        <v>2</v>
      </c>
      <c r="D349" s="45">
        <v>26410350</v>
      </c>
      <c r="E349" s="45">
        <v>35775</v>
      </c>
      <c r="F349" s="45">
        <v>4738</v>
      </c>
      <c r="G349" s="47">
        <v>0.20799999999999999</v>
      </c>
    </row>
    <row r="350" spans="1:7" x14ac:dyDescent="0.25">
      <c r="A350">
        <v>83</v>
      </c>
      <c r="B350" s="46">
        <v>41705</v>
      </c>
      <c r="C350" s="62">
        <v>4</v>
      </c>
      <c r="D350" s="45">
        <v>26338800</v>
      </c>
      <c r="E350" s="45">
        <v>31513</v>
      </c>
      <c r="F350" s="45">
        <v>3922</v>
      </c>
      <c r="G350" s="47">
        <v>7.8E-2</v>
      </c>
    </row>
    <row r="351" spans="1:7" x14ac:dyDescent="0.25">
      <c r="A351">
        <v>82</v>
      </c>
      <c r="B351" s="46">
        <v>41701</v>
      </c>
      <c r="C351" s="62">
        <v>3</v>
      </c>
      <c r="D351" s="45">
        <v>26212750</v>
      </c>
      <c r="E351" s="45">
        <v>32800</v>
      </c>
      <c r="F351" s="45">
        <v>3637</v>
      </c>
      <c r="G351" s="47">
        <v>0.156</v>
      </c>
    </row>
    <row r="352" spans="1:7" x14ac:dyDescent="0.25">
      <c r="A352">
        <v>81</v>
      </c>
      <c r="B352" s="46">
        <v>41698</v>
      </c>
      <c r="C352" s="62">
        <v>3</v>
      </c>
      <c r="D352" s="45">
        <v>26114350</v>
      </c>
      <c r="E352" s="45">
        <v>27583</v>
      </c>
      <c r="F352" s="45">
        <v>3145</v>
      </c>
      <c r="G352" s="47">
        <v>-5.2999999999999999E-2</v>
      </c>
    </row>
    <row r="353" spans="1:7" x14ac:dyDescent="0.25">
      <c r="A353">
        <v>80</v>
      </c>
      <c r="B353" s="46">
        <v>41695</v>
      </c>
      <c r="C353" s="62">
        <v>3</v>
      </c>
      <c r="D353" s="45">
        <v>26031600</v>
      </c>
      <c r="E353" s="45">
        <v>31800</v>
      </c>
      <c r="F353" s="45">
        <v>3322</v>
      </c>
      <c r="G353" s="47">
        <v>0.157</v>
      </c>
    </row>
    <row r="354" spans="1:7" x14ac:dyDescent="0.25">
      <c r="A354">
        <v>79</v>
      </c>
      <c r="B354" s="46">
        <v>41692</v>
      </c>
      <c r="C354" s="62">
        <v>4</v>
      </c>
      <c r="D354" s="45">
        <v>25936200</v>
      </c>
      <c r="E354" s="45">
        <v>27700</v>
      </c>
      <c r="F354" s="45">
        <v>2871</v>
      </c>
      <c r="G354" s="47">
        <v>-0.105</v>
      </c>
    </row>
    <row r="355" spans="1:7" x14ac:dyDescent="0.25">
      <c r="A355">
        <v>78</v>
      </c>
      <c r="B355" s="46">
        <v>41688</v>
      </c>
      <c r="C355" s="62">
        <v>3</v>
      </c>
      <c r="D355" s="45">
        <v>25825400</v>
      </c>
      <c r="E355" s="45">
        <v>31833</v>
      </c>
      <c r="F355" s="45">
        <v>3207</v>
      </c>
      <c r="G355" s="47">
        <v>0.192</v>
      </c>
    </row>
    <row r="356" spans="1:7" x14ac:dyDescent="0.25">
      <c r="A356">
        <v>77</v>
      </c>
      <c r="B356" s="46">
        <v>41685</v>
      </c>
      <c r="C356" s="62">
        <v>4</v>
      </c>
      <c r="D356" s="45">
        <v>25729900</v>
      </c>
      <c r="E356" s="45">
        <v>29638</v>
      </c>
      <c r="F356" s="45">
        <v>2690</v>
      </c>
      <c r="G356" s="47">
        <v>6.0000000000000001E-3</v>
      </c>
    </row>
    <row r="357" spans="1:7" x14ac:dyDescent="0.25">
      <c r="A357">
        <v>76</v>
      </c>
      <c r="B357" s="46">
        <v>41681</v>
      </c>
      <c r="C357" s="62">
        <v>4</v>
      </c>
      <c r="D357" s="45">
        <v>25611350</v>
      </c>
      <c r="E357" s="45">
        <v>22200</v>
      </c>
      <c r="F357" s="45">
        <v>2674</v>
      </c>
      <c r="G357" s="47">
        <v>-0.23799999999999999</v>
      </c>
    </row>
    <row r="358" spans="1:7" x14ac:dyDescent="0.25">
      <c r="A358">
        <v>75</v>
      </c>
      <c r="B358" s="46">
        <v>41677</v>
      </c>
      <c r="C358" s="62">
        <v>3</v>
      </c>
      <c r="D358" s="45">
        <v>25522550</v>
      </c>
      <c r="E358" s="45">
        <v>32367</v>
      </c>
      <c r="F358" s="45">
        <v>3508</v>
      </c>
      <c r="G358" s="47">
        <v>0.24399999999999999</v>
      </c>
    </row>
    <row r="359" spans="1:7" x14ac:dyDescent="0.25">
      <c r="A359">
        <v>74</v>
      </c>
      <c r="B359" s="46">
        <v>41674</v>
      </c>
      <c r="C359" s="62">
        <v>4</v>
      </c>
      <c r="D359" s="45">
        <v>25425450</v>
      </c>
      <c r="E359" s="45">
        <v>26300</v>
      </c>
      <c r="F359" s="45">
        <v>2820</v>
      </c>
      <c r="G359" s="47">
        <v>-0.14499999999999999</v>
      </c>
    </row>
    <row r="360" spans="1:7" x14ac:dyDescent="0.25">
      <c r="A360">
        <v>73</v>
      </c>
      <c r="B360" s="46">
        <v>41670</v>
      </c>
      <c r="C360" s="62">
        <v>3</v>
      </c>
      <c r="D360" s="45">
        <v>25320250</v>
      </c>
      <c r="E360" s="45">
        <v>35250</v>
      </c>
      <c r="F360" s="45">
        <v>3300</v>
      </c>
      <c r="G360" s="47">
        <v>0.34200000000000003</v>
      </c>
    </row>
    <row r="361" spans="1:7" x14ac:dyDescent="0.25">
      <c r="A361">
        <v>72</v>
      </c>
      <c r="B361" s="46">
        <v>41667</v>
      </c>
      <c r="C361" s="62">
        <v>4</v>
      </c>
      <c r="D361" s="45">
        <v>25214500</v>
      </c>
      <c r="E361" s="45">
        <v>25925</v>
      </c>
      <c r="F361" s="45">
        <v>2458</v>
      </c>
      <c r="G361" s="47">
        <v>-0.215</v>
      </c>
    </row>
    <row r="362" spans="1:7" x14ac:dyDescent="0.25">
      <c r="A362">
        <v>71</v>
      </c>
      <c r="B362" s="46">
        <v>41663</v>
      </c>
      <c r="C362" s="62">
        <v>5</v>
      </c>
      <c r="D362" s="45">
        <v>25110800</v>
      </c>
      <c r="E362" s="45">
        <v>20670</v>
      </c>
      <c r="F362" s="45">
        <v>3130</v>
      </c>
      <c r="G362" s="47">
        <v>-0.217</v>
      </c>
    </row>
    <row r="363" spans="1:7" x14ac:dyDescent="0.25">
      <c r="A363">
        <v>70</v>
      </c>
      <c r="B363" s="46">
        <v>41658</v>
      </c>
      <c r="C363" s="62">
        <v>3</v>
      </c>
      <c r="D363" s="45">
        <v>25007450</v>
      </c>
      <c r="E363" s="45">
        <v>29833</v>
      </c>
      <c r="F363" s="45">
        <v>3998</v>
      </c>
      <c r="G363" s="47">
        <v>1.7000000000000001E-2</v>
      </c>
    </row>
    <row r="364" spans="1:7" x14ac:dyDescent="0.25">
      <c r="A364">
        <v>69</v>
      </c>
      <c r="B364" s="46">
        <v>41655</v>
      </c>
      <c r="C364" s="62">
        <v>4</v>
      </c>
      <c r="D364" s="45">
        <v>24917950</v>
      </c>
      <c r="E364" s="45">
        <v>28750</v>
      </c>
      <c r="F364" s="45">
        <v>3932</v>
      </c>
      <c r="G364" s="47">
        <v>0.01</v>
      </c>
    </row>
    <row r="365" spans="1:7" x14ac:dyDescent="0.25">
      <c r="A365">
        <v>68</v>
      </c>
      <c r="B365" s="46">
        <v>41651</v>
      </c>
      <c r="C365" s="62">
        <v>3</v>
      </c>
      <c r="D365" s="45">
        <v>24802950</v>
      </c>
      <c r="E365" s="45">
        <v>29617</v>
      </c>
      <c r="F365" s="45">
        <v>3891</v>
      </c>
      <c r="G365" s="47">
        <v>0.02</v>
      </c>
    </row>
    <row r="366" spans="1:7" x14ac:dyDescent="0.25">
      <c r="A366">
        <v>67</v>
      </c>
      <c r="B366" s="46">
        <v>41648</v>
      </c>
      <c r="C366" s="62">
        <v>3</v>
      </c>
      <c r="D366" s="45">
        <v>24714100</v>
      </c>
      <c r="E366" s="45">
        <v>32333</v>
      </c>
      <c r="F366" s="45">
        <v>3815</v>
      </c>
      <c r="G366" s="47">
        <v>0.13300000000000001</v>
      </c>
    </row>
    <row r="367" spans="1:7" x14ac:dyDescent="0.25">
      <c r="A367">
        <v>66</v>
      </c>
      <c r="B367" s="46">
        <v>41645</v>
      </c>
      <c r="C367" s="62">
        <v>4</v>
      </c>
      <c r="D367" s="45">
        <v>24617100</v>
      </c>
      <c r="E367" s="45">
        <v>30363</v>
      </c>
      <c r="F367" s="45">
        <v>3367</v>
      </c>
      <c r="G367" s="47">
        <v>5.3999999999999999E-2</v>
      </c>
    </row>
    <row r="368" spans="1:7" x14ac:dyDescent="0.25">
      <c r="A368">
        <v>65</v>
      </c>
      <c r="B368" s="46">
        <v>41641</v>
      </c>
      <c r="C368" s="62">
        <v>3</v>
      </c>
      <c r="D368" s="45">
        <v>24495650</v>
      </c>
      <c r="E368" s="45">
        <v>29117</v>
      </c>
      <c r="F368" s="45">
        <v>3195</v>
      </c>
      <c r="G368" s="47">
        <v>8.9999999999999993E-3</v>
      </c>
    </row>
    <row r="369" spans="1:7" x14ac:dyDescent="0.25">
      <c r="A369">
        <v>64</v>
      </c>
      <c r="B369" s="46">
        <v>41638</v>
      </c>
      <c r="C369" s="62">
        <v>3</v>
      </c>
      <c r="D369" s="45">
        <v>24408300</v>
      </c>
      <c r="E369" s="45">
        <v>30983</v>
      </c>
      <c r="F369" s="45">
        <v>3168</v>
      </c>
      <c r="G369" s="47">
        <v>0.112</v>
      </c>
    </row>
    <row r="370" spans="1:7" x14ac:dyDescent="0.25">
      <c r="A370">
        <v>63</v>
      </c>
      <c r="B370" s="46">
        <v>41635</v>
      </c>
      <c r="C370" s="62">
        <v>4</v>
      </c>
      <c r="D370" s="45">
        <v>24315350</v>
      </c>
      <c r="E370" s="45">
        <v>29213</v>
      </c>
      <c r="F370" s="45">
        <v>2850</v>
      </c>
      <c r="G370" s="47">
        <v>-2.4E-2</v>
      </c>
    </row>
    <row r="371" spans="1:7" x14ac:dyDescent="0.25">
      <c r="A371">
        <v>62</v>
      </c>
      <c r="B371" s="46">
        <v>41631</v>
      </c>
      <c r="C371" s="62">
        <v>4</v>
      </c>
      <c r="D371" s="45">
        <v>24198500</v>
      </c>
      <c r="E371" s="45">
        <v>26088</v>
      </c>
      <c r="F371" s="45">
        <v>2920</v>
      </c>
      <c r="G371" s="47">
        <v>-9.6000000000000002E-2</v>
      </c>
    </row>
    <row r="372" spans="1:7" x14ac:dyDescent="0.25">
      <c r="A372">
        <v>61</v>
      </c>
      <c r="B372" s="46">
        <v>41627</v>
      </c>
      <c r="C372" s="62">
        <v>3</v>
      </c>
      <c r="D372" s="45">
        <v>24094150</v>
      </c>
      <c r="E372" s="45">
        <v>30017</v>
      </c>
      <c r="F372" s="45">
        <v>3231</v>
      </c>
      <c r="G372" s="47">
        <v>4.3999999999999997E-2</v>
      </c>
    </row>
    <row r="373" spans="1:7" x14ac:dyDescent="0.25">
      <c r="A373">
        <v>60</v>
      </c>
      <c r="B373" s="46">
        <v>41624</v>
      </c>
      <c r="C373" s="62">
        <v>3</v>
      </c>
      <c r="D373" s="45">
        <v>24004100</v>
      </c>
      <c r="E373" s="45">
        <v>30717</v>
      </c>
      <c r="F373" s="45">
        <v>3094</v>
      </c>
      <c r="G373" s="47">
        <v>5.7000000000000002E-2</v>
      </c>
    </row>
    <row r="374" spans="1:7" x14ac:dyDescent="0.25">
      <c r="A374">
        <v>59</v>
      </c>
      <c r="B374" s="46">
        <v>41621</v>
      </c>
      <c r="C374" s="62">
        <v>4</v>
      </c>
      <c r="D374" s="45">
        <v>23911950</v>
      </c>
      <c r="E374" s="45">
        <v>30988</v>
      </c>
      <c r="F374" s="45">
        <v>2927</v>
      </c>
      <c r="G374" s="47">
        <v>8.5999999999999993E-2</v>
      </c>
    </row>
    <row r="375" spans="1:7" x14ac:dyDescent="0.25">
      <c r="A375">
        <v>58</v>
      </c>
      <c r="B375" s="46">
        <v>41617</v>
      </c>
      <c r="C375" s="62">
        <v>2</v>
      </c>
      <c r="D375" s="45">
        <v>23788000</v>
      </c>
      <c r="E375" s="45">
        <v>35400</v>
      </c>
      <c r="F375" s="45">
        <v>2695</v>
      </c>
      <c r="G375" s="47">
        <v>0.214</v>
      </c>
    </row>
    <row r="376" spans="1:7" x14ac:dyDescent="0.25">
      <c r="A376">
        <v>57</v>
      </c>
      <c r="B376" s="46">
        <v>41615</v>
      </c>
      <c r="C376" s="62">
        <v>3</v>
      </c>
      <c r="D376" s="45">
        <v>23717200</v>
      </c>
      <c r="E376" s="45">
        <v>33050</v>
      </c>
      <c r="F376" s="45">
        <v>2219</v>
      </c>
      <c r="G376" s="47">
        <v>0.129</v>
      </c>
    </row>
    <row r="377" spans="1:7" x14ac:dyDescent="0.25">
      <c r="A377">
        <v>56</v>
      </c>
      <c r="B377" s="46">
        <v>41612</v>
      </c>
      <c r="C377" s="62">
        <v>4</v>
      </c>
      <c r="D377" s="45">
        <v>23618050</v>
      </c>
      <c r="E377" s="45">
        <v>32325</v>
      </c>
      <c r="F377" s="45">
        <v>1965</v>
      </c>
      <c r="G377" s="47">
        <v>0.13300000000000001</v>
      </c>
    </row>
    <row r="378" spans="1:7" x14ac:dyDescent="0.25">
      <c r="A378">
        <v>55</v>
      </c>
      <c r="B378" s="46">
        <v>41608</v>
      </c>
      <c r="C378" s="62">
        <v>3</v>
      </c>
      <c r="D378" s="45">
        <v>23488750</v>
      </c>
      <c r="E378" s="45">
        <v>32600</v>
      </c>
      <c r="F378" s="45">
        <v>1734</v>
      </c>
      <c r="G378" s="47">
        <v>0.13900000000000001</v>
      </c>
    </row>
    <row r="379" spans="1:7" x14ac:dyDescent="0.25">
      <c r="A379">
        <v>54</v>
      </c>
      <c r="B379" s="46">
        <v>41605</v>
      </c>
      <c r="C379" s="62">
        <v>3</v>
      </c>
      <c r="D379" s="45">
        <v>23390950</v>
      </c>
      <c r="E379" s="45">
        <v>29517</v>
      </c>
      <c r="F379" s="45">
        <v>1523</v>
      </c>
      <c r="G379" s="47">
        <v>2.5000000000000001E-2</v>
      </c>
    </row>
    <row r="380" spans="1:7" x14ac:dyDescent="0.25">
      <c r="A380">
        <v>53</v>
      </c>
      <c r="B380" s="46">
        <v>41602</v>
      </c>
      <c r="C380" s="62">
        <v>3</v>
      </c>
      <c r="D380" s="45">
        <v>23302400</v>
      </c>
      <c r="E380" s="45">
        <v>30250</v>
      </c>
      <c r="F380" s="45">
        <v>1486</v>
      </c>
      <c r="G380" s="47">
        <v>0.04</v>
      </c>
    </row>
    <row r="381" spans="1:7" x14ac:dyDescent="0.25">
      <c r="A381">
        <v>52</v>
      </c>
      <c r="B381" s="46">
        <v>41599</v>
      </c>
      <c r="C381" s="62">
        <v>4</v>
      </c>
      <c r="D381" s="45">
        <v>23211650</v>
      </c>
      <c r="E381" s="45">
        <v>30875</v>
      </c>
      <c r="F381" s="45">
        <v>1429</v>
      </c>
      <c r="G381" s="47">
        <v>0.09</v>
      </c>
    </row>
    <row r="382" spans="1:7" x14ac:dyDescent="0.25">
      <c r="A382">
        <v>51</v>
      </c>
      <c r="B382" s="46">
        <v>41595</v>
      </c>
      <c r="C382" s="62">
        <v>3</v>
      </c>
      <c r="D382" s="45">
        <v>23088150</v>
      </c>
      <c r="E382" s="45">
        <v>30467</v>
      </c>
      <c r="F382" s="45">
        <v>1311</v>
      </c>
      <c r="G382" s="47">
        <v>5.8999999999999997E-2</v>
      </c>
    </row>
    <row r="383" spans="1:7" x14ac:dyDescent="0.25">
      <c r="A383">
        <v>50</v>
      </c>
      <c r="B383" s="46">
        <v>41592</v>
      </c>
      <c r="C383" s="62">
        <v>4</v>
      </c>
      <c r="D383" s="45">
        <v>22996750</v>
      </c>
      <c r="E383" s="45">
        <v>28850</v>
      </c>
      <c r="F383" s="45">
        <v>1238</v>
      </c>
      <c r="G383" s="47">
        <v>-1.7000000000000001E-2</v>
      </c>
    </row>
    <row r="384" spans="1:7" x14ac:dyDescent="0.25">
      <c r="A384">
        <v>49</v>
      </c>
      <c r="B384" s="46">
        <v>41588</v>
      </c>
      <c r="C384" s="62">
        <v>3</v>
      </c>
      <c r="D384" s="45">
        <v>22881350</v>
      </c>
      <c r="E384" s="45">
        <v>32450</v>
      </c>
      <c r="F384" s="45">
        <v>1260</v>
      </c>
      <c r="G384" s="47">
        <v>0.13200000000000001</v>
      </c>
    </row>
    <row r="385" spans="1:7" x14ac:dyDescent="0.25">
      <c r="A385">
        <v>48</v>
      </c>
      <c r="B385" s="46">
        <v>41585</v>
      </c>
      <c r="C385" s="62">
        <v>3</v>
      </c>
      <c r="D385" s="45">
        <v>22784000</v>
      </c>
      <c r="E385" s="45">
        <v>29750</v>
      </c>
      <c r="F385" s="45">
        <v>1113</v>
      </c>
      <c r="G385" s="47">
        <v>5.2999999999999999E-2</v>
      </c>
    </row>
    <row r="386" spans="1:7" x14ac:dyDescent="0.25">
      <c r="A386">
        <v>47</v>
      </c>
      <c r="B386" s="46">
        <v>41582</v>
      </c>
      <c r="C386" s="62">
        <v>4</v>
      </c>
      <c r="D386" s="45">
        <v>22694750</v>
      </c>
      <c r="E386" s="45">
        <v>28950</v>
      </c>
      <c r="F386" s="45">
        <v>1057</v>
      </c>
      <c r="G386" s="47">
        <v>-2.1999999999999999E-2</v>
      </c>
    </row>
    <row r="387" spans="1:7" x14ac:dyDescent="0.25">
      <c r="A387">
        <v>46</v>
      </c>
      <c r="B387" s="46">
        <v>41578</v>
      </c>
      <c r="C387" s="62">
        <v>3</v>
      </c>
      <c r="D387" s="45">
        <v>22578950</v>
      </c>
      <c r="E387" s="45">
        <v>26333</v>
      </c>
      <c r="F387" s="45">
        <v>1080</v>
      </c>
      <c r="G387" s="47">
        <v>-6.6000000000000003E-2</v>
      </c>
    </row>
    <row r="388" spans="1:7" x14ac:dyDescent="0.25">
      <c r="A388">
        <v>45</v>
      </c>
      <c r="B388" s="46">
        <v>41575</v>
      </c>
      <c r="C388" s="62">
        <v>3</v>
      </c>
      <c r="D388" s="45">
        <v>22499950</v>
      </c>
      <c r="E388" s="45">
        <v>31733</v>
      </c>
      <c r="F388" s="45">
        <v>1157</v>
      </c>
      <c r="G388" s="47">
        <v>0.152</v>
      </c>
    </row>
    <row r="389" spans="1:7" x14ac:dyDescent="0.25">
      <c r="A389">
        <v>44</v>
      </c>
      <c r="B389" s="46">
        <v>41572</v>
      </c>
      <c r="C389" s="62">
        <v>4</v>
      </c>
      <c r="D389" s="45">
        <v>22404750</v>
      </c>
      <c r="E389" s="45">
        <v>28788</v>
      </c>
      <c r="F389" s="45">
        <v>1004</v>
      </c>
      <c r="G389" s="47">
        <v>-4.8000000000000001E-2</v>
      </c>
    </row>
    <row r="390" spans="1:7" x14ac:dyDescent="0.25">
      <c r="A390">
        <v>43</v>
      </c>
      <c r="B390" s="46">
        <v>41568</v>
      </c>
      <c r="C390" s="62">
        <v>3</v>
      </c>
      <c r="D390" s="45">
        <v>22289600</v>
      </c>
      <c r="E390" s="45">
        <v>29317</v>
      </c>
      <c r="F390" s="45">
        <v>1055</v>
      </c>
      <c r="G390" s="47">
        <v>2.1999999999999999E-2</v>
      </c>
    </row>
    <row r="391" spans="1:7" x14ac:dyDescent="0.25">
      <c r="A391">
        <v>42</v>
      </c>
      <c r="B391" s="46">
        <v>41565</v>
      </c>
      <c r="C391" s="62">
        <v>4</v>
      </c>
      <c r="D391" s="45">
        <v>22201650</v>
      </c>
      <c r="E391" s="45">
        <v>29613</v>
      </c>
      <c r="F391" s="45">
        <v>1032</v>
      </c>
      <c r="G391" s="47">
        <v>4.2999999999999997E-2</v>
      </c>
    </row>
    <row r="392" spans="1:7" x14ac:dyDescent="0.25">
      <c r="A392">
        <v>41</v>
      </c>
      <c r="B392" s="46">
        <v>41561</v>
      </c>
      <c r="C392" s="62">
        <v>3</v>
      </c>
      <c r="D392" s="45">
        <v>22083200</v>
      </c>
      <c r="E392" s="45">
        <v>28733</v>
      </c>
      <c r="F392">
        <v>990</v>
      </c>
      <c r="G392" s="47">
        <v>-2.4E-2</v>
      </c>
    </row>
    <row r="393" spans="1:7" x14ac:dyDescent="0.25">
      <c r="A393">
        <v>40</v>
      </c>
      <c r="B393" s="46">
        <v>41558</v>
      </c>
      <c r="C393" s="62">
        <v>4</v>
      </c>
      <c r="D393" s="45">
        <v>21997000</v>
      </c>
      <c r="E393" s="45">
        <v>27625</v>
      </c>
      <c r="F393" s="45">
        <v>1014</v>
      </c>
      <c r="G393" s="47">
        <v>-2.5999999999999999E-2</v>
      </c>
    </row>
    <row r="394" spans="1:7" x14ac:dyDescent="0.25">
      <c r="A394">
        <v>39</v>
      </c>
      <c r="B394" s="46">
        <v>41554</v>
      </c>
      <c r="C394" s="62">
        <v>3</v>
      </c>
      <c r="D394" s="45">
        <v>21886500</v>
      </c>
      <c r="E394" s="45">
        <v>28067</v>
      </c>
      <c r="F394" s="45">
        <v>1041</v>
      </c>
      <c r="G394" s="47">
        <v>-1.9E-2</v>
      </c>
    </row>
    <row r="395" spans="1:7" x14ac:dyDescent="0.25">
      <c r="A395">
        <v>38</v>
      </c>
      <c r="B395" s="46">
        <v>41551</v>
      </c>
      <c r="C395" s="62">
        <v>4</v>
      </c>
      <c r="D395" s="45">
        <v>21802300</v>
      </c>
      <c r="E395" s="45">
        <v>29138</v>
      </c>
      <c r="F395" s="45">
        <v>1061</v>
      </c>
      <c r="G395" s="47">
        <v>-3.0000000000000001E-3</v>
      </c>
    </row>
    <row r="396" spans="1:7" x14ac:dyDescent="0.25">
      <c r="A396">
        <v>37</v>
      </c>
      <c r="B396" s="46">
        <v>41547</v>
      </c>
      <c r="C396" s="62">
        <v>4</v>
      </c>
      <c r="D396" s="45">
        <v>21685750</v>
      </c>
      <c r="E396" s="45">
        <v>26475</v>
      </c>
      <c r="F396" s="45">
        <v>1064</v>
      </c>
      <c r="G396" s="47">
        <v>-0.09</v>
      </c>
    </row>
    <row r="397" spans="1:7" x14ac:dyDescent="0.25">
      <c r="A397">
        <v>36</v>
      </c>
      <c r="B397" s="46">
        <v>41543</v>
      </c>
      <c r="C397" s="62">
        <v>3</v>
      </c>
      <c r="D397" s="45">
        <v>21579850</v>
      </c>
      <c r="E397" s="45">
        <v>30650</v>
      </c>
      <c r="F397" s="45">
        <v>1170</v>
      </c>
      <c r="G397" s="47">
        <v>9.7000000000000003E-2</v>
      </c>
    </row>
    <row r="398" spans="1:7" x14ac:dyDescent="0.25">
      <c r="A398">
        <v>35</v>
      </c>
      <c r="B398" s="46">
        <v>41540</v>
      </c>
      <c r="C398" s="62">
        <v>4</v>
      </c>
      <c r="D398" s="45">
        <v>21487900</v>
      </c>
      <c r="E398" s="45">
        <v>27988</v>
      </c>
      <c r="F398" s="45">
        <v>1067</v>
      </c>
      <c r="G398" s="47">
        <v>-4.8000000000000001E-2</v>
      </c>
    </row>
    <row r="399" spans="1:7" x14ac:dyDescent="0.25">
      <c r="A399">
        <v>34</v>
      </c>
      <c r="B399" s="46">
        <v>41536</v>
      </c>
      <c r="C399" s="62">
        <v>3</v>
      </c>
      <c r="D399" s="45">
        <v>21375950</v>
      </c>
      <c r="E399" s="45">
        <v>31017</v>
      </c>
      <c r="F399" s="45">
        <v>1121</v>
      </c>
      <c r="G399" s="47">
        <v>8.5000000000000006E-2</v>
      </c>
    </row>
    <row r="400" spans="1:7" x14ac:dyDescent="0.25">
      <c r="A400">
        <v>33</v>
      </c>
      <c r="B400" s="46">
        <v>41533</v>
      </c>
      <c r="C400" s="62">
        <v>3</v>
      </c>
      <c r="D400" s="45">
        <v>21282900</v>
      </c>
      <c r="E400" s="45">
        <v>31683</v>
      </c>
      <c r="F400" s="45">
        <v>1033</v>
      </c>
      <c r="G400" s="47">
        <v>6.5000000000000002E-2</v>
      </c>
    </row>
    <row r="401" spans="1:7" x14ac:dyDescent="0.25">
      <c r="A401">
        <v>32</v>
      </c>
      <c r="B401" s="46">
        <v>41530</v>
      </c>
      <c r="C401" s="62">
        <v>4</v>
      </c>
      <c r="D401" s="45">
        <v>21187850</v>
      </c>
      <c r="E401" s="45">
        <v>25425</v>
      </c>
      <c r="F401">
        <v>970</v>
      </c>
      <c r="G401" s="47">
        <v>-0.14000000000000001</v>
      </c>
    </row>
    <row r="402" spans="1:7" x14ac:dyDescent="0.25">
      <c r="A402">
        <v>31</v>
      </c>
      <c r="B402" s="46">
        <v>41526</v>
      </c>
      <c r="C402" s="62">
        <v>3</v>
      </c>
      <c r="D402" s="45">
        <v>21086150</v>
      </c>
      <c r="E402" s="45">
        <v>30883</v>
      </c>
      <c r="F402" s="45">
        <v>1129</v>
      </c>
      <c r="G402" s="47">
        <v>0.20200000000000001</v>
      </c>
    </row>
    <row r="403" spans="1:7" x14ac:dyDescent="0.25">
      <c r="A403">
        <v>30</v>
      </c>
      <c r="B403" s="46">
        <v>41523</v>
      </c>
      <c r="C403" s="62">
        <v>4</v>
      </c>
      <c r="D403" s="45">
        <v>20993500</v>
      </c>
      <c r="E403" s="45">
        <v>27100</v>
      </c>
      <c r="F403">
        <v>939</v>
      </c>
      <c r="G403" s="47">
        <v>-0.14799999999999999</v>
      </c>
    </row>
    <row r="404" spans="1:7" x14ac:dyDescent="0.25">
      <c r="A404">
        <v>29</v>
      </c>
      <c r="B404" s="46">
        <v>41519</v>
      </c>
      <c r="C404" s="62">
        <v>3</v>
      </c>
      <c r="D404" s="45">
        <v>20885100</v>
      </c>
      <c r="E404" s="45">
        <v>31217</v>
      </c>
      <c r="F404" s="45">
        <v>1102</v>
      </c>
      <c r="G404" s="47">
        <v>0.17899999999999999</v>
      </c>
    </row>
    <row r="405" spans="1:7" x14ac:dyDescent="0.25">
      <c r="A405">
        <v>28</v>
      </c>
      <c r="B405" s="46">
        <v>41516</v>
      </c>
      <c r="C405" s="62">
        <v>4</v>
      </c>
      <c r="D405" s="45">
        <v>20791450</v>
      </c>
      <c r="E405" s="45">
        <v>29075</v>
      </c>
      <c r="F405">
        <v>935</v>
      </c>
      <c r="G405" s="47">
        <v>-3.5999999999999997E-2</v>
      </c>
    </row>
    <row r="406" spans="1:7" x14ac:dyDescent="0.25">
      <c r="A406">
        <v>27</v>
      </c>
      <c r="B406" s="46">
        <v>41512</v>
      </c>
      <c r="C406" s="62">
        <v>3</v>
      </c>
      <c r="D406" s="45">
        <v>20675150</v>
      </c>
      <c r="E406" s="45">
        <v>28100</v>
      </c>
      <c r="F406">
        <v>969</v>
      </c>
      <c r="G406" s="47">
        <v>-8.9999999999999993E-3</v>
      </c>
    </row>
    <row r="407" spans="1:7" x14ac:dyDescent="0.25">
      <c r="A407">
        <v>26</v>
      </c>
      <c r="B407" s="46">
        <v>41509</v>
      </c>
      <c r="C407" s="62">
        <v>4</v>
      </c>
      <c r="D407" s="45">
        <v>20590850</v>
      </c>
      <c r="E407" s="45">
        <v>31675</v>
      </c>
      <c r="F407">
        <v>979</v>
      </c>
      <c r="G407" s="47">
        <v>0.128</v>
      </c>
    </row>
    <row r="408" spans="1:7" x14ac:dyDescent="0.25">
      <c r="A408">
        <v>25</v>
      </c>
      <c r="B408" s="46">
        <v>41505</v>
      </c>
      <c r="C408" s="62">
        <v>3</v>
      </c>
      <c r="D408" s="45">
        <v>20464150</v>
      </c>
      <c r="E408" s="45">
        <v>27533</v>
      </c>
      <c r="F408">
        <v>868</v>
      </c>
      <c r="G408" s="47">
        <v>-0.05</v>
      </c>
    </row>
    <row r="409" spans="1:7" x14ac:dyDescent="0.25">
      <c r="A409">
        <v>24</v>
      </c>
      <c r="B409" s="46">
        <v>41502</v>
      </c>
      <c r="C409" s="62">
        <v>4</v>
      </c>
      <c r="D409" s="45">
        <v>20381550</v>
      </c>
      <c r="E409" s="45">
        <v>30150</v>
      </c>
      <c r="F409">
        <v>913</v>
      </c>
      <c r="G409" s="47">
        <v>7.2999999999999995E-2</v>
      </c>
    </row>
    <row r="410" spans="1:7" x14ac:dyDescent="0.25">
      <c r="A410">
        <v>23</v>
      </c>
      <c r="B410" s="46">
        <v>41498</v>
      </c>
      <c r="C410" s="62">
        <v>3</v>
      </c>
      <c r="D410" s="45">
        <v>20260950</v>
      </c>
      <c r="E410" s="45">
        <v>28183</v>
      </c>
      <c r="F410">
        <v>851</v>
      </c>
      <c r="G410" s="47">
        <v>-1.9E-2</v>
      </c>
    </row>
    <row r="411" spans="1:7" x14ac:dyDescent="0.25">
      <c r="A411">
        <v>22</v>
      </c>
      <c r="B411" s="46">
        <v>41495</v>
      </c>
      <c r="C411" s="62">
        <v>3</v>
      </c>
      <c r="D411" s="45">
        <v>20176400</v>
      </c>
      <c r="E411" s="45">
        <v>29617</v>
      </c>
      <c r="F411">
        <v>868</v>
      </c>
      <c r="G411" s="47">
        <v>3.5000000000000003E-2</v>
      </c>
    </row>
    <row r="412" spans="1:7" x14ac:dyDescent="0.25">
      <c r="A412">
        <v>21</v>
      </c>
      <c r="B412" s="46">
        <v>41492</v>
      </c>
      <c r="C412" s="62">
        <v>4</v>
      </c>
      <c r="D412" s="45">
        <v>20087550</v>
      </c>
      <c r="E412" s="45">
        <v>29513</v>
      </c>
      <c r="F412">
        <v>838</v>
      </c>
      <c r="G412" s="47">
        <v>0.02</v>
      </c>
    </row>
    <row r="413" spans="1:7" x14ac:dyDescent="0.25">
      <c r="A413">
        <v>20</v>
      </c>
      <c r="B413" s="46">
        <v>41488</v>
      </c>
      <c r="C413" s="62">
        <v>4</v>
      </c>
      <c r="D413" s="45">
        <v>19969500</v>
      </c>
      <c r="E413" s="45">
        <v>26688</v>
      </c>
      <c r="F413">
        <v>822</v>
      </c>
      <c r="G413" s="47">
        <v>-7.9000000000000001E-2</v>
      </c>
    </row>
    <row r="414" spans="1:7" x14ac:dyDescent="0.25">
      <c r="A414">
        <v>19</v>
      </c>
      <c r="B414" s="46">
        <v>41484</v>
      </c>
      <c r="C414" s="62">
        <v>3</v>
      </c>
      <c r="D414" s="45">
        <v>19862750</v>
      </c>
      <c r="E414" s="45">
        <v>27967</v>
      </c>
      <c r="F414">
        <v>893</v>
      </c>
      <c r="G414" s="47">
        <v>-2.1999999999999999E-2</v>
      </c>
    </row>
    <row r="415" spans="1:7" x14ac:dyDescent="0.25">
      <c r="A415">
        <v>18</v>
      </c>
      <c r="B415" s="46">
        <v>41481</v>
      </c>
      <c r="C415" s="62">
        <v>4</v>
      </c>
      <c r="D415" s="45">
        <v>19778850</v>
      </c>
      <c r="E415" s="45">
        <v>29388</v>
      </c>
      <c r="F415">
        <v>913</v>
      </c>
      <c r="G415" s="47">
        <v>2.1000000000000001E-2</v>
      </c>
    </row>
    <row r="416" spans="1:7" x14ac:dyDescent="0.25">
      <c r="A416">
        <v>17</v>
      </c>
      <c r="B416" s="46">
        <v>41477</v>
      </c>
      <c r="C416" s="62">
        <v>3</v>
      </c>
      <c r="D416" s="45">
        <v>19661300</v>
      </c>
      <c r="E416" s="45">
        <v>26517</v>
      </c>
      <c r="F416">
        <v>894</v>
      </c>
      <c r="G416" s="47">
        <v>-6.6000000000000003E-2</v>
      </c>
    </row>
    <row r="417" spans="1:7" x14ac:dyDescent="0.25">
      <c r="A417">
        <v>16</v>
      </c>
      <c r="B417" s="46">
        <v>41474</v>
      </c>
      <c r="C417" s="62">
        <v>4</v>
      </c>
      <c r="D417" s="45">
        <v>19581750</v>
      </c>
      <c r="E417" s="45">
        <v>30350</v>
      </c>
      <c r="F417">
        <v>958</v>
      </c>
      <c r="G417" s="47">
        <v>8.3000000000000004E-2</v>
      </c>
    </row>
    <row r="418" spans="1:7" x14ac:dyDescent="0.25">
      <c r="A418">
        <v>15</v>
      </c>
      <c r="B418" s="46">
        <v>41470</v>
      </c>
      <c r="C418" s="62">
        <v>3</v>
      </c>
      <c r="D418" s="45">
        <v>19460350</v>
      </c>
      <c r="E418" s="45">
        <v>28367</v>
      </c>
      <c r="F418">
        <v>884</v>
      </c>
      <c r="G418" s="47">
        <v>-4.2999999999999997E-2</v>
      </c>
    </row>
    <row r="419" spans="1:7" x14ac:dyDescent="0.25">
      <c r="A419">
        <v>14</v>
      </c>
      <c r="B419" s="46">
        <v>41467</v>
      </c>
      <c r="C419" s="62">
        <v>4</v>
      </c>
      <c r="D419" s="45">
        <v>19375250</v>
      </c>
      <c r="E419" s="45">
        <v>29300</v>
      </c>
      <c r="F419">
        <v>923</v>
      </c>
      <c r="G419" s="47">
        <v>5.6000000000000001E-2</v>
      </c>
    </row>
    <row r="420" spans="1:7" x14ac:dyDescent="0.25">
      <c r="A420">
        <v>13</v>
      </c>
      <c r="B420" s="46">
        <v>41463</v>
      </c>
      <c r="C420" s="62">
        <v>3</v>
      </c>
      <c r="D420" s="45">
        <v>19258050</v>
      </c>
      <c r="E420" s="45">
        <v>28600</v>
      </c>
      <c r="F420">
        <v>874</v>
      </c>
      <c r="G420" s="47">
        <v>-3.9E-2</v>
      </c>
    </row>
    <row r="421" spans="1:7" x14ac:dyDescent="0.25">
      <c r="A421">
        <v>12</v>
      </c>
      <c r="B421" s="46">
        <v>41460</v>
      </c>
      <c r="C421" s="62">
        <v>4</v>
      </c>
      <c r="D421" s="45">
        <v>19172250</v>
      </c>
      <c r="E421" s="45">
        <v>37588</v>
      </c>
      <c r="F421">
        <v>909</v>
      </c>
      <c r="G421" s="47">
        <v>8.1000000000000003E-2</v>
      </c>
    </row>
    <row r="422" spans="1:7" x14ac:dyDescent="0.25">
      <c r="A422">
        <v>11</v>
      </c>
      <c r="B422" s="46">
        <v>41456</v>
      </c>
      <c r="C422" s="62">
        <v>3</v>
      </c>
      <c r="D422" s="45">
        <v>19021900</v>
      </c>
      <c r="E422" s="45">
        <v>50050</v>
      </c>
      <c r="F422">
        <v>841</v>
      </c>
      <c r="G422" s="47">
        <v>4.1000000000000002E-2</v>
      </c>
    </row>
    <row r="423" spans="1:7" x14ac:dyDescent="0.25">
      <c r="A423">
        <v>10</v>
      </c>
      <c r="B423" s="46">
        <v>41453</v>
      </c>
      <c r="C423" s="62">
        <v>3</v>
      </c>
      <c r="D423" s="45">
        <v>18871750</v>
      </c>
      <c r="E423" s="45">
        <v>1683</v>
      </c>
      <c r="F423">
        <v>809</v>
      </c>
      <c r="G423" s="47">
        <v>0.05</v>
      </c>
    </row>
    <row r="424" spans="1:7" x14ac:dyDescent="0.25">
      <c r="A424">
        <v>9</v>
      </c>
      <c r="B424" s="46">
        <v>41450</v>
      </c>
      <c r="C424" s="62">
        <v>4</v>
      </c>
      <c r="D424" s="45">
        <v>18866700</v>
      </c>
      <c r="E424" s="45">
        <v>29175</v>
      </c>
      <c r="F424">
        <v>770</v>
      </c>
      <c r="G424" s="47">
        <v>3.1E-2</v>
      </c>
    </row>
    <row r="425" spans="1:7" x14ac:dyDescent="0.25">
      <c r="A425">
        <v>8</v>
      </c>
      <c r="B425" s="46">
        <v>41446</v>
      </c>
      <c r="C425" s="62">
        <v>3</v>
      </c>
      <c r="D425" s="45">
        <v>18750000</v>
      </c>
      <c r="E425" s="45">
        <v>34833</v>
      </c>
      <c r="F425">
        <v>746</v>
      </c>
      <c r="G425" s="47">
        <v>0.17799999999999999</v>
      </c>
    </row>
    <row r="426" spans="1:7" x14ac:dyDescent="0.25">
      <c r="A426">
        <v>7</v>
      </c>
      <c r="B426" s="46">
        <v>41443</v>
      </c>
      <c r="C426" s="62">
        <v>4</v>
      </c>
      <c r="D426" s="45">
        <v>18645500</v>
      </c>
      <c r="E426" s="45">
        <v>39125</v>
      </c>
      <c r="F426">
        <v>634</v>
      </c>
      <c r="G426" s="47">
        <v>-0.111</v>
      </c>
    </row>
    <row r="427" spans="1:7" x14ac:dyDescent="0.25">
      <c r="A427">
        <v>6</v>
      </c>
      <c r="B427" s="46">
        <v>41439</v>
      </c>
      <c r="C427" s="62">
        <v>3</v>
      </c>
      <c r="D427" s="45">
        <v>18489000</v>
      </c>
      <c r="E427" s="45">
        <v>12217</v>
      </c>
      <c r="F427">
        <v>713</v>
      </c>
      <c r="G427" s="47">
        <v>9.6000000000000002E-2</v>
      </c>
    </row>
    <row r="428" spans="1:7" x14ac:dyDescent="0.25">
      <c r="A428">
        <v>5</v>
      </c>
      <c r="B428" s="46">
        <v>41436</v>
      </c>
      <c r="C428" s="62">
        <v>3</v>
      </c>
      <c r="D428" s="45">
        <v>18452350</v>
      </c>
      <c r="E428" s="45">
        <v>28300</v>
      </c>
      <c r="F428">
        <v>651</v>
      </c>
      <c r="G428" s="47">
        <v>1.9E-2</v>
      </c>
    </row>
    <row r="429" spans="1:7" x14ac:dyDescent="0.25">
      <c r="A429">
        <v>4</v>
      </c>
      <c r="B429" s="46">
        <v>41433</v>
      </c>
      <c r="C429" s="62">
        <v>3</v>
      </c>
      <c r="D429" s="45">
        <v>18367450</v>
      </c>
      <c r="E429" s="45">
        <v>31700</v>
      </c>
      <c r="F429">
        <v>639</v>
      </c>
      <c r="G429" s="47">
        <v>5.6000000000000001E-2</v>
      </c>
    </row>
    <row r="430" spans="1:7" x14ac:dyDescent="0.25">
      <c r="A430">
        <v>3</v>
      </c>
      <c r="B430" s="46">
        <v>41430</v>
      </c>
      <c r="C430" s="62">
        <v>4</v>
      </c>
      <c r="D430" s="45">
        <v>18272350</v>
      </c>
      <c r="E430" s="45">
        <v>28138</v>
      </c>
      <c r="F430">
        <v>605</v>
      </c>
      <c r="G430" s="47">
        <v>-0.03</v>
      </c>
    </row>
    <row r="431" spans="1:7" x14ac:dyDescent="0.25">
      <c r="A431">
        <v>2</v>
      </c>
      <c r="B431" s="46">
        <v>41426</v>
      </c>
      <c r="C431" s="62">
        <v>3</v>
      </c>
      <c r="D431" s="45">
        <v>18159800</v>
      </c>
      <c r="E431" s="45">
        <v>29633</v>
      </c>
      <c r="F431">
        <v>623</v>
      </c>
      <c r="G431" s="47">
        <v>3.5000000000000003E-2</v>
      </c>
    </row>
    <row r="432" spans="1:7" x14ac:dyDescent="0.25">
      <c r="A432">
        <v>1</v>
      </c>
      <c r="B432" s="46">
        <v>41423</v>
      </c>
      <c r="C432" s="61">
        <v>4</v>
      </c>
      <c r="D432" s="45">
        <v>18070900</v>
      </c>
      <c r="E432" s="60">
        <v>28850</v>
      </c>
      <c r="F432">
        <v>602</v>
      </c>
      <c r="G432" s="47">
        <v>1.0999999999999999E-2</v>
      </c>
    </row>
  </sheetData>
  <sheetProtection password="9629" sheet="1" objects="1" scenarios="1"/>
  <mergeCells count="1">
    <mergeCell ref="A1:G1"/>
  </mergeCells>
  <phoneticPr fontId="5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11</vt:i4>
      </vt:variant>
    </vt:vector>
  </HeadingPairs>
  <TitlesOfParts>
    <vt:vector size="17" baseType="lpstr">
      <vt:lpstr>说明</vt:lpstr>
      <vt:lpstr>收益统计</vt:lpstr>
      <vt:lpstr>收益计算</vt:lpstr>
      <vt:lpstr>变量</vt:lpstr>
      <vt:lpstr>常量</vt:lpstr>
      <vt:lpstr>难度统计</vt:lpstr>
      <vt:lpstr>CurrentDate</vt:lpstr>
      <vt:lpstr>CurrentDifficulty</vt:lpstr>
      <vt:lpstr>DaysBeforeOperation</vt:lpstr>
      <vt:lpstr>DifficultyIncrease</vt:lpstr>
      <vt:lpstr>ElectrictyPerPeriod</vt:lpstr>
      <vt:lpstr>LTCPrice</vt:lpstr>
      <vt:lpstr>PeriodDuration</vt:lpstr>
      <vt:lpstr>PriceIncrease</vt:lpstr>
      <vt:lpstr>RevenuePerMH</vt:lpstr>
      <vt:lpstr>TotalHash</vt:lpstr>
      <vt:lpstr>TotalMinerCost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2017-07-06T12:39:13Z</dcterms:modified>
</cp:coreProperties>
</file>