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infrawarePen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 autoCompressPictures="1"/>
  <bookViews>
    <workbookView xWindow="360" yWindow="30" windowWidth="25755" windowHeight="11595" tabRatio="400" activeTab="6"/>
  </bookViews>
  <sheets>
    <sheet name="skill" sheetId="1" r:id="rId1"/>
    <sheet name="skin" sheetId="7" r:id="rId2"/>
    <sheet name="product" sheetId="8" r:id="rId3"/>
    <sheet name="monster" sheetId="5" r:id="rId4"/>
    <sheet name="enproj" sheetId="6" r:id="rId5"/>
    <sheet name="status" sheetId="2" r:id="rId6"/>
    <sheet name="boss" sheetId="3" r:id="rId7"/>
    <sheet name="quest" sheetId="4" r:id="rId8"/>
    <sheet name="crest" sheetId="9" r:id="rId9"/>
    <sheet name="obstacle" sheetId="10" r:id="rId10"/>
    <sheet name="inquest" sheetId="11" r:id="rId11"/>
    <sheet name="level" sheetId="12" r:id="rId12"/>
    <sheet name="season" sheetId="14" r:id="rId13"/>
    <sheet name="bulletData" sheetId="13" r:id="rId14"/>
  </sheets>
  <calcPr calcId="152511" calcMode="auto" fullCalcOnLoad="0" refMode="A1" iterate="1" fullPrecision="1" calcCompleted="0" calcOnSave="0" concurrentCalc="0" forceFullCalc="0"/>
</workbook>
</file>

<file path=xl/sharedStrings.xml><?xml version="1.0" encoding="utf-8"?>
<sst xmlns="http://schemas.openxmlformats.org/spreadsheetml/2006/main" count="1187" uniqueCount="1187">
  <si>
    <t xml:space="preserve">_id</t>
  </si>
  <si>
    <t xml:space="preserve">skill</t>
  </si>
  <si>
    <t xml:space="preserve">눈덩이</t>
  </si>
  <si>
    <t xml:space="preserve">고드름</t>
  </si>
  <si>
    <t xml:space="preserve">반달고드름</t>
  </si>
  <si>
    <t xml:space="preserve">빙벽</t>
  </si>
  <si>
    <t xml:space="preserve">우박</t>
  </si>
  <si>
    <t xml:space="preserve">아이스에이지</t>
  </si>
  <si>
    <t xml:space="preserve">블리자드</t>
  </si>
  <si>
    <t xml:space="preserve">delay</t>
  </si>
  <si>
    <t xml:space="preserve">count</t>
  </si>
  <si>
    <t xml:space="preserve">delay_reduce</t>
  </si>
  <si>
    <t xml:space="preserve">size_increase</t>
  </si>
  <si>
    <t xml:space="preserve">count_increase</t>
  </si>
  <si>
    <t xml:space="preserve">att</t>
  </si>
  <si>
    <t xml:space="preserve">_id</t>
  </si>
  <si>
    <t xml:space="preserve">hp</t>
  </si>
  <si>
    <t xml:space="preserve">name</t>
  </si>
  <si>
    <t xml:space="preserve">hpgen</t>
  </si>
  <si>
    <t xml:space="preserve">def</t>
  </si>
  <si>
    <t xml:space="preserve">exp</t>
  </si>
  <si>
    <t xml:space="preserve">coin</t>
  </si>
  <si>
    <t xml:space="preserve">boss_bear</t>
  </si>
  <si>
    <t xml:space="preserve">increase</t>
  </si>
  <si>
    <t xml:space="preserve">speed</t>
  </si>
  <si>
    <t xml:space="preserve">얼음주먹</t>
  </si>
  <si>
    <t xml:space="preserve">patt</t>
  </si>
  <si>
    <t xml:space="preserve">pspeed</t>
  </si>
  <si>
    <t xml:space="preserve">얼음빠따</t>
  </si>
  <si>
    <t xml:space="preserve">무적</t>
  </si>
  <si>
    <t xml:space="preserve">explain</t>
  </si>
  <si>
    <t xml:space="preserve">keep</t>
  </si>
  <si>
    <t xml:space="preserve">keep_increase</t>
  </si>
  <si>
    <t xml:space="preserve">reward</t>
  </si>
  <si>
    <t xml:space="preserve">s</t>
  </si>
  <si>
    <t xml:space="preserve">map</t>
  </si>
  <si>
    <t xml:space="preserve">tree</t>
  </si>
  <si>
    <t xml:space="preserve">boss_owl</t>
  </si>
  <si>
    <t xml:space="preserve">skill0</t>
  </si>
  <si>
    <t xml:space="preserve">skill1</t>
  </si>
  <si>
    <t xml:space="preserve">max</t>
  </si>
  <si>
    <t xml:space="preserve">max_level</t>
  </si>
  <si>
    <t xml:space="preserve">체력</t>
  </si>
  <si>
    <t xml:space="preserve">공격력</t>
  </si>
  <si>
    <t xml:space="preserve">방어력</t>
  </si>
  <si>
    <t xml:space="preserve">체력재생</t>
  </si>
  <si>
    <t xml:space="preserve">스킬크기</t>
  </si>
  <si>
    <t xml:space="preserve">시전속도</t>
  </si>
  <si>
    <t xml:space="preserve">경험치</t>
  </si>
  <si>
    <t xml:space="preserve">경험치획득량</t>
  </si>
  <si>
    <t xml:space="preserve">회복량</t>
  </si>
  <si>
    <t xml:space="preserve">이동속도</t>
  </si>
  <si>
    <t xml:space="preserve">단단한 얼음으로 강력한 데미지를 준다.</t>
  </si>
  <si>
    <t xml:space="preserve">반달얼음을 여러갈래로 발사한다.</t>
  </si>
  <si>
    <t xml:space="preserve">val</t>
  </si>
  <si>
    <t xml:space="preserve">price</t>
  </si>
  <si>
    <t xml:space="preserve">cool</t>
  </si>
  <si>
    <t xml:space="preserve">appear_term</t>
  </si>
  <si>
    <t xml:space="preserve">독병</t>
  </si>
  <si>
    <t xml:space="preserve">range</t>
  </si>
  <si>
    <t xml:space="preserve">fireball</t>
  </si>
  <si>
    <t xml:space="preserve">lightning</t>
  </si>
  <si>
    <t xml:space="preserve">owl_shot</t>
  </si>
  <si>
    <t xml:space="preserve">bear_shot</t>
  </si>
  <si>
    <t xml:space="preserve">번개</t>
  </si>
  <si>
    <t xml:space="preserve">지뢰</t>
  </si>
  <si>
    <t xml:space="preserve">하늘에서 주기적으로 번개가 친다.</t>
  </si>
  <si>
    <t xml:space="preserve">ovShOG9vz0qBynU3N7A27A</t>
  </si>
  <si>
    <t xml:space="preserve">xL7qVxJe9kysLVTIKmzuuA</t>
  </si>
  <si>
    <t xml:space="preserve">TUdRpRMhK0G1XmYAGm6uEw</t>
  </si>
  <si>
    <t xml:space="preserve">cMp9+kAl8UGgcTM+7tuyXA</t>
  </si>
  <si>
    <t xml:space="preserve">boss_scarecrow</t>
  </si>
  <si>
    <t xml:space="preserve">scarecrow_shot</t>
  </si>
  <si>
    <t xml:space="preserve">skin</t>
  </si>
  <si>
    <t xml:space="preserve">boss_flower</t>
  </si>
  <si>
    <t xml:space="preserve">flower_thorn</t>
  </si>
  <si>
    <t xml:space="preserve">flower_mine</t>
  </si>
  <si>
    <t xml:space="preserve">banana</t>
  </si>
  <si>
    <t xml:space="preserve">skinname</t>
  </si>
  <si>
    <t xml:space="preserve">눈사람</t>
  </si>
  <si>
    <t xml:space="preserve">불사람</t>
  </si>
  <si>
    <t xml:space="preserve">풀사람</t>
  </si>
  <si>
    <t xml:space="preserve">돌사람</t>
  </si>
  <si>
    <t xml:space="preserve">귤사람</t>
  </si>
  <si>
    <t xml:space="preserve">전구사람</t>
  </si>
  <si>
    <t xml:space="preserve">currency</t>
  </si>
  <si>
    <t xml:space="preserve">야수사람</t>
  </si>
  <si>
    <t xml:space="preserve">로봇사람</t>
  </si>
  <si>
    <t xml:space="preserve">뱀파이어사람</t>
  </si>
  <si>
    <t xml:space="preserve">아이스크림사람</t>
  </si>
  <si>
    <t xml:space="preserve">천사사람</t>
  </si>
  <si>
    <t xml:space="preserve">황금갑옷사람</t>
  </si>
  <si>
    <t xml:space="preserve">네모사람</t>
  </si>
  <si>
    <t xml:space="preserve">지뢰사람</t>
  </si>
  <si>
    <t xml:space="preserve">거미사람</t>
  </si>
  <si>
    <t xml:space="preserve">용사사람</t>
  </si>
  <si>
    <t xml:space="preserve">quest</t>
  </si>
  <si>
    <t xml:space="preserve">gold</t>
  </si>
  <si>
    <t xml:space="preserve">gem</t>
  </si>
  <si>
    <t xml:space="preserve">standard</t>
  </si>
  <si>
    <t xml:space="preserve">val0</t>
  </si>
  <si>
    <t xml:space="preserve">val1</t>
  </si>
  <si>
    <t xml:space="preserve">gLnjGlJPQUGceqv9MtI+jg</t>
  </si>
  <si>
    <t xml:space="preserve">bDmF5v4opUOLjBB580DUog</t>
  </si>
  <si>
    <t xml:space="preserve">j4aRpfkhWUCwpugwL7yhOw</t>
  </si>
  <si>
    <t xml:space="preserve">v6FaRzn/yUS4jftoTtNfsw</t>
  </si>
  <si>
    <t xml:space="preserve">nMhXnyt3XUWslXDy/Eccmw</t>
  </si>
  <si>
    <t xml:space="preserve">5CW4lEGYZEqJ8sFOtlJVVw</t>
  </si>
  <si>
    <t xml:space="preserve">a+XFhtKj2Em7xW1tms05Zw</t>
  </si>
  <si>
    <t xml:space="preserve">oJlQTylhPUGaWX/Zndg2HQ</t>
  </si>
  <si>
    <t xml:space="preserve">ZDD/hjzPHU+kTQf39Dvtnw</t>
  </si>
  <si>
    <t xml:space="preserve">tY/x47zy/U+9d/dQf4L+Xg</t>
  </si>
  <si>
    <t xml:space="preserve">kUpxVrSyPke7VlIQ+ty+ng</t>
  </si>
  <si>
    <t xml:space="preserve">e+gqMj+a0kePNLaic882PA</t>
  </si>
  <si>
    <t xml:space="preserve">PVpFmf14gE+JTvE5tq+oTw</t>
  </si>
  <si>
    <t xml:space="preserve">bBCBYzcq5kaQf7V57bsU5Q</t>
  </si>
  <si>
    <t xml:space="preserve">NV8CtlguXEufFOcfSPnFWw</t>
  </si>
  <si>
    <t xml:space="preserve">LmBUHti4IU6ufw+5njPwTQ</t>
  </si>
  <si>
    <t xml:space="preserve">typeB</t>
  </si>
  <si>
    <t xml:space="preserve">typeF</t>
  </si>
  <si>
    <t xml:space="preserve">typeI</t>
  </si>
  <si>
    <t xml:space="preserve">Ival</t>
  </si>
  <si>
    <t xml:space="preserve">snowball</t>
  </si>
  <si>
    <t xml:space="preserve">n</t>
  </si>
  <si>
    <t xml:space="preserve">-</t>
  </si>
  <si>
    <t xml:space="preserve">season</t>
  </si>
  <si>
    <t xml:space="preserve">Fval1</t>
  </si>
  <si>
    <t xml:space="preserve">Fval0</t>
  </si>
  <si>
    <t xml:space="preserve">summer</t>
  </si>
  <si>
    <t xml:space="preserve">spring</t>
  </si>
  <si>
    <t xml:space="preserve">d_hp</t>
  </si>
  <si>
    <t xml:space="preserve">d_hpgen</t>
  </si>
  <si>
    <t xml:space="preserve">d_def</t>
  </si>
  <si>
    <t xml:space="preserve">d_att</t>
  </si>
  <si>
    <t xml:space="preserve">d_cool</t>
  </si>
  <si>
    <t xml:space="preserve">d_exp</t>
  </si>
  <si>
    <t xml:space="preserve">d_coin</t>
  </si>
  <si>
    <t xml:space="preserve">ex_hp</t>
  </si>
  <si>
    <t xml:space="preserve">ex_hpgen</t>
  </si>
  <si>
    <t xml:space="preserve">ex_def</t>
  </si>
  <si>
    <t xml:space="preserve">ex_att</t>
  </si>
  <si>
    <t xml:space="preserve">ex_cool</t>
  </si>
  <si>
    <t xml:space="preserve">ex_exp</t>
  </si>
  <si>
    <t xml:space="preserve">ex_coin</t>
  </si>
  <si>
    <t xml:space="preserve">light</t>
  </si>
  <si>
    <t xml:space="preserve">wild</t>
  </si>
  <si>
    <t xml:space="preserve">blood</t>
  </si>
  <si>
    <t xml:space="preserve">rebirth</t>
  </si>
  <si>
    <t xml:space="preserve">winter</t>
  </si>
  <si>
    <t xml:space="preserve">mine</t>
  </si>
  <si>
    <t xml:space="preserve">iceHeal</t>
  </si>
  <si>
    <t xml:space="preserve">frozen</t>
  </si>
  <si>
    <t xml:space="preserve">invincible</t>
  </si>
  <si>
    <t xml:space="preserve">d_speed</t>
  </si>
  <si>
    <t xml:space="preserve">critical</t>
  </si>
  <si>
    <t xml:space="preserve">criticDmg</t>
  </si>
  <si>
    <t xml:space="preserve">hero</t>
  </si>
  <si>
    <t xml:space="preserve">invSlow</t>
  </si>
  <si>
    <t xml:space="preserve">scare_fire</t>
  </si>
  <si>
    <t xml:space="preserve">boss_butterfly</t>
  </si>
  <si>
    <t xml:space="preserve">bfly_bgPoison</t>
  </si>
  <si>
    <t xml:space="preserve">bfly_smPoison</t>
  </si>
  <si>
    <t xml:space="preserve">questName</t>
  </si>
  <si>
    <t xml:space="preserve">time</t>
  </si>
  <si>
    <t xml:space="preserve">boss</t>
  </si>
  <si>
    <t xml:space="preserve">ad</t>
  </si>
  <si>
    <t xml:space="preserve">reinforce</t>
  </si>
  <si>
    <t xml:space="preserve">하루</t>
  </si>
  <si>
    <t xml:space="preserve">1마리</t>
  </si>
  <si>
    <t xml:space="preserve">10번</t>
  </si>
  <si>
    <t xml:space="preserve">questType</t>
  </si>
  <si>
    <t xml:space="preserve">강화1회</t>
  </si>
  <si>
    <t xml:space="preserve">특정스킨으로 1회</t>
  </si>
  <si>
    <t xml:space="preserve">oMhQHIWj/EC8ngg9JcK0OA</t>
  </si>
  <si>
    <t xml:space="preserve">tn3M8GN9A0S40ubcMn7hgA</t>
  </si>
  <si>
    <t xml:space="preserve">FYLWhSg54UWwAGA4uBn3KA</t>
  </si>
  <si>
    <t xml:space="preserve">2vw6eVoubE2FX4RhcWa2Gw</t>
  </si>
  <si>
    <t xml:space="preserve">I2hLdUHeKEOMFjkn8uKZ1Q</t>
  </si>
  <si>
    <t xml:space="preserve">0aZgm2DJLU6UAd3Lphp+qw</t>
  </si>
  <si>
    <t xml:space="preserve">Jc5TTOZymkyTL+nsgg7Cww</t>
  </si>
  <si>
    <t xml:space="preserve">hZ5zXDn9pEau0jHAGnXPSw</t>
  </si>
  <si>
    <t xml:space="preserve">WPQJ3pXzQ0+JXwy8wQ4dIg</t>
  </si>
  <si>
    <t xml:space="preserve">Gh9WTIDO102/V9jEpX7Hug</t>
  </si>
  <si>
    <t xml:space="preserve">47GYdDEOAUSm0AH87BJJjg</t>
  </si>
  <si>
    <t xml:space="preserve">ObWi0F4A6U2Tf76nPoOcfg</t>
  </si>
  <si>
    <t xml:space="preserve">hq6MdF1mHECN16RcyqBTtw</t>
  </si>
  <si>
    <t xml:space="preserve">kSYQdp7c7UGfSpse9ezboQ</t>
  </si>
  <si>
    <t xml:space="preserve">ApPa6gHqNEGEi/VRoSCArg</t>
  </si>
  <si>
    <t xml:space="preserve">2iQCymteB02RoDlUQLkYjw</t>
  </si>
  <si>
    <t xml:space="preserve">Bh+K4BC8KESXkMcgOi2iSA</t>
  </si>
  <si>
    <t xml:space="preserve">0f0mQNjS7ESDJEecRxc4ig</t>
  </si>
  <si>
    <t xml:space="preserve">gQ8tV6Qyo0i87zD5bsPQMw</t>
  </si>
  <si>
    <t xml:space="preserve">vf2Vz4Dykk2UAywywrIc7g</t>
  </si>
  <si>
    <t xml:space="preserve">1ByLRWNnYUe3Sy+PYVgV2g</t>
  </si>
  <si>
    <t xml:space="preserve">vTygID9He0yuztzCQ6n+rQ</t>
  </si>
  <si>
    <t xml:space="preserve">DL/xgk/tTU+/YwFGlDT1Jg</t>
  </si>
  <si>
    <t xml:space="preserve">day_rein</t>
  </si>
  <si>
    <t xml:space="preserve">day_skin</t>
  </si>
  <si>
    <t xml:space="preserve">rein</t>
  </si>
  <si>
    <t xml:space="preserve">enable</t>
  </si>
  <si>
    <t xml:space="preserve">snowman</t>
  </si>
  <si>
    <t xml:space="preserve">fireman</t>
  </si>
  <si>
    <t xml:space="preserve">grassman</t>
  </si>
  <si>
    <t xml:space="preserve">rockman</t>
  </si>
  <si>
    <t xml:space="preserve">citrusman</t>
  </si>
  <si>
    <t xml:space="preserve">bulbman</t>
  </si>
  <si>
    <t xml:space="preserve">mineman</t>
  </si>
  <si>
    <t xml:space="preserve">robotman</t>
  </si>
  <si>
    <t xml:space="preserve">icecreamman</t>
  </si>
  <si>
    <t xml:space="preserve">angelman</t>
  </si>
  <si>
    <t xml:space="preserve">squareman</t>
  </si>
  <si>
    <t xml:space="preserve">spiderman</t>
  </si>
  <si>
    <t xml:space="preserve">vampireman</t>
  </si>
  <si>
    <t xml:space="preserve">heroman</t>
  </si>
  <si>
    <t xml:space="preserve">wildman</t>
  </si>
  <si>
    <t xml:space="preserve">removead</t>
  </si>
  <si>
    <t xml:space="preserve">bonus</t>
  </si>
  <si>
    <t xml:space="preserve">startpack</t>
  </si>
  <si>
    <t xml:space="preserve">s_gem</t>
  </si>
  <si>
    <t xml:space="preserve">m_gem</t>
  </si>
  <si>
    <t xml:space="preserve">l_gem</t>
  </si>
  <si>
    <t xml:space="preserve">s_coin</t>
  </si>
  <si>
    <t xml:space="preserve">m_coin</t>
  </si>
  <si>
    <t xml:space="preserve">l_coin</t>
  </si>
  <si>
    <t xml:space="preserve">pricetype</t>
  </si>
  <si>
    <t xml:space="preserve">money</t>
  </si>
  <si>
    <t xml:space="preserve">addgem</t>
  </si>
  <si>
    <t xml:space="preserve">addcoin</t>
  </si>
  <si>
    <t xml:space="preserve">rate</t>
  </si>
  <si>
    <t xml:space="preserve">disposable</t>
  </si>
  <si>
    <t xml:space="preserve">image</t>
  </si>
  <si>
    <t xml:space="preserve">AhU2MfudO0CGPbfKA54soA</t>
  </si>
  <si>
    <t xml:space="preserve">tH4X0ump3kSX06VVmzjtXQ</t>
  </si>
  <si>
    <t xml:space="preserve">jmkaGTYqRk+2dh4mPkWulQ</t>
  </si>
  <si>
    <t xml:space="preserve">WwogyFh130C5mFAy8k6MHQ</t>
  </si>
  <si>
    <t xml:space="preserve">IaJPrmZ45kuWH9lQrH8p6Q</t>
  </si>
  <si>
    <t xml:space="preserve">yED9p/FikECrm65TUyi/EA</t>
  </si>
  <si>
    <t xml:space="preserve">t5tSnH8OgUSB2kns/WaF+g</t>
  </si>
  <si>
    <t xml:space="preserve">ba5dgtxUQEaALH9CV4fuyA</t>
  </si>
  <si>
    <t xml:space="preserve">gIGbxsQTUU+Vm9130mXL8g</t>
  </si>
  <si>
    <t xml:space="preserve">B1IMHKQ0hUeFsw2XyxQiZw</t>
  </si>
  <si>
    <t xml:space="preserve">sprite/store/adRemove</t>
  </si>
  <si>
    <t xml:space="preserve">sprite/store/startPack</t>
  </si>
  <si>
    <t xml:space="preserve">sprite/store/gem_s</t>
  </si>
  <si>
    <t xml:space="preserve">sprite/store/coin_s</t>
  </si>
  <si>
    <t xml:space="preserve">sprite/store/coin_m</t>
  </si>
  <si>
    <t xml:space="preserve">sprite/store/gem_m</t>
  </si>
  <si>
    <t xml:space="preserve">sprite/store/gem_l</t>
  </si>
  <si>
    <t xml:space="preserve">sprite/store/coin_l</t>
  </si>
  <si>
    <t xml:space="preserve">cost</t>
  </si>
  <si>
    <t xml:space="preserve">origin</t>
  </si>
  <si>
    <t xml:space="preserve">ad_gem</t>
  </si>
  <si>
    <t xml:space="preserve">sprite/store/gem</t>
  </si>
  <si>
    <t xml:space="preserve">santaman</t>
  </si>
  <si>
    <t xml:space="preserve">presentman</t>
  </si>
  <si>
    <t xml:space="preserve">산타사람</t>
  </si>
  <si>
    <t xml:space="preserve">선물사람</t>
  </si>
  <si>
    <t xml:space="preserve">dragonman</t>
  </si>
  <si>
    <t xml:space="preserve">용사람</t>
  </si>
  <si>
    <t xml:space="preserve">present</t>
  </si>
  <si>
    <t xml:space="preserve">goldman</t>
  </si>
  <si>
    <t xml:space="preserve">선물</t>
  </si>
  <si>
    <t xml:space="preserve">jkwFWNN2yEWAocUAoVEssA</t>
  </si>
  <si>
    <t xml:space="preserve">HAgMfg+D+U2zjSmpSHucaw</t>
  </si>
  <si>
    <t xml:space="preserve">4ZjY4Ho2gEeYqX0RiR01IQ</t>
  </si>
  <si>
    <t xml:space="preserve">RBlIyuS5ZEui0USjX94EhA</t>
  </si>
  <si>
    <t xml:space="preserve">not</t>
  </si>
  <si>
    <t xml:space="preserve">HP</t>
  </si>
  <si>
    <t xml:space="preserve">ATT</t>
  </si>
  <si>
    <t xml:space="preserve">DEF</t>
  </si>
  <si>
    <t xml:space="preserve">COOL</t>
  </si>
  <si>
    <t xml:space="preserve">EXP</t>
  </si>
  <si>
    <t xml:space="preserve">COIN</t>
  </si>
  <si>
    <t xml:space="preserve">SIZE</t>
  </si>
  <si>
    <t xml:space="preserve">IceFist</t>
  </si>
  <si>
    <t xml:space="preserve">HalfIcicle</t>
  </si>
  <si>
    <t xml:space="preserve">FrostDrill</t>
  </si>
  <si>
    <t xml:space="preserve">IceKnuckle</t>
  </si>
  <si>
    <t xml:space="preserve">SnowDart</t>
  </si>
  <si>
    <t xml:space="preserve">Hail</t>
  </si>
  <si>
    <t xml:space="preserve">Circle</t>
  </si>
  <si>
    <t xml:space="preserve">Crevasse</t>
  </si>
  <si>
    <t xml:space="preserve">Meteor</t>
  </si>
  <si>
    <t xml:space="preserve">Poison</t>
  </si>
  <si>
    <t xml:space="preserve">Lightning</t>
  </si>
  <si>
    <t xml:space="preserve">IceBat</t>
  </si>
  <si>
    <t xml:space="preserve">IceBalt</t>
  </si>
  <si>
    <t xml:space="preserve">Flurry</t>
  </si>
  <si>
    <t xml:space="preserve">ColdStorm</t>
  </si>
  <si>
    <t xml:space="preserve">Recovery</t>
  </si>
  <si>
    <t xml:space="preserve">EyeOfFlurry</t>
  </si>
  <si>
    <t xml:space="preserve">RotateStorm</t>
  </si>
  <si>
    <t xml:space="preserve">Shield</t>
  </si>
  <si>
    <t xml:space="preserve">HugeShield</t>
  </si>
  <si>
    <t xml:space="preserve">ThornShield</t>
  </si>
  <si>
    <t xml:space="preserve">GiantShield</t>
  </si>
  <si>
    <t xml:space="preserve">ReflectShield</t>
  </si>
  <si>
    <t xml:space="preserve">ChargeShield</t>
  </si>
  <si>
    <t xml:space="preserve">Invincible</t>
  </si>
  <si>
    <t xml:space="preserve">Hide</t>
  </si>
  <si>
    <t xml:space="preserve">Absorb</t>
  </si>
  <si>
    <t xml:space="preserve">Chill</t>
  </si>
  <si>
    <t xml:space="preserve">Field</t>
  </si>
  <si>
    <t xml:space="preserve">SnowStorm</t>
  </si>
  <si>
    <t xml:space="preserve">SnowFog</t>
  </si>
  <si>
    <t xml:space="preserve">Aurora</t>
  </si>
  <si>
    <t xml:space="preserve">Blizzard</t>
  </si>
  <si>
    <t xml:space="preserve">WhiteOut</t>
  </si>
  <si>
    <t xml:space="preserve">SubStorm</t>
  </si>
  <si>
    <t xml:space="preserve">IceAge</t>
  </si>
  <si>
    <t xml:space="preserve">Summon</t>
  </si>
  <si>
    <t xml:space="preserve">Pet</t>
  </si>
  <si>
    <t xml:space="preserve">IceWall</t>
  </si>
  <si>
    <t xml:space="preserve">Pet2</t>
  </si>
  <si>
    <t xml:space="preserve">Shard</t>
  </si>
  <si>
    <t xml:space="preserve">Mine</t>
  </si>
  <si>
    <t xml:space="preserve">shield</t>
  </si>
  <si>
    <t xml:space="preserve">skill_name</t>
  </si>
  <si>
    <t xml:space="preserve">코인획득량</t>
  </si>
  <si>
    <t xml:space="preserve">서리드릴</t>
  </si>
  <si>
    <t xml:space="preserve">얼음너클</t>
  </si>
  <si>
    <t xml:space="preserve">묠니눈</t>
  </si>
  <si>
    <t xml:space="preserve">얼덩이</t>
  </si>
  <si>
    <t xml:space="preserve">서클</t>
  </si>
  <si>
    <t xml:space="preserve">크레바스</t>
  </si>
  <si>
    <t xml:space="preserve">아이스볼트</t>
  </si>
  <si>
    <t xml:space="preserve">돌풍</t>
  </si>
  <si>
    <t xml:space="preserve">냉기폭풍</t>
  </si>
  <si>
    <t xml:space="preserve">회수</t>
  </si>
  <si>
    <t xml:space="preserve">돌풍의눈</t>
  </si>
  <si>
    <t xml:space="preserve">순환폭풍</t>
  </si>
  <si>
    <t xml:space="preserve">실드</t>
  </si>
  <si>
    <t xml:space="preserve">거대방패</t>
  </si>
  <si>
    <t xml:space="preserve">가시방패</t>
  </si>
  <si>
    <t xml:space="preserve">강화</t>
  </si>
  <si>
    <t xml:space="preserve">반사</t>
  </si>
  <si>
    <t xml:space="preserve">충전</t>
  </si>
  <si>
    <t xml:space="preserve">은신</t>
  </si>
  <si>
    <t xml:space="preserve">흡수</t>
  </si>
  <si>
    <t xml:space="preserve">한기</t>
  </si>
  <si>
    <t xml:space="preserve">환경</t>
  </si>
  <si>
    <t xml:space="preserve">눈보라</t>
  </si>
  <si>
    <t xml:space="preserve">눈안개</t>
  </si>
  <si>
    <t xml:space="preserve">오로라</t>
  </si>
  <si>
    <t xml:space="preserve">화이트아웃</t>
  </si>
  <si>
    <t xml:space="preserve">서브스톰</t>
  </si>
  <si>
    <t xml:space="preserve">소환</t>
  </si>
  <si>
    <t xml:space="preserve">펫</t>
  </si>
  <si>
    <t xml:space="preserve">2렙펫</t>
  </si>
  <si>
    <t xml:space="preserve">빙산</t>
  </si>
  <si>
    <t xml:space="preserve">파편화</t>
  </si>
  <si>
    <t xml:space="preserve">수염펫</t>
  </si>
  <si>
    <t xml:space="preserve">info</t>
  </si>
  <si>
    <t xml:space="preserve">체력이 증가합니다.</t>
  </si>
  <si>
    <t xml:space="preserve">공격력이 증가합니다.</t>
  </si>
  <si>
    <t xml:space="preserve">방어력이 증가합니다.</t>
  </si>
  <si>
    <t xml:space="preserve">체력재생량이 증가합니다.</t>
  </si>
  <si>
    <t xml:space="preserve">스킬 쿨타임이 감소합니다.</t>
  </si>
  <si>
    <t xml:space="preserve">경험치 획득량이 증가합니다.</t>
  </si>
  <si>
    <t xml:space="preserve">코인 획득량이 증가합니다.</t>
  </si>
  <si>
    <t xml:space="preserve">스킬크기가 증가합니다.</t>
  </si>
  <si>
    <t xml:space="preserve">모든 회복량이 증가합니다.</t>
  </si>
  <si>
    <t xml:space="preserve">이동속도가 증가합니다.</t>
  </si>
  <si>
    <t xml:space="preserve">잘 뭉친 눈덩이.</t>
  </si>
  <si>
    <t xml:space="preserve">얼음 드릴로 장애물을 포함한 모든 것을 관통한다.</t>
  </si>
  <si>
    <t xml:space="preserve">잘 얼린 얼덩이.</t>
  </si>
  <si>
    <t xml:space="preserve">작은 범위의 피해를 주는 우박이 무작위로 떨어진다.</t>
  </si>
  <si>
    <t xml:space="preserve">보라색병을 던져 지속피해를 입힌다.</t>
  </si>
  <si>
    <t xml:space="preserve">내 앞을 막는 불똥을 날려버린다.</t>
  </si>
  <si>
    <t xml:space="preserve">눈사람 주변에 2초뒤 폭발하는 냉기폭풍이 생성되고 지속시간동안 이동속도가 상승한다.</t>
  </si>
  <si>
    <t xml:space="preserve">돌풍의 가운데로 불똥들을 빨아들인다.</t>
  </si>
  <si>
    <t xml:space="preserve">불똥들의 공격을 막는 실드가 생성된다.</t>
  </si>
  <si>
    <t xml:space="preserve">실드량이 대폭증가한다.</t>
  </si>
  <si>
    <t xml:space="preserve">실드가 받은 데미지의 일부를 반사한다</t>
  </si>
  <si>
    <t xml:space="preserve">일정 범위 이내의 모든 불똥에게 데미지를 반사한다.</t>
  </si>
  <si>
    <t xml:space="preserve">은신 상태로 부딪힌 모든 불똥이 얼어붙는다.</t>
  </si>
  <si>
    <t xml:space="preserve">눈보라가 휘몰아쳐 불똥들의 속도를 느려지게 한다.</t>
  </si>
  <si>
    <t xml:space="preserve">불똥들을 느려지게 만들고 데미지를 준다.</t>
  </si>
  <si>
    <t xml:space="preserve">불똥들을 실명하게 만들고 데미지를 준다.</t>
  </si>
  <si>
    <t xml:space="preserve">모든 오로라 효과가 동시 적용된다.</t>
  </si>
  <si>
    <t xml:space="preserve">필드의 모든 불똥들에게 강력한 데미지를 준다.</t>
  </si>
  <si>
    <t xml:space="preserve">길을 막고 데미지를 주는 빙벽을 소환한다.</t>
  </si>
  <si>
    <t xml:space="preserve">거대한 빙산을 소환한다.</t>
  </si>
  <si>
    <t xml:space="preserve">빙벽이 파괴될때 주변에 파편을 뿌려 데미지를 준다.</t>
  </si>
  <si>
    <t xml:space="preserve">눈사람 주변에 지뢰를 뿌린다.</t>
  </si>
  <si>
    <t xml:space="preserve">/yotvT1PQkOkG3jg1IDJoQ</t>
  </si>
  <si>
    <t xml:space="preserve">/M5S+dWo7EiId9wt6o6XLw</t>
  </si>
  <si>
    <t xml:space="preserve">qhbxhvmkDU+9aWaPDoLu1A</t>
  </si>
  <si>
    <t xml:space="preserve">tOCPat7u00yeT4oo+B8sUg</t>
  </si>
  <si>
    <t xml:space="preserve">TwiPhCw6wE2byN9CkCF/rA</t>
  </si>
  <si>
    <t xml:space="preserve">AG6AJ4LjKkCa1zPAC4Cciw</t>
  </si>
  <si>
    <t xml:space="preserve">jo6PdxlUsEC2/klFD/JwZA</t>
  </si>
  <si>
    <t xml:space="preserve">4KgTZIm12EmNm768Q+G4Yg</t>
  </si>
  <si>
    <t xml:space="preserve">SBfribusbUuyIdfyehHrZw</t>
  </si>
  <si>
    <t xml:space="preserve">zbOPZhxvnUWJ4Au6wsLP8Q</t>
  </si>
  <si>
    <t xml:space="preserve">FZ5HGZHDOk+Odw4wkd180Q</t>
  </si>
  <si>
    <t xml:space="preserve">I9F68W+EI0itaYNe5919Wg</t>
  </si>
  <si>
    <t xml:space="preserve">hYW2ydRmH0+YpxZx9ThXiw</t>
  </si>
  <si>
    <t xml:space="preserve">Hh0tZiIQ6U2htHV8yjRYxA</t>
  </si>
  <si>
    <t xml:space="preserve">jWWpvbrrvkC3uS8SPmky1A</t>
  </si>
  <si>
    <t xml:space="preserve">zSlutvLpFUarUP3oUcL8Zg</t>
  </si>
  <si>
    <t xml:space="preserve">fq9jFcPmv0WMD+GTfc8f9w</t>
  </si>
  <si>
    <t xml:space="preserve">FackCEYxIUGUPLN2MMCmIA</t>
  </si>
  <si>
    <t xml:space="preserve">kalnijJvbEmTglHgofayjg</t>
  </si>
  <si>
    <t xml:space="preserve">pIQYr6n9h0qJ4Vo3onUkZw</t>
  </si>
  <si>
    <t xml:space="preserve">m/Ikl2IFC0K3gMMchuOgyA</t>
  </si>
  <si>
    <t xml:space="preserve">5W58Cja2SUuLmh+ds6n0lw</t>
  </si>
  <si>
    <t xml:space="preserve">2ccfMFxg80irpc4HDr8Wtg</t>
  </si>
  <si>
    <t xml:space="preserve">/vGazK6urU2i2zDt3Ilc2g</t>
  </si>
  <si>
    <t xml:space="preserve">ynDTJm42bE2p0q2rS5q4Yg</t>
  </si>
  <si>
    <t xml:space="preserve">q1RJWc+DKESy5KyEHns5WA</t>
  </si>
  <si>
    <t xml:space="preserve">40PH+oD03EexWT/QvEeeVg</t>
  </si>
  <si>
    <t xml:space="preserve">qNZBU+ztcEWn8HDjT12DbQ</t>
  </si>
  <si>
    <t xml:space="preserve">C7UsOuqHUkajVuNZ/svKzg</t>
  </si>
  <si>
    <t xml:space="preserve">tr1U/lVP3k2cLjTN8FsrqQ</t>
  </si>
  <si>
    <t xml:space="preserve">8duemoKCbUGicPOmq32Giw</t>
  </si>
  <si>
    <t xml:space="preserve">8h5jCpw9gUWkqnHKmKujKw</t>
  </si>
  <si>
    <t xml:space="preserve">8gidNQ7gVU27oyaHJGaymQ</t>
  </si>
  <si>
    <t xml:space="preserve">acvyX1nU0kKIW+i7xO5mJw</t>
  </si>
  <si>
    <t xml:space="preserve">UG+WpI+IvEitpVSB6n1H5w</t>
  </si>
  <si>
    <t xml:space="preserve">8Vw2Rv0P20mV+KSviIM/qw</t>
  </si>
  <si>
    <t xml:space="preserve">ZUCSwoG0B0i4zf1Vg4ptdA</t>
  </si>
  <si>
    <t xml:space="preserve">EmwRxtbFQEiYYCdiHUgG7g</t>
  </si>
  <si>
    <t xml:space="preserve">sD6T9A1qFUuLOWuZ3GXVLA</t>
  </si>
  <si>
    <t xml:space="preserve">u/zcDEIIzUix6I8kAkxWXg</t>
  </si>
  <si>
    <t xml:space="preserve">UvWcCI40fEWpW6wPpWpKMA</t>
  </si>
  <si>
    <t xml:space="preserve">s7xQfUdA6kCVx0O8QCtsGA</t>
  </si>
  <si>
    <t xml:space="preserve">l+JIRDOOxUS0knF7c58IuA</t>
  </si>
  <si>
    <t xml:space="preserve">TpwNb2eHj02Yhj38wCJHMw</t>
  </si>
  <si>
    <t xml:space="preserve">VsamctMQ0UmDewZ/MyeyOg</t>
  </si>
  <si>
    <t xml:space="preserve">hY9IqdkwZUeqepqv5VzFnQ</t>
  </si>
  <si>
    <t xml:space="preserve">+32koox5V0ysThfg3wMsfw</t>
  </si>
  <si>
    <t xml:space="preserve">L5+ahX9HZ0iXDhyBDVfcag</t>
  </si>
  <si>
    <t xml:space="preserve">NxVdhYQcIE63QJB4Ozpsjw</t>
  </si>
  <si>
    <t xml:space="preserve">Q+cHovORDkiyxFUTq8KEhQ</t>
  </si>
  <si>
    <t xml:space="preserve">bhRiq9X+Lkq6RprL14j/Yw</t>
  </si>
  <si>
    <t xml:space="preserve">mlH+MyLaBkeVO2YWZOQJkA</t>
  </si>
  <si>
    <t xml:space="preserve">pV+VI/EEHE+O0FRpiT3Vhw</t>
  </si>
  <si>
    <t xml:space="preserve">dUDDMMDfj0qf7ExfNWEqTg</t>
  </si>
  <si>
    <t xml:space="preserve">sjRFH9SXCU62zDQTAC+6OA</t>
  </si>
  <si>
    <t xml:space="preserve">2cyhkSTsX0anUVvyrStLog</t>
  </si>
  <si>
    <t xml:space="preserve">8LHq5udo9EeieHTl5kJYGQ</t>
  </si>
  <si>
    <t xml:space="preserve">HSnts6sXKUOjcGMwKTQkAw</t>
  </si>
  <si>
    <t xml:space="preserve">8uAQAL41V0OopFvmhibm9A</t>
  </si>
  <si>
    <t xml:space="preserve">XFMXorGMMEaAr0R5o9HcLA</t>
  </si>
  <si>
    <t xml:space="preserve">nGbNOSHIGEC9zZLzkXc0yw</t>
  </si>
  <si>
    <t xml:space="preserve">Hammer</t>
  </si>
  <si>
    <t xml:space="preserve">GigaDrill</t>
  </si>
  <si>
    <t xml:space="preserve">Ricoche</t>
  </si>
  <si>
    <t xml:space="preserve">기가드릴</t>
  </si>
  <si>
    <t xml:space="preserve">Thuncall</t>
  </si>
  <si>
    <t xml:space="preserve">라이트닝서클</t>
  </si>
  <si>
    <t xml:space="preserve">LockOn</t>
  </si>
  <si>
    <t xml:space="preserve">자동타격</t>
  </si>
  <si>
    <t xml:space="preserve">8dkFI8QZDUa+zPr6WVTL6A</t>
  </si>
  <si>
    <t xml:space="preserve">axYL8cItVUCFqfVIdTYDKg</t>
  </si>
  <si>
    <t xml:space="preserve">ylciF/7Q50mdzQhtQfirfA</t>
  </si>
  <si>
    <t xml:space="preserve">SLN9+qEwyEyOUUt5IUGV7Q</t>
  </si>
  <si>
    <t xml:space="preserve">A4ISSaLRmEmbyimenmUHrg</t>
  </si>
  <si>
    <t xml:space="preserve">BPet</t>
  </si>
  <si>
    <t xml:space="preserve">Present</t>
  </si>
  <si>
    <t xml:space="preserve">눈사람 주변에 선물을 뿌린다.</t>
  </si>
  <si>
    <t xml:space="preserve">lkP/fAYfyUSBlmLuKFDrtQ</t>
  </si>
  <si>
    <t xml:space="preserve">shot</t>
  </si>
  <si>
    <t xml:space="preserve">None</t>
  </si>
  <si>
    <t xml:space="preserve">iceball</t>
  </si>
  <si>
    <t xml:space="preserve">essential</t>
  </si>
  <si>
    <t xml:space="preserve">choice0</t>
  </si>
  <si>
    <t xml:space="preserve">choice1</t>
  </si>
  <si>
    <t xml:space="preserve">m</t>
  </si>
  <si>
    <t xml:space="preserve">고드름으로 불똥들을 관통한다.</t>
  </si>
  <si>
    <t xml:space="preserve">모든것을 관통하며 높은 피해를 준다!</t>
  </si>
  <si>
    <t xml:space="preserve">높은 피해를 주는 망치를 불똥들에게 다단히트!</t>
  </si>
  <si>
    <t xml:space="preserve">적들에게 튕기는 표창을 여러갈래로 발사한다!</t>
  </si>
  <si>
    <t xml:space="preserve">눈사람 위치에 서클이 생성되어 1.5초후 피해를 준다.</t>
  </si>
  <si>
    <t xml:space="preserve">거대한 유성우가 무작위 낙하한다.</t>
  </si>
  <si>
    <t xml:space="preserve">눈사람 위치에 번개서클을 생성한다!</t>
  </si>
  <si>
    <t xml:space="preserve">전방에 돌풍을 일으킨다.</t>
  </si>
  <si>
    <t xml:space="preserve">눈총알에 피격된 불똥의 방어력을 감소시킨다.</t>
  </si>
  <si>
    <t xml:space="preserve">발사한 에너지볼이 눈사람에게 돌아온다.</t>
  </si>
  <si>
    <t xml:space="preserve">냉기폭풍에 불똥 적중시 냉기폭풍이 한번 더 생성된다.(최대 3번)</t>
  </si>
  <si>
    <t xml:space="preserve">냉기폭풍에 적중한 불똥방향으로 에너지볼을 발사한다!!</t>
  </si>
  <si>
    <t xml:space="preserve">같이 싸워주는 쫄따구를 소환한다.</t>
  </si>
  <si>
    <t xml:space="preserve">쫄따구의 공격이 불똥을 얼린다.</t>
  </si>
  <si>
    <t xml:space="preserve">쫄따구가 수염이 나면서 매우 강해졌다.</t>
  </si>
  <si>
    <t xml:space="preserve">rank</t>
  </si>
  <si>
    <t xml:space="preserve">inheritType</t>
  </si>
  <si>
    <t xml:space="preserve">non</t>
  </si>
  <si>
    <t xml:space="preserve">over</t>
  </si>
  <si>
    <t xml:space="preserve">val0_increase</t>
  </si>
  <si>
    <t xml:space="preserve">val0_cal</t>
  </si>
  <si>
    <t xml:space="preserve">val1_increase</t>
  </si>
  <si>
    <t xml:space="preserve">val1_cal</t>
  </si>
  <si>
    <t xml:space="preserve">설명0</t>
  </si>
  <si>
    <t xml:space="preserve">설명1</t>
  </si>
  <si>
    <t xml:space="preserve">자힐</t>
  </si>
  <si>
    <t xml:space="preserve">쿨</t>
  </si>
  <si>
    <t xml:space="preserve">경치</t>
  </si>
  <si>
    <t xml:space="preserve">코인</t>
  </si>
  <si>
    <t xml:space="preserve">크기</t>
  </si>
  <si>
    <t xml:space="preserve">이속</t>
  </si>
  <si>
    <t xml:space="preserve">퍼뎀</t>
  </si>
  <si>
    <t xml:space="preserve">독 퍼뎀</t>
  </si>
  <si>
    <t xml:space="preserve">폭풍딜</t>
  </si>
  <si>
    <t xml:space="preserve">에볼딜</t>
  </si>
  <si>
    <t xml:space="preserve">방감</t>
  </si>
  <si>
    <t xml:space="preserve">흡수율</t>
  </si>
  <si>
    <t xml:space="preserve">반격딜</t>
  </si>
  <si>
    <t xml:space="preserve">방어율</t>
  </si>
  <si>
    <t xml:space="preserve">슬로우</t>
  </si>
  <si>
    <t xml:space="preserve">실명확률</t>
  </si>
  <si>
    <t xml:space="preserve">효과</t>
  </si>
  <si>
    <t xml:space="preserve">실명</t>
  </si>
  <si>
    <t xml:space="preserve">파편공격력</t>
  </si>
  <si>
    <t xml:space="preserve">빙벽공격력</t>
  </si>
  <si>
    <t xml:space="preserve">fire</t>
  </si>
  <si>
    <t xml:space="preserve">closed</t>
  </si>
  <si>
    <t xml:space="preserve">ranged</t>
  </si>
  <si>
    <t xml:space="preserve">hard</t>
  </si>
  <si>
    <t xml:space="preserve">fall</t>
  </si>
  <si>
    <t xml:space="preserve">bronze</t>
  </si>
  <si>
    <t xml:space="preserve">silver</t>
  </si>
  <si>
    <t xml:space="preserve">platinum</t>
  </si>
  <si>
    <t xml:space="preserve">7w2B/YA3qkqv687vwCX6iQ</t>
  </si>
  <si>
    <t xml:space="preserve">RPRT2v+tYkuC4i0MpOZ8Ow</t>
  </si>
  <si>
    <t xml:space="preserve">aeDmuR2MdUO37sHN1736mA</t>
  </si>
  <si>
    <t xml:space="preserve">TMgBDVPzeUil50uMSBsG6A</t>
  </si>
  <si>
    <t xml:space="preserve">oYtzjQMKvU2J10JVXaX52g</t>
  </si>
  <si>
    <t xml:space="preserve">/PkWnwIwaEGKW2FWIO16mA</t>
  </si>
  <si>
    <t xml:space="preserve">UczT5lc++kC1UeHZ7tlhYg</t>
  </si>
  <si>
    <t xml:space="preserve">qKr+h2aApU2TNpfYvmpaEQ</t>
  </si>
  <si>
    <t xml:space="preserve">stair</t>
  </si>
  <si>
    <t xml:space="preserve">sName</t>
  </si>
  <si>
    <t xml:space="preserve">자가회복</t>
  </si>
  <si>
    <t xml:space="preserve">추가코인</t>
  </si>
  <si>
    <t xml:space="preserve">추가경험치</t>
  </si>
  <si>
    <t xml:space="preserve">스킨 강화</t>
  </si>
  <si>
    <t xml:space="preserve">icebat</t>
  </si>
  <si>
    <t xml:space="preserve">crit</t>
  </si>
  <si>
    <t xml:space="preserve">눈</t>
  </si>
  <si>
    <t xml:space="preserve">얼음</t>
  </si>
  <si>
    <t xml:space="preserve">서리</t>
  </si>
  <si>
    <t xml:space="preserve">금화</t>
  </si>
  <si>
    <t xml:space="preserve">덩어리</t>
  </si>
  <si>
    <t xml:space="preserve">경화</t>
  </si>
  <si>
    <t xml:space="preserve">강타</t>
  </si>
  <si>
    <t xml:space="preserve">편자</t>
  </si>
  <si>
    <t xml:space="preserve">방패</t>
  </si>
  <si>
    <t xml:space="preserve">level</t>
  </si>
  <si>
    <t xml:space="preserve">gIN2c+7lxUyA9Hh4RVchkQ</t>
  </si>
  <si>
    <t xml:space="preserve">1USBr3XqQkyLteuVIrp6Vw</t>
  </si>
  <si>
    <t xml:space="preserve">S967ChEWIEKLRgWK+MtWwQ</t>
  </si>
  <si>
    <t xml:space="preserve">jvqEsXErhk2ykvrfzoAUDw</t>
  </si>
  <si>
    <t xml:space="preserve">9n73PPnbOUKrgKP6mZ0KMw</t>
  </si>
  <si>
    <t xml:space="preserve">HqSj6XY/CUWaccmqb2TmqA</t>
  </si>
  <si>
    <t xml:space="preserve">+R5jmtU13UCTK+oHmVQL9g</t>
  </si>
  <si>
    <t xml:space="preserve">VpabmivgTEKnYH6RE01lhg</t>
  </si>
  <si>
    <t xml:space="preserve">aPYG1as2pUmRi8Rzh7S2AQ</t>
  </si>
  <si>
    <t xml:space="preserve">LeiZUV7/pEK8/DGVWZVVjg</t>
  </si>
  <si>
    <t xml:space="preserve">lbgZVC/NJ0OEQsbTL/aNIw</t>
  </si>
  <si>
    <t xml:space="preserve">ip8eCiST5keRgVvdK3Xrew</t>
  </si>
  <si>
    <t xml:space="preserve">combine0</t>
  </si>
  <si>
    <t xml:space="preserve">combine1</t>
  </si>
  <si>
    <t xml:space="preserve">combine2</t>
  </si>
  <si>
    <t xml:space="preserve">combine3</t>
  </si>
  <si>
    <t xml:space="preserve">combine4</t>
  </si>
  <si>
    <t xml:space="preserve">combine5</t>
  </si>
  <si>
    <t xml:space="preserve">combine6</t>
  </si>
  <si>
    <t xml:space="preserve">combine7</t>
  </si>
  <si>
    <t xml:space="preserve">초방어</t>
  </si>
  <si>
    <t xml:space="preserve">초공격</t>
  </si>
  <si>
    <t xml:space="preserve">눈실드</t>
  </si>
  <si>
    <t xml:space="preserve">얼빠따</t>
  </si>
  <si>
    <t xml:space="preserve">c0</t>
  </si>
  <si>
    <t xml:space="preserve">c1</t>
  </si>
  <si>
    <t xml:space="preserve">c2</t>
  </si>
  <si>
    <t xml:space="preserve">oJg4+YMeAE2E4cc1Y5AIpg</t>
  </si>
  <si>
    <t xml:space="preserve">VBQL5VOmSkKeaBjMMrVltw</t>
  </si>
  <si>
    <t xml:space="preserve">iUVJhQ1LykGHAIwaOcaSJw</t>
  </si>
  <si>
    <t xml:space="preserve">08o6JHIr3kqZrA9X2URzqg</t>
  </si>
  <si>
    <t xml:space="preserve">7kUPW3IVBUWJ4bBUUaq08A</t>
  </si>
  <si>
    <t xml:space="preserve">S/Mf6iTlVkuJYRvesrdixQ</t>
  </si>
  <si>
    <t xml:space="preserve">9f1yG6P7+kqyrJkHm0VvKw</t>
  </si>
  <si>
    <t xml:space="preserve">1EKwnlsWZkaFjWfQNMxpWg</t>
  </si>
  <si>
    <t xml:space="preserve">wsize</t>
  </si>
  <si>
    <t xml:space="preserve">hsize</t>
  </si>
  <si>
    <t xml:space="preserve">mount</t>
  </si>
  <si>
    <t xml:space="preserve">dot_w_rock</t>
  </si>
  <si>
    <t xml:space="preserve">h_w_rock</t>
  </si>
  <si>
    <t xml:space="preserve">w_w_rock</t>
  </si>
  <si>
    <t xml:space="preserve">L_w_rock</t>
  </si>
  <si>
    <t xml:space="preserve">dot_n_rock</t>
  </si>
  <si>
    <t xml:space="preserve">w_n_rock</t>
  </si>
  <si>
    <t xml:space="preserve">dot_wood</t>
  </si>
  <si>
    <t xml:space="preserve">dot_tree</t>
  </si>
  <si>
    <t xml:space="preserve">swamp0</t>
  </si>
  <si>
    <t xml:space="preserve">swamp1</t>
  </si>
  <si>
    <t xml:space="preserve">box_obstacle0</t>
  </si>
  <si>
    <t xml:space="preserve">box_obstacle1</t>
  </si>
  <si>
    <t xml:space="preserve">healpack</t>
  </si>
  <si>
    <t xml:space="preserve">ruin_thunder</t>
  </si>
  <si>
    <t xml:space="preserve">ruin_drill</t>
  </si>
  <si>
    <t xml:space="preserve">ruin_hammer</t>
  </si>
  <si>
    <t xml:space="preserve">bosszone</t>
  </si>
  <si>
    <t xml:space="preserve">HJ0p4TP3sEuAaOeFeDMGsw</t>
  </si>
  <si>
    <t xml:space="preserve">HC1faJAZckWUkEls2we61w</t>
  </si>
  <si>
    <t xml:space="preserve">FFDDqcw5PES7/IP2DJk2eg</t>
  </si>
  <si>
    <t xml:space="preserve">xyl4bTr2XUGtwzqy3z0MJA</t>
  </si>
  <si>
    <t xml:space="preserve">3HHWgXFXTEGon0yf696Ikw</t>
  </si>
  <si>
    <t xml:space="preserve">D0FEf6NAk0e8Qm91ysAKEQ</t>
  </si>
  <si>
    <t xml:space="preserve">wbYrxD5GzkeZLBR7RHUc2g</t>
  </si>
  <si>
    <t xml:space="preserve">Rq3k7BAx9k2+u+iWjAtkhQ</t>
  </si>
  <si>
    <t xml:space="preserve">AEEB8Nx7lE+T208A3kzajg</t>
  </si>
  <si>
    <t xml:space="preserve">R78EB3H1D0O4eRtVeBktKQ</t>
  </si>
  <si>
    <t xml:space="preserve">5TESLb7A7U+u7YH69SaErg</t>
  </si>
  <si>
    <t xml:space="preserve">WwDX01JBeUSxjUf6WASqqA</t>
  </si>
  <si>
    <t xml:space="preserve">kvESpDcbR0CDWtapfzJB+g</t>
  </si>
  <si>
    <t xml:space="preserve">u8t2KXV+Hkeuj4/URvcWOg</t>
  </si>
  <si>
    <t xml:space="preserve">85EAPhAKWUGNxod34rVbYA</t>
  </si>
  <si>
    <t xml:space="preserve">bsbQAZtGf0OELCM4xMD1nw</t>
  </si>
  <si>
    <t xml:space="preserve">691CRZoCoUCOB/zTMmPJBQ</t>
  </si>
  <si>
    <t xml:space="preserve">npc_house</t>
  </si>
  <si>
    <t xml:space="preserve">title</t>
  </si>
  <si>
    <t xml:space="preserve">냉기응징자</t>
  </si>
  <si>
    <t xml:space="preserve">유리대포</t>
  </si>
  <si>
    <t xml:space="preserve">A급헌터</t>
  </si>
  <si>
    <t xml:space="preserve">exchange</t>
  </si>
  <si>
    <t xml:space="preserve">all</t>
  </si>
  <si>
    <t xml:space="preserve">close</t>
  </si>
  <si>
    <t xml:space="preserve">heal</t>
  </si>
  <si>
    <t xml:space="preserve">dmg</t>
  </si>
  <si>
    <t xml:space="preserve">퀘스트사냥꾼</t>
  </si>
  <si>
    <t xml:space="preserve">퀘스트 3개처리</t>
  </si>
  <si>
    <t xml:space="preserve">a7oSxlnoZkeN+wG0YvyEkA</t>
  </si>
  <si>
    <t xml:space="preserve">take</t>
  </si>
  <si>
    <t xml:space="preserve">벌목꾼</t>
  </si>
  <si>
    <t xml:space="preserve">독점가</t>
  </si>
  <si>
    <t xml:space="preserve">enemy</t>
  </si>
  <si>
    <t xml:space="preserve">mob</t>
  </si>
  <si>
    <t xml:space="preserve">눈덩이로 마무리 50회</t>
  </si>
  <si>
    <t xml:space="preserve">cut</t>
  </si>
  <si>
    <t xml:space="preserve">체력50%이하로 120초 생존</t>
  </si>
  <si>
    <t xml:space="preserve">체력20%이하로 120초 생존</t>
  </si>
  <si>
    <t xml:space="preserve">체력5%이하로 120초 생존</t>
  </si>
  <si>
    <t xml:space="preserve">힐팩 15개먹기</t>
  </si>
  <si>
    <t xml:space="preserve">회복량 15%증가</t>
  </si>
  <si>
    <t xml:space="preserve">모험가</t>
  </si>
  <si>
    <t xml:space="preserve">150코인 획득</t>
  </si>
  <si>
    <t xml:space="preserve">초당 1%추가재생</t>
  </si>
  <si>
    <t xml:space="preserve">공격력 30%증가</t>
  </si>
  <si>
    <t xml:space="preserve">체력 10%감소, 공격력 25%증가</t>
  </si>
  <si>
    <t xml:space="preserve">설산의 용사</t>
  </si>
  <si>
    <t xml:space="preserve">얼음신체</t>
  </si>
  <si>
    <t xml:space="preserve">보스 10%추가데미지</t>
  </si>
  <si>
    <t xml:space="preserve">공격력 10%증가</t>
  </si>
  <si>
    <t xml:space="preserve">경계에 선 자</t>
  </si>
  <si>
    <t xml:space="preserve">챌린저</t>
  </si>
  <si>
    <t xml:space="preserve">방어력 2증가</t>
  </si>
  <si>
    <t xml:space="preserve">체력 15%증가</t>
  </si>
  <si>
    <t xml:space="preserve">체력 50%증가, 공격력 50%증가, 방어력 5증가</t>
  </si>
  <si>
    <t xml:space="preserve">경험치 15%증가</t>
  </si>
  <si>
    <t xml:space="preserve">불똥청소부</t>
  </si>
  <si>
    <t xml:space="preserve">백야의 전사</t>
  </si>
  <si>
    <t xml:space="preserve">원거리 200처치</t>
  </si>
  <si>
    <t xml:space="preserve">체력 10%증가</t>
  </si>
  <si>
    <t xml:space="preserve">방어력 4증가</t>
  </si>
  <si>
    <t xml:space="preserve">진격의 눈사람</t>
  </si>
  <si>
    <t xml:space="preserve">서리암살자</t>
  </si>
  <si>
    <t xml:space="preserve">강박증</t>
  </si>
  <si>
    <t xml:space="preserve">돈오름</t>
  </si>
  <si>
    <t xml:space="preserve">눈덩이 스킬+2</t>
  </si>
  <si>
    <t xml:space="preserve">get_stat</t>
  </si>
  <si>
    <t xml:space="preserve">get_point</t>
  </si>
  <si>
    <t xml:space="preserve">get_skill</t>
  </si>
  <si>
    <t xml:space="preserve">get_coin</t>
  </si>
  <si>
    <t xml:space="preserve">100코인 획득</t>
  </si>
  <si>
    <t xml:space="preserve">도주설계사</t>
  </si>
  <si>
    <t xml:space="preserve">나무 40개 쓰러트리기</t>
  </si>
  <si>
    <t xml:space="preserve">온기포비아</t>
  </si>
  <si>
    <t xml:space="preserve">40초 이상 데미지 받지 않기</t>
  </si>
  <si>
    <t xml:space="preserve">체력 10%증가, 초당 0.5%추가재생</t>
  </si>
  <si>
    <t xml:space="preserve">conti</t>
  </si>
  <si>
    <t xml:space="preserve">under</t>
  </si>
  <si>
    <t xml:space="preserve">goal_Key</t>
  </si>
  <si>
    <t xml:space="preserve">goal_Condition</t>
  </si>
  <si>
    <t xml:space="preserve">goal_condition_val</t>
  </si>
  <si>
    <t xml:space="preserve">goal_val_type</t>
  </si>
  <si>
    <t xml:space="preserve">goal_val</t>
  </si>
  <si>
    <t xml:space="preserve">goal_Ex</t>
  </si>
  <si>
    <t xml:space="preserve">reward_Ex</t>
  </si>
  <si>
    <t xml:space="preserve">reward_Key</t>
  </si>
  <si>
    <t xml:space="preserve">reward_val_type</t>
  </si>
  <si>
    <t xml:space="preserve">reward_val</t>
  </si>
  <si>
    <t xml:space="preserve">눈표창</t>
  </si>
  <si>
    <t xml:space="preserve">설쇄참</t>
  </si>
  <si>
    <t xml:space="preserve">Icicle</t>
  </si>
  <si>
    <t xml:space="preserve">스노우포인트</t>
  </si>
  <si>
    <t xml:space="preserve">SnowPoint</t>
  </si>
  <si>
    <t xml:space="preserve">FrontFire</t>
  </si>
  <si>
    <t xml:space="preserve">SinkHole</t>
  </si>
  <si>
    <t xml:space="preserve">유성</t>
  </si>
  <si>
    <t xml:space="preserve">SnowBall</t>
  </si>
  <si>
    <t xml:space="preserve">IceBall</t>
  </si>
  <si>
    <t xml:space="preserve">IceBerg</t>
  </si>
  <si>
    <t xml:space="preserve">싱크홀</t>
  </si>
  <si>
    <t xml:space="preserve">몹 200마리처치</t>
  </si>
  <si>
    <t xml:space="preserve">repeat</t>
  </si>
  <si>
    <t xml:space="preserve">불똥 400마리처치</t>
  </si>
  <si>
    <t xml:space="preserve">근거리 300마리처치</t>
  </si>
  <si>
    <t xml:space="preserve">튼튼 100처치</t>
  </si>
  <si>
    <t xml:space="preserve">데미지</t>
  </si>
  <si>
    <t xml:space="preserve">힐팩 습득</t>
  </si>
  <si>
    <t xml:space="preserve">몹 처치</t>
  </si>
  <si>
    <t xml:space="preserve">퀘스트 완료</t>
  </si>
  <si>
    <t xml:space="preserve">나무 처치</t>
  </si>
  <si>
    <t xml:space="preserve">받은 데미지</t>
  </si>
  <si>
    <t xml:space="preserve">불똥 처치</t>
  </si>
  <si>
    <t xml:space="preserve">근거리 처치</t>
  </si>
  <si>
    <t xml:space="preserve">원거리 처치</t>
  </si>
  <si>
    <t xml:space="preserve">튼튼이 처치</t>
  </si>
  <si>
    <t xml:space="preserve">눈덩이로 마무리</t>
  </si>
  <si>
    <t xml:space="preserve">연속 적중</t>
  </si>
  <si>
    <t xml:space="preserve">얼음꽃 습득</t>
  </si>
  <si>
    <t xml:space="preserve">데미지 받지 않은 시간</t>
  </si>
  <si>
    <t xml:space="preserve">나무 20개 쓰러트리기</t>
  </si>
  <si>
    <t xml:space="preserve">이속 5%증가</t>
  </si>
  <si>
    <t xml:space="preserve">goal_Ex2</t>
  </si>
  <si>
    <t xml:space="preserve">플라워리스트</t>
  </si>
  <si>
    <t xml:space="preserve">양손에 하나씩</t>
  </si>
  <si>
    <t xml:space="preserve">BOSS</t>
  </si>
  <si>
    <t xml:space="preserve">DODGE</t>
  </si>
  <si>
    <t xml:space="preserve">회피</t>
  </si>
  <si>
    <t xml:space="preserve">보스에게 추가데미지를 줍니다.</t>
  </si>
  <si>
    <t xml:space="preserve">일정 확률로 공격을 회피합니다.</t>
  </si>
  <si>
    <t xml:space="preserve">보스 추뎀</t>
  </si>
  <si>
    <t xml:space="preserve">보추뎀</t>
  </si>
  <si>
    <t xml:space="preserve">HPGEN</t>
  </si>
  <si>
    <t xml:space="preserve">HEALMOUNT</t>
  </si>
  <si>
    <t xml:space="preserve">SPEED</t>
  </si>
  <si>
    <t xml:space="preserve">tc63/v+OPkGkCAqzcb4YMg</t>
  </si>
  <si>
    <t xml:space="preserve">wZxA2p314UWpcbA9Dfgahw</t>
  </si>
  <si>
    <t xml:space="preserve">HP,ATT,DEF</t>
  </si>
  <si>
    <t xml:space="preserve">HP,HPGEN</t>
  </si>
  <si>
    <t xml:space="preserve">ash</t>
  </si>
  <si>
    <t xml:space="preserve">eojlOxf/w0OBT1MmPvsZWA</t>
  </si>
  <si>
    <t xml:space="preserve">exppack</t>
  </si>
  <si>
    <t xml:space="preserve">MNd8pvITRkKaZfMFZ1A2ow</t>
  </si>
  <si>
    <t xml:space="preserve">HP,ATT</t>
  </si>
  <si>
    <t xml:space="preserve">quest_1</t>
  </si>
  <si>
    <t xml:space="preserve">quest_0</t>
  </si>
  <si>
    <t xml:space="preserve">quest_2</t>
  </si>
  <si>
    <t xml:space="preserve">quest_3</t>
  </si>
  <si>
    <t xml:space="preserve">quest_4</t>
  </si>
  <si>
    <t xml:space="preserve">quest_8</t>
  </si>
  <si>
    <t xml:space="preserve">quest_9</t>
  </si>
  <si>
    <t xml:space="preserve">quest_10</t>
  </si>
  <si>
    <t xml:space="preserve">quest_11</t>
  </si>
  <si>
    <t xml:space="preserve">quest_12</t>
  </si>
  <si>
    <t xml:space="preserve">quest_13</t>
  </si>
  <si>
    <t xml:space="preserve">quest_14</t>
  </si>
  <si>
    <t xml:space="preserve">quest_15</t>
  </si>
  <si>
    <t xml:space="preserve">quest_16</t>
  </si>
  <si>
    <t xml:space="preserve">quest_17</t>
  </si>
  <si>
    <t xml:space="preserve">quest_18</t>
  </si>
  <si>
    <t xml:space="preserve">quest_19</t>
  </si>
  <si>
    <t xml:space="preserve">quest_20</t>
  </si>
  <si>
    <t xml:space="preserve">quest_21</t>
  </si>
  <si>
    <t xml:space="preserve">quest_22</t>
  </si>
  <si>
    <t xml:space="preserve">quest_23</t>
  </si>
  <si>
    <t xml:space="preserve">생존의 명수</t>
  </si>
  <si>
    <t xml:space="preserve">눈덩이 연속 20회 적중</t>
  </si>
  <si>
    <t xml:space="preserve">tem</t>
  </si>
  <si>
    <t xml:space="preserve">sward</t>
  </si>
  <si>
    <t xml:space="preserve">easy</t>
  </si>
  <si>
    <t xml:space="preserve">normal</t>
  </si>
  <si>
    <t xml:space="preserve">veryhard</t>
  </si>
  <si>
    <t xml:space="preserve">hell</t>
  </si>
  <si>
    <t xml:space="preserve">mobrate</t>
  </si>
  <si>
    <t xml:space="preserve">dot_n_trap</t>
  </si>
  <si>
    <t xml:space="preserve">trans</t>
  </si>
  <si>
    <t xml:space="preserve">쉬움</t>
  </si>
  <si>
    <t xml:space="preserve">보통</t>
  </si>
  <si>
    <t xml:space="preserve">어려움</t>
  </si>
  <si>
    <t xml:space="preserve">더어려움</t>
  </si>
  <si>
    <t xml:space="preserve">헬</t>
  </si>
  <si>
    <t xml:space="preserve">seasoninfo</t>
  </si>
  <si>
    <t xml:space="preserve">균일한 계절</t>
  </si>
  <si>
    <t xml:space="preserve">온난화</t>
  </si>
  <si>
    <t xml:space="preserve">어둠땅</t>
  </si>
  <si>
    <t xml:space="preserve">mapinfo</t>
  </si>
  <si>
    <t xml:space="preserve">함정 추가</t>
  </si>
  <si>
    <t xml:space="preserve">더 많은 함정</t>
  </si>
  <si>
    <t xml:space="preserve">mobinfo</t>
  </si>
  <si>
    <t xml:space="preserve">간간히 날리는 재</t>
  </si>
  <si>
    <t xml:space="preserve">주기적으로 날리는 재</t>
  </si>
  <si>
    <t xml:space="preserve">0sMBXzM4PkSVtPI53cROpA</t>
  </si>
  <si>
    <t xml:space="preserve">MvGkvhHddkeAhG2WeXdZ6w</t>
  </si>
  <si>
    <t xml:space="preserve">fFUBZg7YgU+FFAUDofVo5g</t>
  </si>
  <si>
    <t xml:space="preserve">/0LVZEOmskKWA+Qfz0auoQ</t>
  </si>
  <si>
    <t xml:space="preserve">ZgS+dJz31k2QCrueNs4mtg</t>
  </si>
  <si>
    <t xml:space="preserve">p8AqsyvSfU62KZgssELecQ</t>
  </si>
  <si>
    <t xml:space="preserve">ani</t>
  </si>
  <si>
    <t xml:space="preserve">stop</t>
  </si>
  <si>
    <t xml:space="preserve">roll</t>
  </si>
  <si>
    <t xml:space="preserve">eff</t>
  </si>
  <si>
    <t xml:space="preserve">Attack</t>
  </si>
  <si>
    <t xml:space="preserve">Electric</t>
  </si>
  <si>
    <t xml:space="preserve">giga</t>
  </si>
  <si>
    <t xml:space="preserve">colSize</t>
  </si>
  <si>
    <t xml:space="preserve">tailSize</t>
  </si>
  <si>
    <t xml:space="preserve">5ZnACqe8PE+E92oP5BwkRw</t>
  </si>
  <si>
    <t xml:space="preserve">L+eZ0Xl5pUmYzw8Nxj7raA</t>
  </si>
  <si>
    <t xml:space="preserve">cx8gyXITVE+p3nhdrY1PQg</t>
  </si>
  <si>
    <t xml:space="preserve">4nKe2T48f0ej8dGiEM7JOg</t>
  </si>
  <si>
    <t xml:space="preserve">ptNwOmaTXk6ZnuQexwmovQ</t>
  </si>
  <si>
    <t xml:space="preserve">69L/lX9G6UWdOAjVMbBfVw</t>
  </si>
  <si>
    <t xml:space="preserve">JwzojgQlM06n3/orgszMdw</t>
  </si>
  <si>
    <t xml:space="preserve">BRq4PoqLc0qcR0g1FcVdkw</t>
  </si>
  <si>
    <t xml:space="preserve">dPoHgsSwxUyv1aQ8FCQRwg</t>
  </si>
  <si>
    <t xml:space="preserve">EVemvUJbDEK6mYTE2TZ3CA</t>
  </si>
  <si>
    <t xml:space="preserve">OfsFeROpbEinkvnMX3bMrA</t>
  </si>
  <si>
    <t xml:space="preserve">/yyGEgfi1Eaw4Nwhog/QjA</t>
  </si>
  <si>
    <t xml:space="preserve">5WVo5ZVJDUCvRgwbARS8CA</t>
  </si>
  <si>
    <t xml:space="preserve">Pj2xlJ5a+EW3kJM7ZLIrKQ</t>
  </si>
  <si>
    <t xml:space="preserve">+IqimXnY5E2cNlKUmzKqKA</t>
  </si>
  <si>
    <t xml:space="preserve">RockBall</t>
  </si>
  <si>
    <t xml:space="preserve">CitrusBall</t>
  </si>
  <si>
    <t xml:space="preserve">PresentBall</t>
  </si>
  <si>
    <t xml:space="preserve">SquareBall</t>
  </si>
  <si>
    <t xml:space="preserve">쿨감</t>
  </si>
  <si>
    <t xml:space="preserve">Thorn</t>
  </si>
  <si>
    <t xml:space="preserve">W/tSi16TiEis+AzxjAkL0g</t>
  </si>
  <si>
    <t xml:space="preserve">box_obstacle2</t>
  </si>
  <si>
    <t xml:space="preserve">dot_grass</t>
  </si>
  <si>
    <t xml:space="preserve">w_grass</t>
  </si>
  <si>
    <t xml:space="preserve">kp9vtAo9RkiCxKqBewVwXQ</t>
  </si>
  <si>
    <t xml:space="preserve">tsvo//qSlEis2RdGVQldyA</t>
  </si>
  <si>
    <t xml:space="preserve">8PQHErwJZkmq+FYdrv66ZA</t>
  </si>
  <si>
    <t xml:space="preserve">day_skill_0</t>
  </si>
  <si>
    <t xml:space="preserve">day_skill_1</t>
  </si>
  <si>
    <t xml:space="preserve">day_skill_2</t>
  </si>
  <si>
    <t xml:space="preserve">skill_0</t>
  </si>
  <si>
    <t xml:space="preserve">skill_1</t>
  </si>
  <si>
    <t xml:space="preserve">skill_2</t>
  </si>
  <si>
    <t xml:space="preserve">특정 1단계 스킬 습득</t>
  </si>
  <si>
    <t xml:space="preserve">특정 2단계 스킬 습득</t>
  </si>
  <si>
    <t xml:space="preserve">특정 3단계 스킬 습득</t>
  </si>
  <si>
    <t xml:space="preserve">easy_time</t>
  </si>
  <si>
    <t xml:space="preserve">easy_boss</t>
  </si>
  <si>
    <t xml:space="preserve">normal_time</t>
  </si>
  <si>
    <t xml:space="preserve">normal_boss</t>
  </si>
  <si>
    <t xml:space="preserve">hard_time</t>
  </si>
  <si>
    <t xml:space="preserve">hard_boss</t>
  </si>
  <si>
    <t xml:space="preserve">NuVZZUZAIUi//QhBvQRVEw</t>
  </si>
  <si>
    <t xml:space="preserve">hsR5bn/+l0qNuXfdf0UVng</t>
  </si>
  <si>
    <t xml:space="preserve">9UuUTJxLwkOq7oBi/qUEmQ</t>
  </si>
  <si>
    <t xml:space="preserve">1iQY7c0Se0GQU9h6AWxxfw</t>
  </si>
  <si>
    <t xml:space="preserve">KT5a5kXPbU6VHSI9If8LwQ</t>
  </si>
  <si>
    <t xml:space="preserve">GK7cADse+kyFf4qXWtNsiQ</t>
  </si>
  <si>
    <t xml:space="preserve">/gFlQjzG7EWDKlE96WG6BQ</t>
  </si>
  <si>
    <t xml:space="preserve">day_revive</t>
  </si>
  <si>
    <t xml:space="preserve">revive</t>
  </si>
  <si>
    <t xml:space="preserve">부활 1회</t>
  </si>
  <si>
    <t xml:space="preserve">request</t>
  </si>
  <si>
    <t xml:space="preserve">bronzeAddit</t>
  </si>
  <si>
    <t xml:space="preserve">silverAddit</t>
  </si>
  <si>
    <t xml:space="preserve">goldAddit</t>
  </si>
  <si>
    <t xml:space="preserve">platinumAddit</t>
  </si>
  <si>
    <t xml:space="preserve">bronzeReward</t>
  </si>
  <si>
    <t xml:space="preserve">silverReward</t>
  </si>
  <si>
    <t xml:space="preserve">goldReward</t>
  </si>
  <si>
    <t xml:space="preserve">platinumReward</t>
  </si>
  <si>
    <t xml:space="preserve">최대체력</t>
  </si>
  <si>
    <t xml:space="preserve">눈사람 기본 공격력</t>
  </si>
  <si>
    <t xml:space="preserve">데미지 감소율</t>
  </si>
  <si>
    <t xml:space="preserve">스킬 쿨타임 감소</t>
  </si>
  <si>
    <t xml:space="preserve">추가 경험치 습득률</t>
  </si>
  <si>
    <t xml:space="preserve">추가 코인 습득률</t>
  </si>
  <si>
    <t xml:space="preserve">초당 체력회복률</t>
  </si>
  <si>
    <t xml:space="preserve">스킨 능력치 강화율</t>
  </si>
  <si>
    <t xml:space="preserve">b_gem</t>
  </si>
  <si>
    <t xml:space="preserve">h_gem</t>
  </si>
  <si>
    <t xml:space="preserve">heropack</t>
  </si>
  <si>
    <t xml:space="preserve">sprite/store/gem_b</t>
  </si>
  <si>
    <t xml:space="preserve">sprite/store/gem_h</t>
  </si>
  <si>
    <t xml:space="preserve">XSQodWzeJ0+Wbo0ofdBsCw</t>
  </si>
  <si>
    <t xml:space="preserve">pD80JHNlXkuYc1gklGeC8w</t>
  </si>
  <si>
    <t xml:space="preserve">sprite/store/vampPack</t>
  </si>
  <si>
    <t xml:space="preserve">sprite/store/heroPack</t>
  </si>
  <si>
    <t xml:space="preserve">vamppack</t>
  </si>
  <si>
    <t xml:space="preserve">productName</t>
  </si>
  <si>
    <t xml:space="preserve">광고제거</t>
  </si>
  <si>
    <t xml:space="preserve">스타트팩</t>
  </si>
  <si>
    <t xml:space="preserve">뱀파이어사람팩</t>
  </si>
  <si>
    <t xml:space="preserve">용사사람팩</t>
  </si>
  <si>
    <t xml:space="preserve">보석 몇알</t>
  </si>
  <si>
    <t xml:space="preserve">보석 조금</t>
  </si>
  <si>
    <t xml:space="preserve">보석 가방</t>
  </si>
  <si>
    <t xml:space="preserve">보석 상자</t>
  </si>
  <si>
    <t xml:space="preserve">보석 금고</t>
  </si>
  <si>
    <t xml:space="preserve">코인 조금</t>
  </si>
  <si>
    <t xml:space="preserve">코인 가방</t>
  </si>
  <si>
    <t xml:space="preserve">코인 상자</t>
  </si>
  <si>
    <t xml:space="preserve">보석 더미</t>
  </si>
  <si>
    <t xml:space="preserve">Vespene</t>
  </si>
  <si>
    <t xml:space="preserve">간헐천</t>
  </si>
  <si>
    <t xml:space="preserve">union</t>
  </si>
  <si>
    <t xml:space="preserve">냉동탄</t>
  </si>
  <si>
    <t xml:space="preserve">강력한 데미지와 더불어 추가피해를 준다.</t>
  </si>
  <si>
    <t xml:space="preserve">적을 공격할때마다 얼음 표창의 쿨타임이 줄어든다.</t>
  </si>
  <si>
    <t xml:space="preserve">폭탄을 터트려 싱크홀을 만든다.</t>
  </si>
  <si>
    <t xml:space="preserve">크레바스를 만들어 큰범위에 피해를 준다.</t>
  </si>
  <si>
    <t xml:space="preserve">간헐천을 만들어 지속피해 및 큰 데미지를 준다!!</t>
  </si>
  <si>
    <t xml:space="preserve">습득시 체력 회복, 낮은 확률로 공격/방어력 증가</t>
  </si>
  <si>
    <t xml:space="preserve">불똥들의 능력치에 영향을 주는 오로라가 생성된다.</t>
  </si>
  <si>
    <t xml:space="preserve">실드에 방어력이 적용된다.</t>
  </si>
  <si>
    <t xml:space="preserve">눈사람 주변에 구체가 생성되어 불똥들에게 피해를 주고, 그 데미지의 일부가 실드로 변환된다.</t>
  </si>
  <si>
    <t xml:space="preserve">전방으로 작은 눈총알을 연사한다.</t>
  </si>
  <si>
    <t xml:space="preserve">전방으로 부채꼴 모양으로 에너지볼을 발사한다.</t>
  </si>
  <si>
    <t xml:space="preserve">Dash</t>
  </si>
  <si>
    <t xml:space="preserve">대쉬</t>
  </si>
  <si>
    <t xml:space="preserve">피격시 잠시동안 이동속도가 증가한다.</t>
  </si>
  <si>
    <t xml:space="preserve">qWJ2aLv710mO8jbMf+h7Aw</t>
  </si>
  <si>
    <t xml:space="preserve">SnowBullet</t>
  </si>
  <si>
    <t xml:space="preserve">망치</t>
  </si>
  <si>
    <t xml:space="preserve">독병</t>
  </si>
  <si>
    <t xml:space="preserve">번개</t>
  </si>
  <si>
    <t xml:space="preserve">3펫</t>
  </si>
  <si>
    <t xml:space="preserve">지뢰</t>
  </si>
  <si>
    <t xml:space="preserve">tem</t>
  </si>
  <si>
    <t xml:space="preserve">무적/은신</t>
  </si>
  <si>
    <t xml:space="preserve">subShield</t>
  </si>
  <si>
    <t xml:space="preserve">get_tem</t>
  </si>
  <si>
    <t xml:space="preserve">고결한 자</t>
  </si>
  <si>
    <t xml:space="preserve">보라색병</t>
  </si>
  <si>
    <t xml:space="preserve">번개 조각</t>
  </si>
  <si>
    <t xml:space="preserve">번개조각</t>
  </si>
  <si>
    <t xml:space="preserve">은신탱커</t>
  </si>
  <si>
    <t xml:space="preserve">어른 수염</t>
  </si>
  <si>
    <t xml:space="preserve">보라색 병 줍기</t>
  </si>
  <si>
    <t xml:space="preserve">수염 줍기</t>
  </si>
  <si>
    <t xml:space="preserve">망치 줍기</t>
  </si>
  <si>
    <t xml:space="preserve">지뢰 습득</t>
  </si>
  <si>
    <t xml:space="preserve">지뢰 줍기</t>
  </si>
  <si>
    <t xml:space="preserve">지뢰 전원이 잘 꺼졌는지 확인하고 줍자!</t>
  </si>
  <si>
    <t xml:space="preserve">수염에 발이 달렸나…?</t>
  </si>
  <si>
    <t xml:space="preserve">non</t>
  </si>
  <si>
    <t xml:space="preserve">over</t>
  </si>
  <si>
    <t xml:space="preserve">kill</t>
  </si>
  <si>
    <t xml:space="preserve">SnowBall,2</t>
  </si>
  <si>
    <t xml:space="preserve">적에게 데미지 n만큼 입히기</t>
  </si>
  <si>
    <t xml:space="preserve">보스에게 데미지 n만큼 입히기</t>
  </si>
  <si>
    <t xml:space="preserve">데미지 n만큼 받기</t>
  </si>
  <si>
    <t xml:space="preserve">적에게 데미지 n만큼 입히기(보스 제외)</t>
  </si>
  <si>
    <t xml:space="preserve">quest_5</t>
  </si>
  <si>
    <t xml:space="preserve">quest_6</t>
  </si>
  <si>
    <t xml:space="preserve">quest_7</t>
  </si>
  <si>
    <t xml:space="preserve">dropBottle</t>
  </si>
  <si>
    <t xml:space="preserve">dropBeard</t>
  </si>
  <si>
    <t xml:space="preserve">dropMine</t>
  </si>
  <si>
    <t xml:space="preserve">hammerTem</t>
  </si>
  <si>
    <t xml:space="preserve">poisonBottle</t>
  </si>
  <si>
    <t xml:space="preserve">lightningTem</t>
  </si>
  <si>
    <t xml:space="preserve">beardTem</t>
  </si>
  <si>
    <t xml:space="preserve">mineTem</t>
  </si>
  <si>
    <t xml:space="preserve">dropHam</t>
  </si>
  <si>
    <t xml:space="preserve">heal</t>
  </si>
  <si>
    <t xml:space="preserve">exp</t>
  </si>
  <si>
    <t xml:space="preserve">번개조각 n개 줍기</t>
  </si>
  <si>
    <t xml:space="preserve">지뢰 n개 줍기</t>
  </si>
  <si>
    <t xml:space="preserve">yWESqQEPCEiLzTT6MdR6Ig</t>
  </si>
  <si>
    <t xml:space="preserve">0KxBCeO260quBm1bAc2KfA</t>
  </si>
  <si>
    <t xml:space="preserve">pJO6SWIa8Uq+bpw0IWckZA</t>
  </si>
  <si>
    <t xml:space="preserve">vxNDIGD33E6lnihDe02DMA</t>
  </si>
  <si>
    <t xml:space="preserve">d93T+aE8TUmQw6/+ouNSIQ</t>
  </si>
  <si>
    <t xml:space="preserve">dropLightPiece</t>
  </si>
  <si>
    <t xml:space="preserve">dropLightPiece</t>
  </si>
  <si>
    <t xml:space="preserve">skill</t>
  </si>
  <si>
    <t xml:space="preserve">qt_ham</t>
  </si>
  <si>
    <t xml:space="preserve">qt_btl</t>
  </si>
  <si>
    <t xml:space="preserve">qt_pce</t>
  </si>
  <si>
    <t xml:space="preserve">qt_sld</t>
  </si>
  <si>
    <t xml:space="preserve">qt_brd</t>
  </si>
  <si>
    <t xml:space="preserve">qt_min</t>
  </si>
  <si>
    <t xml:space="preserve">init</t>
  </si>
  <si>
    <t xml:space="preserve">몹 200마리처치</t>
  </si>
  <si>
    <t xml:space="preserve">눈덩이 스킬 포인트 획득</t>
  </si>
  <si>
    <t xml:space="preserve">얼덩이 스킬 포인트 획득</t>
  </si>
  <si>
    <t xml:space="preserve">돌진 스킬 포인트 획득</t>
  </si>
  <si>
    <t xml:space="preserve">실드 스킬 포인트 획득</t>
  </si>
  <si>
    <t xml:space="preserve">환경 스킬 포인트 획득</t>
  </si>
  <si>
    <t xml:space="preserve">소환 스킬 포인트 획득</t>
  </si>
  <si>
    <t xml:space="preserve">SnowBall,1</t>
  </si>
  <si>
    <t xml:space="preserve">IceBall,1</t>
  </si>
  <si>
    <t xml:space="preserve">Rush,1</t>
  </si>
  <si>
    <t xml:space="preserve">Shield,1</t>
  </si>
  <si>
    <t xml:space="preserve">Field,1</t>
  </si>
  <si>
    <t xml:space="preserve">Summon,1</t>
  </si>
  <si>
    <t xml:space="preserve">quest_24</t>
  </si>
  <si>
    <t xml:space="preserve">quest_25</t>
  </si>
  <si>
    <t xml:space="preserve">quest_26</t>
  </si>
  <si>
    <t xml:space="preserve">j8HAFnAJ1Uy7O/qkTgUWJg</t>
  </si>
  <si>
    <t xml:space="preserve">rNanZX+/mU2SOHlZ1omCqw</t>
  </si>
  <si>
    <t xml:space="preserve">jWdTe2c0ZkONDYZxjhvyrA</t>
  </si>
  <si>
    <t xml:space="preserve">gAcWPHEpZk2103lG0+2AIQ</t>
  </si>
  <si>
    <t xml:space="preserve">V+ipf/oipkexP2ms2oIyOQ</t>
  </si>
  <si>
    <t xml:space="preserve">Dgf6/eWLy0ON+hws0EHB/Q</t>
  </si>
  <si>
    <t xml:space="preserve">IG70aFrX/kKuRLU3vD/Czg</t>
  </si>
  <si>
    <t xml:space="preserve">fDKgHx11fUWVMtoOO/9rFw</t>
  </si>
  <si>
    <t xml:space="preserve">QRsBRxneOESASRkyJTmWOQ</t>
  </si>
  <si>
    <t xml:space="preserve">++cxCkq/CEiOeFv90sAsPw</t>
  </si>
  <si>
    <t xml:space="preserve">RdkqXwWPKkaPmE97kf9WBQ</t>
  </si>
  <si>
    <t xml:space="preserve">OFpmysMx3kqR8sB/FPIlgA</t>
  </si>
  <si>
    <t xml:space="preserve">2wxqFTIDnk+fLNH+Jts9Cg</t>
  </si>
  <si>
    <t xml:space="preserve">1BGy05Pc1k+ROa4dX4m9yg</t>
  </si>
  <si>
    <t xml:space="preserve">B16vfPJsdUKOFCAefBpfWQ</t>
  </si>
  <si>
    <t xml:space="preserve">dvF52+JxuUmIvCu7Esj4xA</t>
  </si>
  <si>
    <t xml:space="preserve">M6qE378p80eB5+QF7qLC2A</t>
  </si>
  <si>
    <t xml:space="preserve">I7mHpI78DEmLJiFoJuqgrA</t>
  </si>
  <si>
    <t xml:space="preserve">P6pw6ylcwUqSGkCvYu+W7w</t>
  </si>
  <si>
    <t xml:space="preserve">3tXD6bQhvUS1Del+8r+ETg</t>
  </si>
  <si>
    <t xml:space="preserve">OGhKKqhkx0eRGJHfDDff6g</t>
  </si>
  <si>
    <t xml:space="preserve">BJi4Oi9uW0G7OO3+D0Z0UA</t>
  </si>
  <si>
    <t xml:space="preserve">nOmfJAGyB06gflt+8bYK4A</t>
  </si>
  <si>
    <t xml:space="preserve">S/qI2OcE6kK7Ns9MdUXsBg</t>
  </si>
  <si>
    <t xml:space="preserve">BNReapD+Y0W926TYam2/pg</t>
  </si>
  <si>
    <t xml:space="preserve">glPdMcsXSECKM1YLlNXnQA</t>
  </si>
  <si>
    <t xml:space="preserve">DaibGVq2D06qFd3gNK72bQ</t>
  </si>
  <si>
    <t xml:space="preserve">va0T0KuvLUSE6NIA4Q2PHA</t>
  </si>
  <si>
    <t xml:space="preserve">XVTBNmV0zkG6YpUCUMXG5Q</t>
  </si>
  <si>
    <t xml:space="preserve">9CDb/m7yoUe11nOjraNysA</t>
  </si>
  <si>
    <t xml:space="preserve">gVwryduW60ulToKQBBcHug</t>
  </si>
  <si>
    <t xml:space="preserve">oHWkIlu7QkaFUED+fYhOIw</t>
  </si>
  <si>
    <t xml:space="preserve">6IG/nQ/mp06QkDYWdMnUxQ</t>
  </si>
  <si>
    <t xml:space="preserve">1.3,1.3,5</t>
  </si>
  <si>
    <t xml:space="preserve">공속 5%증가</t>
  </si>
  <si>
    <t xml:space="preserve">0.9,1.25</t>
  </si>
  <si>
    <t xml:space="preserve">1.1,0.5</t>
  </si>
  <si>
    <t xml:space="preserve">medal</t>
  </si>
  <si>
    <t xml:space="preserve">overmedal</t>
  </si>
  <si>
    <t xml:space="preserve">name</t>
  </si>
  <si>
    <t xml:space="preserve">spring</t>
  </si>
  <si>
    <t xml:space="preserve">summer</t>
  </si>
  <si>
    <t xml:space="preserve">fall</t>
  </si>
  <si>
    <t xml:space="preserve">winter</t>
  </si>
  <si>
    <t xml:space="preserve">dark</t>
  </si>
  <si>
    <t xml:space="preserve">boss</t>
  </si>
  <si>
    <t xml:space="preserve">all</t>
  </si>
  <si>
    <t xml:space="preserve">ash</t>
  </si>
  <si>
    <t xml:space="preserve">j+8ev+egl0ilxnvlpvSGBQ</t>
  </si>
  <si>
    <t xml:space="preserve">1ADBS2kSR06poeFkgVrF2w</t>
  </si>
  <si>
    <t xml:space="preserve">e7gV7o4oYUy/VGCbY9yptQ</t>
  </si>
  <si>
    <t xml:space="preserve">fUx0D6wLKECmKMKPbaVbjg</t>
  </si>
  <si>
    <t xml:space="preserve">k+Fje9+iU0eJj9gt66MYNQ</t>
  </si>
  <si>
    <t xml:space="preserve">night</t>
  </si>
  <si>
    <t xml:space="preserve">easy</t>
  </si>
  <si>
    <t xml:space="preserve">normal</t>
  </si>
  <si>
    <t xml:space="preserve">hard</t>
  </si>
  <si>
    <t xml:space="preserve">ant</t>
  </si>
  <si>
    <t xml:space="preserve">flamingo</t>
  </si>
  <si>
    <t xml:space="preserve">dragonfly</t>
  </si>
  <si>
    <t xml:space="preserve">deer</t>
  </si>
  <si>
    <t xml:space="preserve">beetle</t>
  </si>
  <si>
    <t xml:space="preserve">monkey</t>
  </si>
  <si>
    <t xml:space="preserve">candle</t>
  </si>
  <si>
    <t xml:space="preserve">stick</t>
  </si>
  <si>
    <t xml:space="preserve">snail</t>
  </si>
  <si>
    <t xml:space="preserve">crab</t>
  </si>
  <si>
    <t xml:space="preserve">rino</t>
  </si>
  <si>
    <t xml:space="preserve">mam</t>
  </si>
  <si>
    <t xml:space="preserve">fire</t>
  </si>
  <si>
    <t xml:space="preserve">ash</t>
  </si>
  <si>
    <t xml:space="preserve">startSeason</t>
  </si>
  <si>
    <t xml:space="preserve">winter</t>
  </si>
  <si>
    <t xml:space="preserve">dark</t>
  </si>
  <si>
    <t xml:space="preserve">sName</t>
  </si>
  <si>
    <t xml:space="preserve">봄</t>
  </si>
  <si>
    <t xml:space="preserve">여름</t>
  </si>
  <si>
    <t xml:space="preserve">가을</t>
  </si>
  <si>
    <t xml:space="preserve">겨울</t>
  </si>
  <si>
    <t xml:space="preserve">어둠땅</t>
  </si>
  <si>
    <t xml:space="preserve">solid</t>
  </si>
  <si>
    <t xml:space="preserve">solid</t>
  </si>
  <si>
    <t xml:space="preserve">present</t>
  </si>
  <si>
    <t xml:space="preserve">딜흡수율</t>
  </si>
  <si>
    <t xml:space="preserve">-1,6,1.2</t>
  </si>
  <si>
    <t xml:space="preserve">보석 수레</t>
  </si>
  <si>
    <t xml:space="preserve">보석 창고</t>
  </si>
  <si>
    <t xml:space="preserve">-1,5,1</t>
  </si>
  <si>
    <t xml:space="preserve">얼음대포</t>
  </si>
  <si>
    <t xml:space="preserve">얼음으로 만든 강력한 대포! 자칫하면 깨지기 쉽다.</t>
  </si>
  <si>
    <t xml:space="preserve">힐팩은 다 내꺼야! 아무도 못먹어!</t>
  </si>
  <si>
    <t xml:space="preserve">불똥들을 해치우고 새로운 힘을 얻자.</t>
  </si>
  <si>
    <t xml:space="preserve">일이 있다면 나에게 맡겨만 주라고~</t>
  </si>
  <si>
    <t xml:space="preserve">할일이 있다면 나에게 맡겨만 주라고~</t>
  </si>
  <si>
    <t xml:space="preserve">나무야! 길막지 말고 비켜!</t>
  </si>
  <si>
    <t xml:space="preserve">냉기의 이름으로 적들에게 응징을!!</t>
  </si>
  <si>
    <t xml:space="preserve">얼음으로 만든 강력한 대포! 강력한 만큼 반동을 조심해야 한다.</t>
  </si>
  <si>
    <t xml:space="preserve">힐팩은 다 내꺼야! 아무도 못먹게 전부 주워버리자</t>
  </si>
  <si>
    <t xml:space="preserve">보이는 힐팩을 모두 모아주면 효율 좋게 만들어주지</t>
  </si>
  <si>
    <t xml:space="preserve">얼음으로 만든 강력한 대포! 강력한 만큼 반동을 조심해야 해.</t>
  </si>
  <si>
    <t xml:space="preserve">보이는 힐팩을 모두 모아주면 효율 좋게 만들어주지.</t>
  </si>
  <si>
    <t xml:space="preserve">야생의 불똥들을 해치우고 새로운 힘을 얻자!</t>
  </si>
  <si>
    <t xml:space="preserve">길막하는 나무들 좀 처리해줘!</t>
  </si>
  <si>
    <t xml:space="preserve">냉기의 이름으로 뜨거운 적들에게 응징을!!</t>
  </si>
  <si>
    <t xml:space="preserve">ㅊ</t>
  </si>
  <si>
    <t xml:space="preserve">나를 죽이지 못하는 고통은 나를 더 강하게 만든다</t>
  </si>
  <si>
    <t xml:space="preserve">나를 죽이지 못하는 고통은 나를 더 강하게 만든다.</t>
  </si>
  <si>
    <t xml:space="preserve">강한 힘을 가졌구나</t>
  </si>
  <si>
    <t xml:space="preserve">저 불똥들좀 처리해줘</t>
  </si>
  <si>
    <t xml:space="preserve">네 제가 바로 불똥전문 처리반이죠.</t>
  </si>
  <si>
    <t xml:space="preserve">조무래기들은</t>
  </si>
  <si>
    <t xml:space="preserve">불똥도 잡아본 눈사람이 잘 잡는다구</t>
  </si>
  <si>
    <t xml:space="preserve">보스? 누가 더 쎈지 붙어보자!</t>
  </si>
  <si>
    <t xml:space="preserve">한손에 1.5개씩</t>
  </si>
  <si>
    <t xml:space="preserve">미네랄이 부족합니다.</t>
  </si>
  <si>
    <t xml:space="preserve">얼음수정 습득</t>
  </si>
  <si>
    <t xml:space="preserve">약간의 스릴은 날 즐겁게 하지!</t>
  </si>
  <si>
    <t xml:space="preserve">나 아직 안죽었니?</t>
  </si>
  <si>
    <t xml:space="preserve">체력 20%? 아직 많이 남았네!</t>
  </si>
  <si>
    <t xml:space="preserve">주변에 깔리 불똥들을 깨끗히 청소하자!</t>
  </si>
  <si>
    <t xml:space="preserve">달려드는 불동물들 처치</t>
  </si>
  <si>
    <t xml:space="preserve">미네랄이 부족합니다</t>
  </si>
  <si>
    <t xml:space="preserve">멀리서 쏴대는 놈들 각오해라</t>
  </si>
  <si>
    <t xml:space="preserve">으아아아아! 오지마!!</t>
  </si>
  <si>
    <t xml:space="preserve">으아아아아악! 따라 오지마!!</t>
  </si>
  <si>
    <t xml:space="preserve">따듯한건 질색이야! 만지기도 싫어!</t>
  </si>
  <si>
    <t xml:space="preserve">건설 로ㅂ..... 눈사람 준비 완료!</t>
  </si>
  <si>
    <t xml:space="preserve">아니면 세 손에 한개씩!</t>
  </si>
  <si>
    <t xml:space="preserve">한발씩... 한발씩... 단 한발도 낭비되어선 안돼....!</t>
  </si>
  <si>
    <t xml:space="preserve">막타중독자</t>
  </si>
  <si>
    <t xml:space="preserve">막타치면 나한테 돈주는거 맞지? 나밖에 없지만...</t>
  </si>
  <si>
    <t xml:space="preserve">단단한 녀석들을 처리하고 나도 단단해져야지</t>
  </si>
  <si>
    <t xml:space="preserve">멀리서 공격하는 녀석들... 은밀하게 처리한다.</t>
  </si>
  <si>
    <t xml:space="preserve">덤벼! 맨눈으로 처리해주지!</t>
  </si>
  <si>
    <t xml:space="preserve">단단한 녀석들을 처치하면 나도 단단해질수 있을까?</t>
  </si>
  <si>
    <t xml:space="preserve">얼음으로 만든 강력한 대포!,강력한 만큼 반동을 조심해야 해.</t>
  </si>
  <si>
    <t xml:space="preserve">보이는 힐팩을 모두 모아주면,효율 좋게 만들어주지.</t>
  </si>
  <si>
    <t xml:space="preserve">야생의 불똥들을 해치우고,새로운 힘을 얻자!</t>
  </si>
  <si>
    <t xml:space="preserve">할일이 있다면,나에게 맡겨만 주라고~</t>
  </si>
  <si>
    <t xml:space="preserve">길막하는 나무들 좀,처리해줘!</t>
  </si>
  <si>
    <t xml:space="preserve">냉기의 이름으로,뜨거운 적들에게 응징을!!</t>
  </si>
  <si>
    <t xml:space="preserve">나를 죽이지 못하는 고통은,나를 더 강하게 만든다.</t>
  </si>
  <si>
    <t xml:space="preserve">불똥도 잡아본 눈사람이,더 잘 잡는다구</t>
  </si>
  <si>
    <t xml:space="preserve">보스?,누가 더 쎈지 붙어보자!</t>
  </si>
  <si>
    <t xml:space="preserve">체력 20%?,아직 많이 남았네!</t>
  </si>
  <si>
    <t xml:space="preserve">약간의 스릴은,날 즐겁게 하지!</t>
  </si>
  <si>
    <t xml:space="preserve">주변에 깔리 불똥들을,깨끗히 청소하자!</t>
  </si>
  <si>
    <t xml:space="preserve">덤벼!,맨눈으로 처리해주지!</t>
  </si>
  <si>
    <t xml:space="preserve">멀리서 공격하는 녀석들...,은밀하게 처리한다.</t>
  </si>
  <si>
    <t xml:space="preserve">단단한 녀석들을 처치하면,나도 단단해질수 있을까?</t>
  </si>
  <si>
    <t xml:space="preserve">막타치면 나한테 돈주는거 맞지?,나밖에 없지만...</t>
  </si>
  <si>
    <t xml:space="preserve">한발씩... 한발씩...,단 한발도 낭비되어선 안돼...!</t>
  </si>
  <si>
    <t xml:space="preserve">으아아아아악!,따라 오지마!!</t>
  </si>
  <si>
    <t xml:space="preserve">따듯한건 질색이야!,만지기도 싫어!</t>
  </si>
  <si>
    <t xml:space="preserve">건설 로ㅂ...,눈사람 준비 완료!</t>
  </si>
  <si>
    <t xml:space="preserve">막타치면 나한테,돈주는거 맞지?,나밖에 없지만...</t>
  </si>
  <si>
    <t xml:space="preserve">대포처럼 강력해 지지만,몸이 부서지지않게 조심해!</t>
  </si>
  <si>
    <t xml:space="preserve">체력 10%감소,공격력 25%증가</t>
  </si>
  <si>
    <t xml:space="preserve">체력 50%증가,공격력 50%증가,방어력 5증가</t>
  </si>
  <si>
    <t xml:space="preserve">체력 10%증가,초당 0.5%추가재생</t>
  </si>
  <si>
    <t xml:space="preserve">dot_n_trap2</t>
  </si>
  <si>
    <t xml:space="preserve">base</t>
  </si>
  <si>
    <t xml:space="preserve">overbase</t>
  </si>
  <si>
    <t xml:space="preserve">rebase</t>
  </si>
  <si/>
  <si>
    <t xml:space="preserve">d9ED/nzf4EaD6U/YtxqBcw</t>
  </si>
  <si>
    <t xml:space="preserve">적에게 데미지,n만큼 입히기(보스 제외)</t>
  </si>
  <si>
    <t xml:space="preserve">적에게 데미지,n만큼 입히기</t>
  </si>
  <si>
    <t xml:space="preserve">보스에게 데미지,n만큼 입히기</t>
  </si>
  <si>
    <t xml:space="preserve">n만큼,데미지 받기</t>
  </si>
  <si>
    <t xml:space="preserve">환경 스킬 습득</t>
  </si>
  <si>
    <t xml:space="preserve">소환 스킬 습득</t>
  </si>
  <si>
    <t xml:space="preserve">season0</t>
  </si>
  <si>
    <t xml:space="preserve">season1</t>
  </si>
  <si>
    <t xml:space="preserve">season2</t>
  </si>
  <si>
    <t xml:space="preserve">season3</t>
  </si>
  <si>
    <t xml:space="preserve">winter,3</t>
  </si>
  <si>
    <t xml:space="preserve">spring,3</t>
  </si>
  <si>
    <t xml:space="preserve">summer,3</t>
  </si>
  <si>
    <t xml:space="preserve">fall,3</t>
  </si>
  <si>
    <t xml:space="preserve">winter,2</t>
  </si>
  <si>
    <t xml:space="preserve">summer,4</t>
  </si>
  <si>
    <t xml:space="preserve">dark,3</t>
  </si>
  <si>
    <t xml:space="preserve">defrate</t>
  </si>
  <si>
    <t xml:space="preserve">적들을 방해하는 스킬 습득</t>
  </si>
  <si>
    <t xml:space="preserve">보조 공격 스킬 습득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</si>
</sst>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21">
    <font>
      <sz val="11"/>
      <color theme="1"/>
      <name val="맑은 고딕"/>
    </font>
    <font>
      <sz val="8"/>
      <color rgb="FF000000"/>
      <name val="맑은 고딕"/>
    </font>
    <font>
      <sz val="11"/>
      <color theme="10"/>
      <name val="맑은 고딕"/>
    </font>
    <font>
      <sz val="11"/>
      <color theme="11"/>
      <name val="맑은 고딕"/>
    </font>
    <font>
      <sz val="8"/>
      <color rgb="FF000000"/>
      <name val="돋움"/>
    </font>
    <font>
      <sz val="11"/>
      <color rgb="FFFF0000"/>
      <name val="맑은 고딕"/>
    </font>
    <font>
      <sz val="18"/>
      <color theme="3"/>
      <name val="맑은 고딕"/>
    </font>
    <font>
      <b/>
      <sz val="15"/>
      <color theme="3"/>
      <name val="맑은 고딕"/>
    </font>
    <font>
      <b/>
      <sz val="13"/>
      <color theme="3"/>
      <name val="맑은 고딕"/>
    </font>
    <font>
      <b/>
      <sz val="11"/>
      <color theme="3"/>
      <name val="맑은 고딕"/>
    </font>
    <font>
      <sz val="11"/>
      <color rgb="FF3F3F76"/>
      <name val="맑은 고딕"/>
    </font>
    <font>
      <b/>
      <sz val="11"/>
      <color rgb="FF3F3F3F"/>
      <name val="맑은 고딕"/>
    </font>
    <font>
      <b/>
      <sz val="11"/>
      <color rgb="FFFA7D00"/>
      <name val="맑은 고딕"/>
    </font>
    <font>
      <b/>
      <sz val="11"/>
      <color rgb="FFFFFFFF"/>
      <name val="맑은 고딕"/>
    </font>
    <font>
      <sz val="11"/>
      <color rgb="FFFA7D00"/>
      <name val="맑은 고딕"/>
    </font>
    <font>
      <b/>
      <sz val="11"/>
      <color theme="1"/>
      <name val="맑은 고딕"/>
    </font>
    <font>
      <sz val="11"/>
      <color rgb="FF006100"/>
      <name val="맑은 고딕"/>
    </font>
    <font>
      <sz val="11"/>
      <color rgb="FF9C0006"/>
      <name val="맑은 고딕"/>
    </font>
    <font>
      <sz val="11"/>
      <color rgb="FF9C6500"/>
      <name val="맑은 고딕"/>
    </font>
    <font>
      <sz val="11"/>
      <color theme="0"/>
      <name val="맑은 고딕"/>
    </font>
    <font>
      <i/>
      <sz val="11"/>
      <color rgb="FF7F7F7F"/>
      <name val="맑은 고딕"/>
    </font>
  </fonts>
  <fills count="7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4" tint="0.79937"/>
        <bgColor rgb="FF000000"/>
      </patternFill>
    </fill>
    <fill>
      <patternFill patternType="solid">
        <fgColor theme="4" tint="0.59996"/>
        <bgColor rgb="FF000000"/>
      </patternFill>
    </fill>
    <fill>
      <patternFill patternType="solid">
        <fgColor theme="4" tint="0.39909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37"/>
        <bgColor rgb="FF000000"/>
      </patternFill>
    </fill>
    <fill>
      <patternFill patternType="solid">
        <fgColor theme="5" tint="0.59996"/>
        <bgColor rgb="FF000000"/>
      </patternFill>
    </fill>
    <fill>
      <patternFill patternType="solid">
        <fgColor theme="5" tint="0.39909"/>
        <bgColor rgb="FF000000"/>
      </patternFill>
    </fill>
    <fill>
      <patternFill patternType="solid">
        <fgColor theme="7" tint="0.79937"/>
        <bgColor rgb="FF000000"/>
      </patternFill>
    </fill>
    <fill>
      <patternFill patternType="solid">
        <fgColor theme="7" tint="0.59996"/>
        <bgColor rgb="FF000000"/>
      </patternFill>
    </fill>
    <fill>
      <patternFill patternType="solid">
        <fgColor theme="7" tint="0.39909"/>
        <bgColor rgb="FF000000"/>
      </patternFill>
    </fill>
    <fill>
      <patternFill patternType="solid">
        <fgColor theme="8" tint="0.79937"/>
        <bgColor rgb="FF000000"/>
      </patternFill>
    </fill>
    <fill>
      <patternFill patternType="solid">
        <fgColor theme="8" tint="0.59996"/>
        <bgColor rgb="FF000000"/>
      </patternFill>
    </fill>
    <fill>
      <patternFill patternType="solid">
        <fgColor theme="8" tint="0.39909"/>
        <bgColor rgb="FF000000"/>
      </patternFill>
    </fill>
    <fill>
      <patternFill patternType="solid">
        <fgColor theme="9" tint="0.79937"/>
        <bgColor rgb="FF000000"/>
      </patternFill>
    </fill>
    <fill>
      <patternFill patternType="solid">
        <fgColor theme="9" tint="0.59996"/>
        <bgColor rgb="FF000000"/>
      </patternFill>
    </fill>
    <fill>
      <patternFill patternType="solid">
        <fgColor theme="9" tint="0.3990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BE5D6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EEBF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36B700"/>
        <bgColor rgb="FF000000"/>
      </patternFill>
    </fill>
    <fill>
      <patternFill patternType="solid">
        <fgColor rgb="FFFC66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6D6FE"/>
        <bgColor rgb="FF000000"/>
      </patternFill>
    </fill>
    <fill>
      <patternFill patternType="solid">
        <fgColor theme="5" tint="-0.24998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A5CA8C"/>
        <bgColor rgb="FF000000"/>
      </patternFill>
    </fill>
    <fill>
      <patternFill patternType="solid">
        <fgColor theme="4" tint="-0.24998"/>
        <bgColor rgb="FF000000"/>
      </patternFill>
    </fill>
    <fill>
      <patternFill patternType="solid">
        <fgColor theme="7" tint="-0.24998"/>
        <bgColor rgb="FF000000"/>
      </patternFill>
    </fill>
    <fill>
      <patternFill patternType="solid">
        <fgColor theme="8" tint="-0.24998"/>
        <bgColor rgb="FF000000"/>
      </patternFill>
    </fill>
    <fill>
      <patternFill patternType="solid">
        <fgColor rgb="FF9999FF"/>
        <bgColor rgb="FF000000"/>
      </patternFill>
    </fill>
    <fill>
      <patternFill patternType="solid">
        <fgColor theme="4" tint="0.79946"/>
        <bgColor rgb="FF000000"/>
      </patternFill>
    </fill>
    <fill>
      <patternFill patternType="solid">
        <fgColor theme="7" tint="0.79946"/>
        <bgColor rgb="FF000000"/>
      </patternFill>
    </fill>
    <fill>
      <patternFill patternType="solid">
        <fgColor theme="5" tint="0.79946"/>
        <bgColor rgb="FF000000"/>
      </patternFill>
    </fill>
    <fill>
      <patternFill patternType="solid">
        <fgColor theme="9" tint="0.79946"/>
        <bgColor rgb="FF000000"/>
      </patternFill>
    </fill>
    <fill>
      <patternFill patternType="solid">
        <fgColor theme="8" tint="0.79946"/>
        <bgColor rgb="FF000000"/>
      </patternFill>
    </fill>
    <fill>
      <patternFill patternType="solid">
        <fgColor theme="4" tint="0.79965"/>
        <bgColor rgb="FF000000"/>
      </patternFill>
    </fill>
    <fill>
      <patternFill patternType="solid">
        <fgColor theme="4" tint="0.79974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9" tint="0.39998"/>
        <bgColor rgb="FF000000"/>
      </patternFill>
    </fill>
  </fills>
  <borders count="9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49">
    <xf numFmtId="0" fontId="0" fillId="0" borderId="0" xfId="0" applyAlignment="0">
      <alignment vertical="center"/>
    </xf>
    <xf numFmtId="0" fontId="2" fillId="0" borderId="0" xfId="0" applyAlignment="0">
      <alignment vertical="center"/>
    </xf>
    <xf numFmtId="0" fontId="3" fillId="0" borderId="0" xfId="0" applyAlignment="0">
      <alignment vertical="center"/>
    </xf>
    <xf numFmtId="43" fontId="0" fillId="0" borderId="0" xfId="0" applyAlignment="0">
      <alignment vertical="center"/>
    </xf>
    <xf numFmtId="7" fontId="0" fillId="0" borderId="0" xfId="0" applyAlignment="0">
      <alignment vertical="center"/>
    </xf>
    <xf numFmtId="9" fontId="0" fillId="0" borderId="0" xfId="0" applyAlignment="0">
      <alignment vertical="center"/>
    </xf>
    <xf numFmtId="41" fontId="0" fillId="0" borderId="0" xfId="0" applyAlignment="0">
      <alignment vertical="center"/>
    </xf>
    <xf numFmtId="64" fontId="0" fillId="0" borderId="0" xfId="0" applyAlignment="0">
      <alignment vertical="center"/>
    </xf>
    <xf numFmtId="0" fontId="0" fillId="50" borderId="82" xfId="0" applyAlignment="0">
      <alignment vertical="center"/>
    </xf>
    <xf numFmtId="0" fontId="5" fillId="0" borderId="0" xfId="0" applyAlignment="0">
      <alignment vertical="center"/>
    </xf>
    <xf numFmtId="0" fontId="6" fillId="0" borderId="0" xfId="0" applyAlignment="0">
      <alignment vertical="center"/>
    </xf>
    <xf numFmtId="0" fontId="7" fillId="0" borderId="83" xfId="0" applyAlignment="0">
      <alignment vertical="center"/>
    </xf>
    <xf numFmtId="0" fontId="8" fillId="0" borderId="84" xfId="0" applyAlignment="0">
      <alignment vertical="center"/>
    </xf>
    <xf numFmtId="0" fontId="9" fillId="0" borderId="85" xfId="0" applyAlignment="0">
      <alignment vertical="center"/>
    </xf>
    <xf numFmtId="0" fontId="9" fillId="0" borderId="0" xfId="0" applyAlignment="0">
      <alignment vertical="center"/>
    </xf>
    <xf numFmtId="0" fontId="10" fillId="51" borderId="86" xfId="0" applyAlignment="0">
      <alignment vertical="center"/>
    </xf>
    <xf numFmtId="0" fontId="11" fillId="52" borderId="87" xfId="0" applyAlignment="0">
      <alignment vertical="center"/>
    </xf>
    <xf numFmtId="0" fontId="12" fillId="52" borderId="86" xfId="0" applyAlignment="0">
      <alignment vertical="center"/>
    </xf>
    <xf numFmtId="0" fontId="13" fillId="53" borderId="88" xfId="0" applyAlignment="0">
      <alignment vertical="center"/>
    </xf>
    <xf numFmtId="0" fontId="14" fillId="0" borderId="89" xfId="0" applyAlignment="0">
      <alignment vertical="center"/>
    </xf>
    <xf numFmtId="0" fontId="15" fillId="0" borderId="90" xfId="0" applyAlignment="0">
      <alignment vertical="center"/>
    </xf>
    <xf numFmtId="0" fontId="16" fillId="54" borderId="0" xfId="0" applyAlignment="0">
      <alignment vertical="center"/>
    </xf>
    <xf numFmtId="0" fontId="17" fillId="55" borderId="0" xfId="0" applyAlignment="0">
      <alignment vertical="center"/>
    </xf>
    <xf numFmtId="0" fontId="18" fillId="56" borderId="0" xfId="0" applyAlignment="0">
      <alignment vertical="center"/>
    </xf>
    <xf numFmtId="0" fontId="19" fillId="57" borderId="0" xfId="0" applyAlignment="0">
      <alignment vertical="center"/>
    </xf>
    <xf numFmtId="0" fontId="0" fillId="58" borderId="0" xfId="0" applyAlignment="0">
      <alignment vertical="center"/>
    </xf>
    <xf numFmtId="0" fontId="0" fillId="59" borderId="0" xfId="0" applyAlignment="0">
      <alignment vertical="center"/>
    </xf>
    <xf numFmtId="0" fontId="19" fillId="46" borderId="0" xfId="0" applyAlignment="0">
      <alignment vertical="center"/>
    </xf>
    <xf numFmtId="0" fontId="19" fillId="5" borderId="0" xfId="0" applyAlignment="0">
      <alignment vertical="center"/>
    </xf>
    <xf numFmtId="0" fontId="0" fillId="60" borderId="0" xfId="0" applyAlignment="0">
      <alignment vertical="center"/>
    </xf>
    <xf numFmtId="0" fontId="0" fillId="61" borderId="0" xfId="0" applyAlignment="0">
      <alignment vertical="center"/>
    </xf>
    <xf numFmtId="0" fontId="19" fillId="62" borderId="0" xfId="0" applyAlignment="0">
      <alignment vertical="center"/>
    </xf>
    <xf numFmtId="0" fontId="19" fillId="63" borderId="0" xfId="0" applyAlignment="0">
      <alignment vertical="center"/>
    </xf>
    <xf numFmtId="0" fontId="0" fillId="64" borderId="0" xfId="0" applyAlignment="0">
      <alignment vertical="center"/>
    </xf>
    <xf numFmtId="0" fontId="0" fillId="65" borderId="0" xfId="0" applyAlignment="0">
      <alignment vertical="center"/>
    </xf>
    <xf numFmtId="0" fontId="19" fillId="66" borderId="0" xfId="0" applyAlignment="0">
      <alignment vertical="center"/>
    </xf>
    <xf numFmtId="0" fontId="19" fillId="67" borderId="0" xfId="0" applyAlignment="0">
      <alignment vertical="center"/>
    </xf>
    <xf numFmtId="0" fontId="0" fillId="68" borderId="0" xfId="0" applyAlignment="0">
      <alignment vertical="center"/>
    </xf>
    <xf numFmtId="0" fontId="0" fillId="69" borderId="0" xfId="0" applyAlignment="0">
      <alignment vertical="center"/>
    </xf>
    <xf numFmtId="0" fontId="19" fillId="48" borderId="0" xfId="0" applyAlignment="0">
      <alignment vertical="center"/>
    </xf>
    <xf numFmtId="0" fontId="19" fillId="70" borderId="0" xfId="0" applyAlignment="0">
      <alignment vertical="center"/>
    </xf>
    <xf numFmtId="0" fontId="0" fillId="45" borderId="0" xfId="0" applyAlignment="0">
      <alignment vertical="center"/>
    </xf>
    <xf numFmtId="0" fontId="0" fillId="71" borderId="0" xfId="0" applyAlignment="0">
      <alignment vertical="center"/>
    </xf>
    <xf numFmtId="0" fontId="19" fillId="72" borderId="0" xfId="0" applyAlignment="0">
      <alignment vertical="center"/>
    </xf>
    <xf numFmtId="0" fontId="19" fillId="73" borderId="0" xfId="0" applyAlignment="0">
      <alignment vertical="center"/>
    </xf>
    <xf numFmtId="0" fontId="0" fillId="74" borderId="0" xfId="0" applyAlignment="0">
      <alignment vertical="center"/>
    </xf>
    <xf numFmtId="0" fontId="0" fillId="75" borderId="0" xfId="0" applyAlignment="0">
      <alignment vertical="center"/>
    </xf>
    <xf numFmtId="0" fontId="19" fillId="76" borderId="0" xfId="0" applyAlignment="0">
      <alignment vertical="center"/>
    </xf>
    <xf numFmtId="0" fontId="20" fillId="0" borderId="0" xfId="0" applyAlignment="0">
      <alignment vertical="center"/>
    </xf>
  </cellStyleXfs>
  <cellXfs count="500">
    <xf numFmtId="0" fontId="0" fillId="0" borderId="0" xfId="0" applyAlignment="0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Border="1" applyFill="1" applyAlignment="1">
      <alignment horizontal="center" vertical="center"/>
    </xf>
    <xf numFmtId="0" fontId="0" fillId="12" borderId="1" xfId="0" applyBorder="1" applyFill="1" applyAlignment="1">
      <alignment horizontal="center" vertical="center"/>
    </xf>
    <xf numFmtId="0" fontId="0" fillId="12" borderId="1" xfId="0" applyBorder="1" applyFill="1" applyAlignment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5" borderId="6" xfId="0" applyBorder="1" applyFill="1" applyAlignment="1">
      <alignment horizontal="center" vertical="center"/>
    </xf>
    <xf numFmtId="0" fontId="0" fillId="15" borderId="7" xfId="0" applyBorder="1" applyFill="1" applyAlignment="1">
      <alignment horizontal="center" vertical="center"/>
    </xf>
    <xf numFmtId="0" fontId="0" fillId="9" borderId="6" xfId="0" applyBorder="1" applyFill="1" applyAlignment="1">
      <alignment horizontal="center" vertical="center"/>
    </xf>
    <xf numFmtId="0" fontId="0" fillId="9" borderId="7" xfId="0" applyBorder="1" applyFill="1" applyAlignment="1">
      <alignment horizontal="center" vertical="center"/>
    </xf>
    <xf numFmtId="0" fontId="0" fillId="9" borderId="8" xfId="0" applyBorder="1" applyFill="1" applyAlignment="1">
      <alignment horizontal="center" vertical="center"/>
    </xf>
    <xf numFmtId="0" fontId="0" fillId="9" borderId="9" xfId="0" applyBorder="1" applyFill="1" applyAlignment="1">
      <alignment horizontal="center" vertical="center"/>
    </xf>
    <xf numFmtId="0" fontId="0" fillId="9" borderId="10" xfId="0" applyBorder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9" borderId="19" xfId="0" applyBorder="1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36" xfId="0" applyBorder="1" applyFill="1" applyAlignment="1">
      <alignment horizontal="center" vertical="center"/>
    </xf>
    <xf numFmtId="0" fontId="0" fillId="9" borderId="32" xfId="0" applyBorder="1" applyFill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5" borderId="38" xfId="0" applyBorder="1" applyFill="1" applyAlignment="1">
      <alignment horizontal="center" vertical="center"/>
    </xf>
    <xf numFmtId="0" fontId="0" fillId="9" borderId="5" xfId="0" applyBorder="1" applyFill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19" borderId="1" xfId="0" applyBorder="1" applyFill="1" applyAlignment="1">
      <alignment horizontal="center" vertical="center"/>
    </xf>
    <xf numFmtId="0" fontId="0" fillId="2" borderId="1" xfId="0" applyBorder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3" xfId="0" applyBorder="1" applyFill="1" applyAlignment="1">
      <alignment horizontal="center" vertical="center"/>
    </xf>
    <xf numFmtId="0" fontId="0" fillId="2" borderId="4" xfId="0" applyBorder="1" applyFill="1" applyAlignment="1">
      <alignment horizontal="center" vertical="center"/>
    </xf>
    <xf numFmtId="0" fontId="0" fillId="2" borderId="5" xfId="0" applyBorder="1" applyFill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2" borderId="18" xfId="0" applyBorder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2" borderId="37" xfId="0" applyBorder="1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6" borderId="1" xfId="0" applyBorder="1" applyFill="1" applyAlignment="1">
      <alignment horizontal="center" vertical="center"/>
    </xf>
    <xf numFmtId="0" fontId="0" fillId="9" borderId="3" xfId="0" applyBorder="1" applyFill="1" applyAlignment="1">
      <alignment horizontal="center" vertical="center"/>
    </xf>
    <xf numFmtId="0" fontId="0" fillId="6" borderId="4" xfId="0" applyBorder="1" applyFill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5" borderId="1" xfId="0" applyBorder="1" applyFill="1" applyAlignment="1">
      <alignment horizontal="center" vertical="center"/>
    </xf>
    <xf numFmtId="0" fontId="0" fillId="7" borderId="9" xfId="0" applyBorder="1" applyFill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3" borderId="1" xfId="0" applyBorder="1" applyFill="1" applyAlignment="1">
      <alignment horizontal="center" vertical="center"/>
    </xf>
    <xf numFmtId="0" fontId="0" fillId="21" borderId="4" xfId="0" applyBorder="1" applyFill="1" applyAlignment="1">
      <alignment horizontal="center" vertical="center"/>
    </xf>
    <xf numFmtId="0" fontId="0" fillId="21" borderId="9" xfId="0" applyBorder="1" applyFill="1" applyAlignment="1">
      <alignment horizontal="center" vertical="center"/>
    </xf>
    <xf numFmtId="0" fontId="0" fillId="22" borderId="7" xfId="0" applyBorder="1" applyFill="1" applyAlignment="1">
      <alignment horizontal="center" vertical="center"/>
    </xf>
    <xf numFmtId="0" fontId="0" fillId="23" borderId="7" xfId="0" applyBorder="1" applyFill="1" applyAlignment="1">
      <alignment horizontal="center" vertical="center"/>
    </xf>
    <xf numFmtId="0" fontId="0" fillId="21" borderId="5" xfId="0" applyBorder="1" applyFill="1" applyAlignment="1">
      <alignment horizontal="center" vertical="center"/>
    </xf>
    <xf numFmtId="0" fontId="0" fillId="21" borderId="7" xfId="0" applyBorder="1" applyFill="1" applyAlignment="1">
      <alignment horizontal="center" vertical="center"/>
    </xf>
    <xf numFmtId="0" fontId="0" fillId="21" borderId="10" xfId="0" applyBorder="1" applyFill="1" applyAlignment="1">
      <alignment horizontal="center" vertical="center"/>
    </xf>
    <xf numFmtId="0" fontId="0" fillId="20" borderId="7" xfId="0" applyBorder="1" applyFill="1" applyAlignment="1">
      <alignment horizontal="center" vertical="center"/>
    </xf>
    <xf numFmtId="0" fontId="0" fillId="24" borderId="7" xfId="0" applyBorder="1" applyFill="1" applyAlignment="1">
      <alignment horizontal="center" vertical="center"/>
    </xf>
    <xf numFmtId="0" fontId="0" fillId="25" borderId="7" xfId="0" applyBorder="1" applyFill="1" applyAlignment="1">
      <alignment horizontal="center" vertical="center"/>
    </xf>
    <xf numFmtId="0" fontId="0" fillId="22" borderId="1" xfId="0" applyBorder="1" applyFill="1" applyAlignment="1">
      <alignment horizontal="center" vertical="center"/>
    </xf>
    <xf numFmtId="0" fontId="0" fillId="3" borderId="1" xfId="0" applyBorder="1" applyFill="1" applyAlignment="1">
      <alignment horizontal="center" vertical="center"/>
    </xf>
    <xf numFmtId="0" fontId="0" fillId="4" borderId="1" xfId="0" applyBorder="1" applyFill="1" applyAlignment="1">
      <alignment horizontal="center" vertical="center"/>
    </xf>
    <xf numFmtId="0" fontId="0" fillId="21" borderId="1" xfId="0" applyBorder="1" applyFill="1" applyAlignment="1">
      <alignment horizontal="center" vertical="center"/>
    </xf>
    <xf numFmtId="0" fontId="0" fillId="7" borderId="1" xfId="0" applyBorder="1" applyFill="1" applyAlignment="1">
      <alignment horizontal="center" vertical="center"/>
    </xf>
    <xf numFmtId="0" fontId="0" fillId="8" borderId="1" xfId="0" applyBorder="1" applyFill="1" applyAlignment="1">
      <alignment horizontal="center" vertical="center"/>
    </xf>
    <xf numFmtId="0" fontId="0" fillId="20" borderId="1" xfId="0" applyBorder="1" applyFill="1" applyAlignment="1">
      <alignment horizontal="center" vertical="center"/>
    </xf>
    <xf numFmtId="0" fontId="0" fillId="10" borderId="1" xfId="0" applyBorder="1" applyFill="1" applyAlignment="1">
      <alignment horizontal="center" vertical="center"/>
    </xf>
    <xf numFmtId="0" fontId="0" fillId="11" borderId="1" xfId="0" applyBorder="1" applyFill="1" applyAlignment="1">
      <alignment horizontal="center" vertical="center"/>
    </xf>
    <xf numFmtId="0" fontId="0" fillId="24" borderId="1" xfId="0" applyBorder="1" applyFill="1" applyAlignment="1">
      <alignment horizontal="center" vertical="center"/>
    </xf>
    <xf numFmtId="0" fontId="0" fillId="16" borderId="1" xfId="0" applyBorder="1" applyFill="1" applyAlignment="1">
      <alignment horizontal="center" vertical="center"/>
    </xf>
    <xf numFmtId="0" fontId="0" fillId="17" borderId="1" xfId="0" applyBorder="1" applyFill="1" applyAlignment="1">
      <alignment horizontal="center" vertical="center"/>
    </xf>
    <xf numFmtId="0" fontId="0" fillId="25" borderId="1" xfId="0" applyBorder="1" applyFill="1" applyAlignment="1">
      <alignment horizontal="center" vertical="center"/>
    </xf>
    <xf numFmtId="0" fontId="0" fillId="13" borderId="1" xfId="0" applyBorder="1" applyFill="1" applyAlignment="1">
      <alignment horizontal="center" vertical="center"/>
    </xf>
    <xf numFmtId="0" fontId="0" fillId="5" borderId="1" xfId="0" applyBorder="1" applyFill="1" applyAlignment="1">
      <alignment horizontal="center" vertical="center"/>
    </xf>
    <xf numFmtId="0" fontId="0" fillId="22" borderId="5" xfId="0" applyBorder="1" applyFill="1" applyAlignment="1">
      <alignment horizontal="center" vertical="center"/>
    </xf>
    <xf numFmtId="0" fontId="0" fillId="19" borderId="9" xfId="0" applyBorder="1" applyFill="1" applyAlignment="1">
      <alignment horizontal="center" vertical="center"/>
    </xf>
    <xf numFmtId="0" fontId="0" fillId="22" borderId="9" xfId="0" applyBorder="1" applyFill="1" applyAlignment="1">
      <alignment horizontal="center" vertical="center"/>
    </xf>
    <xf numFmtId="0" fontId="0" fillId="22" borderId="10" xfId="0" applyBorder="1" applyFill="1" applyAlignment="1">
      <alignment horizontal="center" vertical="center"/>
    </xf>
    <xf numFmtId="0" fontId="0" fillId="23" borderId="2" xfId="0" applyBorder="1" applyFill="1" applyAlignment="1">
      <alignment horizontal="center" vertical="center"/>
    </xf>
    <xf numFmtId="0" fontId="0" fillId="9" borderId="15" xfId="0" applyBorder="1" applyFill="1" applyAlignment="1">
      <alignment horizontal="center" vertical="center"/>
    </xf>
    <xf numFmtId="0" fontId="0" fillId="20" borderId="15" xfId="0" applyBorder="1" applyFill="1" applyAlignment="1">
      <alignment horizontal="center" vertical="center"/>
    </xf>
    <xf numFmtId="0" fontId="0" fillId="24" borderId="4" xfId="0" applyBorder="1" applyFill="1" applyAlignment="1">
      <alignment horizontal="center" vertical="center"/>
    </xf>
    <xf numFmtId="0" fontId="0" fillId="24" borderId="5" xfId="0" applyBorder="1" applyFill="1" applyAlignment="1">
      <alignment horizontal="center" vertical="center"/>
    </xf>
    <xf numFmtId="0" fontId="0" fillId="24" borderId="9" xfId="0" applyBorder="1" applyFill="1" applyAlignment="1">
      <alignment horizontal="center" vertical="center"/>
    </xf>
    <xf numFmtId="0" fontId="0" fillId="24" borderId="10" xfId="0" applyBorder="1" applyFill="1" applyAlignment="1">
      <alignment horizontal="center" vertical="center"/>
    </xf>
    <xf numFmtId="0" fontId="0" fillId="20" borderId="2" xfId="0" applyBorder="1" applyFill="1" applyAlignment="1">
      <alignment horizontal="center" vertical="center"/>
    </xf>
    <xf numFmtId="0" fontId="0" fillId="12" borderId="15" xfId="0" applyBorder="1" applyFill="1" applyAlignment="1">
      <alignment horizontal="center" vertical="center"/>
    </xf>
    <xf numFmtId="0" fontId="0" fillId="25" borderId="15" xfId="0" applyBorder="1" applyFill="1" applyAlignment="1">
      <alignment horizontal="center" vertical="center"/>
    </xf>
    <xf numFmtId="0" fontId="0" fillId="25" borderId="2" xfId="0" applyBorder="1" applyFill="1" applyAlignment="1">
      <alignment horizontal="center" vertical="center"/>
    </xf>
    <xf numFmtId="0" fontId="0" fillId="23" borderId="16" xfId="0" applyBorder="1" applyFill="1" applyAlignment="1">
      <alignment horizontal="center" vertical="center"/>
    </xf>
    <xf numFmtId="0" fontId="0" fillId="23" borderId="43" xfId="0" applyBorder="1" applyFill="1" applyAlignment="1">
      <alignment horizontal="center" vertical="center"/>
    </xf>
    <xf numFmtId="0" fontId="0" fillId="20" borderId="16" xfId="0" applyBorder="1" applyFill="1" applyAlignment="1">
      <alignment horizontal="center" vertical="center"/>
    </xf>
    <xf numFmtId="0" fontId="0" fillId="20" borderId="43" xfId="0" applyBorder="1" applyFill="1" applyAlignment="1">
      <alignment horizontal="center" vertical="center"/>
    </xf>
    <xf numFmtId="0" fontId="0" fillId="25" borderId="16" xfId="0" applyBorder="1" applyFill="1" applyAlignment="1">
      <alignment horizontal="center" vertical="center"/>
    </xf>
    <xf numFmtId="0" fontId="0" fillId="25" borderId="43" xfId="0" applyBorder="1" applyFill="1" applyAlignment="1">
      <alignment horizontal="center" vertical="center"/>
    </xf>
    <xf numFmtId="0" fontId="0" fillId="22" borderId="3" xfId="0" applyBorder="1" applyFill="1" applyAlignment="1">
      <alignment horizontal="center" vertical="center"/>
    </xf>
    <xf numFmtId="0" fontId="0" fillId="22" borderId="6" xfId="0" applyBorder="1" applyFill="1" applyAlignment="1">
      <alignment horizontal="center" vertical="center"/>
    </xf>
    <xf numFmtId="0" fontId="0" fillId="22" borderId="8" xfId="0" applyBorder="1" applyFill="1" applyAlignment="1">
      <alignment horizontal="center" vertical="center"/>
    </xf>
    <xf numFmtId="0" fontId="0" fillId="23" borderId="14" xfId="0" applyBorder="1" applyFill="1" applyAlignment="1">
      <alignment horizontal="center" vertical="center"/>
    </xf>
    <xf numFmtId="0" fontId="0" fillId="23" borderId="6" xfId="0" applyBorder="1" applyFill="1" applyAlignment="1">
      <alignment horizontal="center" vertical="center"/>
    </xf>
    <xf numFmtId="0" fontId="0" fillId="23" borderId="42" xfId="0" applyBorder="1" applyFill="1" applyAlignment="1">
      <alignment horizontal="center" vertical="center"/>
    </xf>
    <xf numFmtId="0" fontId="0" fillId="21" borderId="3" xfId="0" applyBorder="1" applyFill="1" applyAlignment="1">
      <alignment horizontal="center" vertical="center"/>
    </xf>
    <xf numFmtId="0" fontId="0" fillId="21" borderId="6" xfId="0" applyBorder="1" applyFill="1" applyAlignment="1">
      <alignment horizontal="center" vertical="center"/>
    </xf>
    <xf numFmtId="0" fontId="0" fillId="21" borderId="8" xfId="0" applyBorder="1" applyFill="1" applyAlignment="1">
      <alignment horizontal="center" vertical="center"/>
    </xf>
    <xf numFmtId="0" fontId="0" fillId="20" borderId="14" xfId="0" applyBorder="1" applyFill="1" applyAlignment="1">
      <alignment horizontal="center" vertical="center"/>
    </xf>
    <xf numFmtId="0" fontId="0" fillId="20" borderId="6" xfId="0" applyBorder="1" applyFill="1" applyAlignment="1">
      <alignment horizontal="center" vertical="center"/>
    </xf>
    <xf numFmtId="0" fontId="0" fillId="20" borderId="42" xfId="0" applyBorder="1" applyFill="1" applyAlignment="1">
      <alignment horizontal="center" vertical="center"/>
    </xf>
    <xf numFmtId="0" fontId="0" fillId="24" borderId="3" xfId="0" applyBorder="1" applyFill="1" applyAlignment="1">
      <alignment horizontal="center" vertical="center"/>
    </xf>
    <xf numFmtId="0" fontId="0" fillId="24" borderId="6" xfId="0" applyBorder="1" applyFill="1" applyAlignment="1">
      <alignment horizontal="center" vertical="center"/>
    </xf>
    <xf numFmtId="0" fontId="0" fillId="24" borderId="8" xfId="0" applyBorder="1" applyFill="1" applyAlignment="1">
      <alignment horizontal="center" vertical="center"/>
    </xf>
    <xf numFmtId="0" fontId="0" fillId="25" borderId="14" xfId="0" applyBorder="1" applyFill="1" applyAlignment="1">
      <alignment horizontal="center" vertical="center"/>
    </xf>
    <xf numFmtId="0" fontId="0" fillId="25" borderId="6" xfId="0" applyBorder="1" applyFill="1" applyAlignment="1">
      <alignment horizontal="center" vertical="center"/>
    </xf>
    <xf numFmtId="0" fontId="0" fillId="25" borderId="42" xfId="0" applyBorder="1" applyFill="1" applyAlignment="1">
      <alignment horizontal="center" vertical="center"/>
    </xf>
    <xf numFmtId="0" fontId="0" fillId="18" borderId="53" xfId="0" applyBorder="1" applyFill="1" applyAlignment="1">
      <alignment horizontal="center" vertical="center"/>
    </xf>
    <xf numFmtId="0" fontId="0" fillId="18" borderId="54" xfId="0" applyBorder="1" applyFill="1" applyAlignment="1">
      <alignment horizontal="center" vertical="center"/>
    </xf>
    <xf numFmtId="0" fontId="0" fillId="18" borderId="55" xfId="0" applyBorder="1" applyFill="1" applyAlignment="1">
      <alignment horizontal="center" vertical="center"/>
    </xf>
    <xf numFmtId="0" fontId="0" fillId="21" borderId="42" xfId="0" applyBorder="1" applyFill="1" applyAlignment="1">
      <alignment horizontal="center" vertical="center"/>
    </xf>
    <xf numFmtId="0" fontId="0" fillId="21" borderId="2" xfId="0" applyBorder="1" applyFill="1" applyAlignment="1">
      <alignment horizontal="center" vertical="center"/>
    </xf>
    <xf numFmtId="0" fontId="0" fillId="21" borderId="43" xfId="0" applyBorder="1" applyFill="1" applyAlignment="1">
      <alignment horizontal="center" vertical="center"/>
    </xf>
    <xf numFmtId="0" fontId="0" fillId="18" borderId="56" xfId="0" applyBorder="1" applyFill="1" applyAlignment="1">
      <alignment horizontal="center" vertical="center"/>
    </xf>
    <xf numFmtId="0" fontId="0" fillId="18" borderId="57" xfId="0" applyBorder="1" applyFill="1" applyAlignment="1">
      <alignment horizontal="center" vertical="center"/>
    </xf>
    <xf numFmtId="0" fontId="0" fillId="18" borderId="52" xfId="0" applyBorder="1" applyFill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18" borderId="58" xfId="0" applyBorder="1" applyFill="1" applyAlignment="1">
      <alignment horizontal="center" vertical="center"/>
    </xf>
    <xf numFmtId="0" fontId="0" fillId="23" borderId="25" xfId="0" applyBorder="1" applyFill="1" applyAlignment="1">
      <alignment horizontal="center" vertical="center"/>
    </xf>
    <xf numFmtId="0" fontId="0" fillId="23" borderId="26" xfId="0" applyBorder="1" applyFill="1" applyAlignment="1">
      <alignment horizontal="center" vertical="center"/>
    </xf>
    <xf numFmtId="0" fontId="0" fillId="23" borderId="45" xfId="0" applyBorder="1" applyFill="1" applyAlignment="1">
      <alignment horizontal="center" vertical="center"/>
    </xf>
    <xf numFmtId="0" fontId="0" fillId="21" borderId="23" xfId="0" applyBorder="1" applyFill="1" applyAlignment="1">
      <alignment horizontal="center" vertical="center"/>
    </xf>
    <xf numFmtId="0" fontId="0" fillId="21" borderId="26" xfId="0" applyBorder="1" applyFill="1" applyAlignment="1">
      <alignment horizontal="center" vertical="center"/>
    </xf>
    <xf numFmtId="0" fontId="0" fillId="21" borderId="24" xfId="0" applyBorder="1" applyFill="1" applyAlignment="1">
      <alignment horizontal="center" vertical="center"/>
    </xf>
    <xf numFmtId="0" fontId="0" fillId="20" borderId="25" xfId="0" applyBorder="1" applyFill="1" applyAlignment="1">
      <alignment horizontal="center" vertical="center"/>
    </xf>
    <xf numFmtId="0" fontId="0" fillId="20" borderId="26" xfId="0" applyBorder="1" applyFill="1" applyAlignment="1">
      <alignment horizontal="center" vertical="center"/>
    </xf>
    <xf numFmtId="0" fontId="0" fillId="20" borderId="45" xfId="0" applyBorder="1" applyFill="1" applyAlignment="1">
      <alignment horizontal="center" vertical="center"/>
    </xf>
    <xf numFmtId="0" fontId="0" fillId="24" borderId="23" xfId="0" applyBorder="1" applyFill="1" applyAlignment="1">
      <alignment horizontal="center" vertical="center"/>
    </xf>
    <xf numFmtId="0" fontId="0" fillId="24" borderId="26" xfId="0" applyBorder="1" applyFill="1" applyAlignment="1">
      <alignment horizontal="center" vertical="center"/>
    </xf>
    <xf numFmtId="0" fontId="0" fillId="24" borderId="24" xfId="0" applyBorder="1" applyFill="1" applyAlignment="1">
      <alignment horizontal="center" vertical="center"/>
    </xf>
    <xf numFmtId="0" fontId="0" fillId="25" borderId="25" xfId="0" applyBorder="1" applyFill="1" applyAlignment="1">
      <alignment horizontal="center" vertical="center"/>
    </xf>
    <xf numFmtId="0" fontId="0" fillId="25" borderId="26" xfId="0" applyBorder="1" applyFill="1" applyAlignment="1">
      <alignment horizontal="center" vertical="center"/>
    </xf>
    <xf numFmtId="0" fontId="0" fillId="25" borderId="45" xfId="0" applyBorder="1" applyFill="1" applyAlignment="1">
      <alignment horizontal="center" vertical="center"/>
    </xf>
    <xf numFmtId="0" fontId="0" fillId="21" borderId="45" xfId="0" applyBorder="1" applyFill="1" applyAlignment="1">
      <alignment horizontal="center" vertical="center"/>
    </xf>
    <xf numFmtId="0" fontId="0" fillId="22" borderId="18" xfId="0" applyBorder="1" applyFill="1" applyAlignment="1">
      <alignment horizontal="center" vertical="center"/>
    </xf>
    <xf numFmtId="0" fontId="0" fillId="22" borderId="21" xfId="0" applyBorder="1" applyFill="1" applyAlignment="1">
      <alignment horizontal="center" vertical="center"/>
    </xf>
    <xf numFmtId="0" fontId="0" fillId="22" borderId="19" xfId="0" applyBorder="1" applyFill="1" applyAlignment="1">
      <alignment horizontal="center" vertical="center"/>
    </xf>
    <xf numFmtId="0" fontId="0" fillId="23" borderId="20" xfId="0" applyBorder="1" applyFill="1" applyAlignment="1">
      <alignment horizontal="center" vertical="center"/>
    </xf>
    <xf numFmtId="0" fontId="0" fillId="23" borderId="21" xfId="0" applyBorder="1" applyFill="1" applyAlignment="1">
      <alignment horizontal="center" vertical="center"/>
    </xf>
    <xf numFmtId="0" fontId="0" fillId="23" borderId="44" xfId="0" applyBorder="1" applyFill="1" applyAlignment="1">
      <alignment horizontal="center" vertical="center"/>
    </xf>
    <xf numFmtId="0" fontId="0" fillId="21" borderId="18" xfId="0" applyBorder="1" applyFill="1" applyAlignment="1">
      <alignment horizontal="center" vertical="center"/>
    </xf>
    <xf numFmtId="0" fontId="0" fillId="21" borderId="21" xfId="0" applyBorder="1" applyFill="1" applyAlignment="1">
      <alignment horizontal="center" vertical="center"/>
    </xf>
    <xf numFmtId="0" fontId="0" fillId="21" borderId="19" xfId="0" applyBorder="1" applyFill="1" applyAlignment="1">
      <alignment horizontal="center" vertical="center"/>
    </xf>
    <xf numFmtId="0" fontId="0" fillId="20" borderId="20" xfId="0" applyBorder="1" applyFill="1" applyAlignment="1">
      <alignment horizontal="center" vertical="center"/>
    </xf>
    <xf numFmtId="0" fontId="0" fillId="20" borderId="21" xfId="0" applyBorder="1" applyFill="1" applyAlignment="1">
      <alignment horizontal="center" vertical="center"/>
    </xf>
    <xf numFmtId="0" fontId="0" fillId="20" borderId="44" xfId="0" applyBorder="1" applyFill="1" applyAlignment="1">
      <alignment horizontal="center" vertical="center"/>
    </xf>
    <xf numFmtId="0" fontId="0" fillId="24" borderId="18" xfId="0" applyBorder="1" applyFill="1" applyAlignment="1">
      <alignment horizontal="center" vertical="center"/>
    </xf>
    <xf numFmtId="0" fontId="0" fillId="24" borderId="21" xfId="0" applyBorder="1" applyFill="1" applyAlignment="1">
      <alignment horizontal="center" vertical="center"/>
    </xf>
    <xf numFmtId="0" fontId="0" fillId="24" borderId="19" xfId="0" applyBorder="1" applyFill="1" applyAlignment="1">
      <alignment horizontal="center" vertical="center"/>
    </xf>
    <xf numFmtId="0" fontId="0" fillId="25" borderId="20" xfId="0" applyBorder="1" applyFill="1" applyAlignment="1">
      <alignment horizontal="center" vertical="center"/>
    </xf>
    <xf numFmtId="0" fontId="0" fillId="25" borderId="21" xfId="0" applyBorder="1" applyFill="1" applyAlignment="1">
      <alignment horizontal="center" vertical="center"/>
    </xf>
    <xf numFmtId="0" fontId="0" fillId="25" borderId="44" xfId="0" applyBorder="1" applyFill="1" applyAlignment="1">
      <alignment horizontal="center" vertical="center"/>
    </xf>
    <xf numFmtId="0" fontId="0" fillId="21" borderId="44" xfId="0" applyBorder="1" applyFill="1" applyAlignment="1">
      <alignment horizontal="center" vertical="center"/>
    </xf>
    <xf numFmtId="0" fontId="0" fillId="6" borderId="29" xfId="0" applyBorder="1" applyFill="1" applyAlignment="1">
      <alignment horizontal="center" vertical="center"/>
    </xf>
    <xf numFmtId="0" fontId="0" fillId="6" borderId="35" xfId="0" applyBorder="1" applyFill="1" applyAlignment="1">
      <alignment horizontal="center" vertical="center"/>
    </xf>
    <xf numFmtId="0" fontId="0" fillId="6" borderId="31" xfId="0" applyBorder="1" applyFill="1" applyAlignment="1">
      <alignment horizontal="center" vertical="center"/>
    </xf>
    <xf numFmtId="0" fontId="0" fillId="6" borderId="37" xfId="0" applyBorder="1" applyFill="1" applyAlignment="1">
      <alignment horizontal="center" vertical="center"/>
    </xf>
    <xf numFmtId="0" fontId="0" fillId="6" borderId="38" xfId="0" applyBorder="1" applyFill="1" applyAlignment="1">
      <alignment horizontal="center" vertical="center"/>
    </xf>
    <xf numFmtId="0" fontId="0" fillId="6" borderId="39" xfId="0" applyBorder="1" applyFill="1" applyAlignment="1">
      <alignment horizontal="center" vertical="center"/>
    </xf>
    <xf numFmtId="0" fontId="0" fillId="6" borderId="3" xfId="0" applyBorder="1" applyFill="1" applyAlignment="1">
      <alignment horizontal="center" vertical="center"/>
    </xf>
    <xf numFmtId="0" fontId="0" fillId="6" borderId="6" xfId="0" applyBorder="1" applyFill="1" applyAlignment="1">
      <alignment horizontal="center" vertical="center"/>
    </xf>
    <xf numFmtId="0" fontId="0" fillId="6" borderId="8" xfId="0" applyBorder="1" applyFill="1" applyAlignment="1">
      <alignment horizontal="center" vertical="center"/>
    </xf>
    <xf numFmtId="0" fontId="0" fillId="6" borderId="5" xfId="0" applyBorder="1" applyFill="1" applyAlignment="1">
      <alignment horizontal="center" vertical="center"/>
    </xf>
    <xf numFmtId="0" fontId="0" fillId="6" borderId="7" xfId="0" applyBorder="1" applyFill="1" applyAlignment="1">
      <alignment horizontal="center" vertical="center"/>
    </xf>
    <xf numFmtId="0" fontId="0" fillId="6" borderId="10" xfId="0" applyBorder="1" applyFill="1" applyAlignment="1">
      <alignment horizontal="center" vertical="center"/>
    </xf>
    <xf numFmtId="0" fontId="0" fillId="18" borderId="1" xfId="0" applyBorder="1" applyFill="1" applyAlignment="1">
      <alignment horizontal="center" vertical="center"/>
    </xf>
    <xf numFmtId="0" fontId="0" fillId="18" borderId="6" xfId="0" applyBorder="1" applyFill="1" applyAlignment="1">
      <alignment horizontal="center" vertical="center"/>
    </xf>
    <xf numFmtId="0" fontId="0" fillId="18" borderId="7" xfId="0" applyBorder="1" applyFill="1" applyAlignment="1">
      <alignment horizontal="center" vertical="center"/>
    </xf>
    <xf numFmtId="0" fontId="0" fillId="19" borderId="11" xfId="0" applyBorder="1" applyFill="1" applyAlignment="1">
      <alignment horizontal="center" vertical="center"/>
    </xf>
    <xf numFmtId="0" fontId="0" fillId="19" borderId="12" xfId="0" applyBorder="1" applyFill="1" applyAlignment="1">
      <alignment horizontal="center" vertical="center"/>
    </xf>
    <xf numFmtId="0" fontId="0" fillId="19" borderId="13" xfId="0" applyBorder="1" applyFill="1" applyAlignment="1">
      <alignment horizontal="center" vertical="center"/>
    </xf>
    <xf numFmtId="0" fontId="0" fillId="19" borderId="17" xfId="0" applyBorder="1" applyFill="1" applyAlignment="1">
      <alignment horizontal="center" vertical="center"/>
    </xf>
    <xf numFmtId="0" fontId="0" fillId="18" borderId="21" xfId="0" applyBorder="1" applyFill="1" applyAlignment="1">
      <alignment horizontal="center" vertical="center"/>
    </xf>
    <xf numFmtId="0" fontId="0" fillId="0" borderId="6" xfId="0" applyBorder="1" applyAlignment="0">
      <alignment vertical="center"/>
    </xf>
    <xf numFmtId="0" fontId="0" fillId="0" borderId="8" xfId="0" applyBorder="1" applyAlignment="0">
      <alignment vertical="center"/>
    </xf>
    <xf numFmtId="0" fontId="0" fillId="0" borderId="14" xfId="0" applyBorder="1" applyAlignment="0">
      <alignment vertical="center"/>
    </xf>
    <xf numFmtId="0" fontId="0" fillId="18" borderId="3" xfId="0" applyBorder="1" applyFill="1" applyAlignment="1">
      <alignment horizontal="center" vertical="center"/>
    </xf>
    <xf numFmtId="0" fontId="0" fillId="18" borderId="4" xfId="0" applyBorder="1" applyFill="1" applyAlignment="1">
      <alignment horizontal="center" vertical="center"/>
    </xf>
    <xf numFmtId="0" fontId="0" fillId="18" borderId="8" xfId="0" applyBorder="1" applyFill="1" applyAlignment="1">
      <alignment horizontal="center" vertical="center"/>
    </xf>
    <xf numFmtId="0" fontId="0" fillId="18" borderId="9" xfId="0" applyBorder="1" applyFill="1" applyAlignment="1">
      <alignment horizontal="center" vertical="center"/>
    </xf>
    <xf numFmtId="0" fontId="0" fillId="18" borderId="5" xfId="0" applyBorder="1" applyFill="1" applyAlignment="1">
      <alignment horizontal="center" vertical="center"/>
    </xf>
    <xf numFmtId="0" fontId="0" fillId="18" borderId="10" xfId="0" applyBorder="1" applyFill="1" applyAlignment="1">
      <alignment horizontal="center" vertical="center"/>
    </xf>
    <xf numFmtId="0" fontId="0" fillId="18" borderId="18" xfId="0" applyBorder="1" applyFill="1" applyAlignment="1">
      <alignment horizontal="center" vertical="center"/>
    </xf>
    <xf numFmtId="0" fontId="0" fillId="18" borderId="19" xfId="0" applyBorder="1" applyFill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Border="1" applyFill="1" applyAlignment="0">
      <alignment vertical="center"/>
    </xf>
    <xf numFmtId="0" fontId="0" fillId="6" borderId="1" xfId="0" applyBorder="1" applyFill="1" applyAlignment="0">
      <alignment vertical="center"/>
    </xf>
    <xf numFmtId="0" fontId="0" fillId="15" borderId="0" xfId="0" applyBorder="1" applyFill="1" applyAlignment="0">
      <alignment vertical="center"/>
    </xf>
    <xf numFmtId="0" fontId="0" fillId="19" borderId="4" xfId="0" applyBorder="1" applyFill="1" applyAlignment="1">
      <alignment horizontal="center" vertical="center"/>
    </xf>
    <xf numFmtId="0" fontId="0" fillId="2" borderId="15" xfId="0" applyBorder="1" applyFill="1" applyAlignment="1">
      <alignment horizontal="center" vertical="center"/>
    </xf>
    <xf numFmtId="0" fontId="0" fillId="22" borderId="61" xfId="0" applyBorder="1" applyFill="1" applyAlignment="1">
      <alignment horizontal="center" vertical="center"/>
    </xf>
    <xf numFmtId="0" fontId="0" fillId="22" borderId="62" xfId="0" applyBorder="1" applyFill="1" applyAlignment="1">
      <alignment horizontal="center" vertical="center"/>
    </xf>
    <xf numFmtId="0" fontId="0" fillId="22" borderId="63" xfId="0" applyBorder="1" applyFill="1" applyAlignment="1">
      <alignment horizontal="center" vertical="center"/>
    </xf>
    <xf numFmtId="0" fontId="0" fillId="22" borderId="64" xfId="0" applyBorder="1" applyFill="1" applyAlignment="1">
      <alignment horizontal="center" vertical="center"/>
    </xf>
    <xf numFmtId="0" fontId="0" fillId="22" borderId="65" xfId="0" applyBorder="1" applyFill="1" applyAlignment="1">
      <alignment horizontal="center" vertical="center"/>
    </xf>
    <xf numFmtId="0" fontId="0" fillId="22" borderId="66" xfId="0" applyBorder="1" applyFill="1" applyAlignment="1">
      <alignment horizontal="center" vertical="center"/>
    </xf>
    <xf numFmtId="0" fontId="0" fillId="23" borderId="15" xfId="0" applyBorder="1" applyFill="1" applyAlignment="1">
      <alignment horizontal="center" vertical="center"/>
    </xf>
    <xf numFmtId="0" fontId="0" fillId="22" borderId="67" xfId="0" applyBorder="1" applyFill="1" applyAlignment="1">
      <alignment horizontal="center" vertical="center"/>
    </xf>
    <xf numFmtId="0" fontId="0" fillId="22" borderId="68" xfId="0" applyBorder="1" applyFill="1" applyAlignment="1">
      <alignment horizontal="center" vertical="center"/>
    </xf>
    <xf numFmtId="0" fontId="0" fillId="22" borderId="69" xfId="0" applyBorder="1" applyFill="1" applyAlignment="1">
      <alignment horizontal="center" vertical="center"/>
    </xf>
    <xf numFmtId="0" fontId="0" fillId="22" borderId="4" xfId="0" applyBorder="1" applyFill="1" applyAlignment="1">
      <alignment horizontal="center" vertical="center"/>
    </xf>
    <xf numFmtId="0" fontId="0" fillId="6" borderId="30" xfId="0" applyBorder="1" applyFill="1" applyAlignment="1">
      <alignment horizontal="center" vertical="center"/>
    </xf>
    <xf numFmtId="0" fontId="0" fillId="6" borderId="36" xfId="0" applyBorder="1" applyFill="1" applyAlignment="1">
      <alignment horizontal="center" vertical="center"/>
    </xf>
    <xf numFmtId="0" fontId="0" fillId="6" borderId="32" xfId="0" applyBorder="1" applyFill="1" applyAlignment="1">
      <alignment horizontal="center" vertical="center"/>
    </xf>
    <xf numFmtId="0" fontId="0" fillId="0" borderId="70" xfId="0" applyBorder="1" applyAlignment="0">
      <alignment vertical="center"/>
    </xf>
    <xf numFmtId="0" fontId="0" fillId="26" borderId="1" xfId="0" applyBorder="1" applyFill="1" applyAlignment="1">
      <alignment horizontal="center" vertical="center"/>
    </xf>
    <xf numFmtId="0" fontId="0" fillId="27" borderId="1" xfId="0" applyBorder="1" applyFill="1" applyAlignment="1">
      <alignment horizontal="center" vertical="center"/>
    </xf>
    <xf numFmtId="0" fontId="0" fillId="6" borderId="42" xfId="0" applyBorder="1" applyFill="1" applyAlignment="1">
      <alignment horizontal="center" vertical="center"/>
    </xf>
    <xf numFmtId="0" fontId="0" fillId="6" borderId="2" xfId="0" applyBorder="1" applyFill="1" applyAlignment="1">
      <alignment horizontal="center" vertical="center"/>
    </xf>
    <xf numFmtId="0" fontId="0" fillId="6" borderId="43" xfId="0" applyBorder="1" applyFill="1" applyAlignment="1">
      <alignment horizontal="center" vertical="center"/>
    </xf>
    <xf numFmtId="0" fontId="0" fillId="2" borderId="44" xfId="0" applyBorder="1" applyFill="1" applyAlignment="1">
      <alignment horizontal="center" vertical="center"/>
    </xf>
    <xf numFmtId="0" fontId="0" fillId="2" borderId="29" xfId="0" applyBorder="1" applyFill="1" applyAlignment="1">
      <alignment horizontal="center" vertical="center"/>
    </xf>
    <xf numFmtId="0" fontId="0" fillId="2" borderId="35" xfId="0" applyBorder="1" applyFill="1" applyAlignment="1">
      <alignment horizontal="center" vertical="center"/>
    </xf>
    <xf numFmtId="0" fontId="0" fillId="2" borderId="31" xfId="0" applyBorder="1" applyFill="1" applyAlignment="1">
      <alignment horizontal="center" vertical="center"/>
    </xf>
    <xf numFmtId="0" fontId="0" fillId="18" borderId="71" xfId="0" applyBorder="1" applyFill="1" applyAlignment="1">
      <alignment horizontal="center" vertical="center"/>
    </xf>
    <xf numFmtId="0" fontId="0" fillId="28" borderId="1" xfId="0" applyBorder="1" applyFill="1" applyAlignment="1">
      <alignment horizontal="center" vertical="center"/>
    </xf>
    <xf numFmtId="0" fontId="0" fillId="2" borderId="1" xfId="0" applyBorder="1" applyFill="1" applyAlignment="0">
      <alignment vertical="center"/>
    </xf>
    <xf numFmtId="0" fontId="0" fillId="29" borderId="1" xfId="0" applyBorder="1" applyFill="1" applyAlignment="0">
      <alignment vertical="center"/>
    </xf>
    <xf numFmtId="0" fontId="0" fillId="29" borderId="1" xfId="0" applyBorder="1" applyFill="1" applyAlignment="1">
      <alignment horizontal="center" vertical="center"/>
    </xf>
    <xf numFmtId="0" fontId="0" fillId="30" borderId="1" xfId="0" applyBorder="1" applyFill="1" applyAlignment="1">
      <alignment horizontal="center" vertical="center"/>
    </xf>
    <xf numFmtId="0" fontId="0" fillId="31" borderId="1" xfId="0" applyBorder="1" applyFill="1" applyAlignment="1">
      <alignment horizontal="center" vertical="center"/>
    </xf>
    <xf numFmtId="0" fontId="0" fillId="14" borderId="1" xfId="0" applyBorder="1" applyFill="1" applyAlignment="1">
      <alignment horizontal="center" vertical="center"/>
    </xf>
    <xf numFmtId="0" fontId="0" fillId="31" borderId="4" xfId="0" applyBorder="1" applyFill="1" applyAlignment="1">
      <alignment horizontal="center" vertical="center"/>
    </xf>
    <xf numFmtId="0" fontId="0" fillId="30" borderId="9" xfId="0" applyBorder="1" applyFill="1" applyAlignment="1">
      <alignment horizontal="center" vertical="center"/>
    </xf>
    <xf numFmtId="0" fontId="0" fillId="31" borderId="9" xfId="0" applyBorder="1" applyFill="1" applyAlignment="1">
      <alignment horizontal="center" vertical="center"/>
    </xf>
    <xf numFmtId="0" fontId="0" fillId="31" borderId="12" xfId="0" applyBorder="1" applyFill="1" applyAlignment="1">
      <alignment horizontal="center" vertical="center"/>
    </xf>
    <xf numFmtId="0" fontId="0" fillId="30" borderId="11" xfId="0" applyBorder="1" applyFill="1" applyAlignment="1">
      <alignment horizontal="center" vertical="center"/>
    </xf>
    <xf numFmtId="0" fontId="0" fillId="14" borderId="13" xfId="0" applyBorder="1" applyFill="1" applyAlignment="1">
      <alignment horizontal="center" vertical="center"/>
    </xf>
    <xf numFmtId="0" fontId="0" fillId="30" borderId="3" xfId="0" applyBorder="1" applyFill="1" applyAlignment="1">
      <alignment horizontal="center" vertical="center"/>
    </xf>
    <xf numFmtId="0" fontId="0" fillId="14" borderId="5" xfId="0" applyBorder="1" applyFill="1" applyAlignment="1">
      <alignment horizontal="center" vertical="center"/>
    </xf>
    <xf numFmtId="0" fontId="0" fillId="30" borderId="6" xfId="0" applyBorder="1" applyFill="1" applyAlignment="1">
      <alignment horizontal="center" vertical="center"/>
    </xf>
    <xf numFmtId="0" fontId="0" fillId="14" borderId="7" xfId="0" applyBorder="1" applyFill="1" applyAlignment="1">
      <alignment horizontal="center" vertical="center"/>
    </xf>
    <xf numFmtId="0" fontId="0" fillId="30" borderId="8" xfId="0" applyBorder="1" applyFill="1" applyAlignment="1">
      <alignment horizontal="center" vertical="center"/>
    </xf>
    <xf numFmtId="0" fontId="0" fillId="14" borderId="10" xfId="0" applyBorder="1" applyFill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15" borderId="21" xfId="0" applyBorder="1" applyFill="1" applyAlignment="1">
      <alignment horizontal="center" vertical="center"/>
    </xf>
    <xf numFmtId="0" fontId="0" fillId="8" borderId="10" xfId="0" applyBorder="1" applyFill="1" applyAlignment="1">
      <alignment horizontal="center" vertical="center"/>
    </xf>
    <xf numFmtId="0" fontId="0" fillId="8" borderId="39" xfId="0" applyBorder="1" applyFill="1" applyAlignment="1">
      <alignment horizontal="center" vertical="center"/>
    </xf>
    <xf numFmtId="0" fontId="0" fillId="15" borderId="42" xfId="0" applyBorder="1" applyFill="1" applyAlignment="1">
      <alignment horizontal="center" vertical="center"/>
    </xf>
    <xf numFmtId="0" fontId="0" fillId="15" borderId="2" xfId="0" applyBorder="1" applyFill="1" applyAlignment="1">
      <alignment horizontal="center" vertical="center"/>
    </xf>
    <xf numFmtId="0" fontId="0" fillId="15" borderId="44" xfId="0" applyBorder="1" applyFill="1" applyAlignment="1">
      <alignment horizontal="center" vertical="center"/>
    </xf>
    <xf numFmtId="0" fontId="0" fillId="15" borderId="43" xfId="0" applyBorder="1" applyFill="1" applyAlignment="1">
      <alignment horizontal="center" vertical="center"/>
    </xf>
    <xf numFmtId="0" fontId="0" fillId="15" borderId="49" xfId="0" applyBorder="1" applyFill="1" applyAlignment="1">
      <alignment horizontal="center" vertical="center"/>
    </xf>
    <xf numFmtId="0" fontId="0" fillId="9" borderId="4" xfId="0" applyBorder="1" applyFill="1" applyAlignment="1">
      <alignment horizontal="center" vertical="center"/>
    </xf>
    <xf numFmtId="0" fontId="0" fillId="9" borderId="18" xfId="0" applyBorder="1" applyFill="1" applyAlignment="1">
      <alignment horizontal="center" vertical="center"/>
    </xf>
    <xf numFmtId="0" fontId="0" fillId="9" borderId="30" xfId="0" applyBorder="1" applyFill="1" applyAlignment="1">
      <alignment horizontal="center" vertical="center"/>
    </xf>
    <xf numFmtId="0" fontId="0" fillId="9" borderId="72" xfId="0" applyBorder="1" applyFill="1" applyAlignment="1">
      <alignment horizontal="center" vertical="center"/>
    </xf>
    <xf numFmtId="0" fontId="0" fillId="32" borderId="3" xfId="0" applyBorder="1" applyFill="1" applyAlignment="1">
      <alignment horizontal="center" vertical="center"/>
    </xf>
    <xf numFmtId="0" fontId="0" fillId="32" borderId="4" xfId="0" applyBorder="1" applyFill="1" applyAlignment="1">
      <alignment horizontal="center" vertical="center"/>
    </xf>
    <xf numFmtId="0" fontId="0" fillId="32" borderId="18" xfId="0" applyBorder="1" applyFill="1" applyAlignment="1">
      <alignment horizontal="center" vertical="center"/>
    </xf>
    <xf numFmtId="0" fontId="0" fillId="32" borderId="5" xfId="0" applyBorder="1" applyFill="1" applyAlignment="1">
      <alignment horizontal="center" vertical="center"/>
    </xf>
    <xf numFmtId="0" fontId="0" fillId="32" borderId="23" xfId="0" applyBorder="1" applyFill="1" applyAlignment="1">
      <alignment horizontal="center" vertical="center"/>
    </xf>
    <xf numFmtId="0" fontId="0" fillId="32" borderId="50" xfId="0" applyBorder="1" applyFill="1" applyAlignment="1">
      <alignment horizontal="center" vertical="center"/>
    </xf>
    <xf numFmtId="0" fontId="0" fillId="32" borderId="6" xfId="0" applyBorder="1" applyFill="1" applyAlignment="1">
      <alignment horizontal="center" vertical="center"/>
    </xf>
    <xf numFmtId="0" fontId="0" fillId="32" borderId="1" xfId="0" applyBorder="1" applyFill="1" applyAlignment="1">
      <alignment horizontal="center" vertical="center"/>
    </xf>
    <xf numFmtId="0" fontId="0" fillId="32" borderId="72" xfId="0" applyBorder="1" applyFill="1" applyAlignment="1">
      <alignment horizontal="center" vertical="center"/>
    </xf>
    <xf numFmtId="0" fontId="0" fillId="32" borderId="7" xfId="0" applyBorder="1" applyFill="1" applyAlignment="1">
      <alignment horizontal="center" vertical="center"/>
    </xf>
    <xf numFmtId="0" fontId="0" fillId="32" borderId="26" xfId="0" applyBorder="1" applyFill="1" applyAlignment="1">
      <alignment horizontal="center" vertical="center"/>
    </xf>
    <xf numFmtId="0" fontId="0" fillId="32" borderId="16" xfId="0" applyBorder="1" applyFill="1" applyAlignment="1">
      <alignment horizontal="center" vertical="center"/>
    </xf>
    <xf numFmtId="0" fontId="0" fillId="32" borderId="34" xfId="0" applyBorder="1" applyFill="1" applyAlignment="1">
      <alignment horizontal="center" vertical="center"/>
    </xf>
    <xf numFmtId="0" fontId="0" fillId="32" borderId="36" xfId="0" applyBorder="1" applyFill="1" applyAlignment="1">
      <alignment horizontal="center" vertical="center"/>
    </xf>
    <xf numFmtId="0" fontId="0" fillId="32" borderId="8" xfId="0" applyBorder="1" applyFill="1" applyAlignment="1">
      <alignment horizontal="center" vertical="center"/>
    </xf>
    <xf numFmtId="0" fontId="0" fillId="32" borderId="9" xfId="0" applyBorder="1" applyFill="1" applyAlignment="1">
      <alignment horizontal="center" vertical="center"/>
    </xf>
    <xf numFmtId="0" fontId="0" fillId="32" borderId="19" xfId="0" applyBorder="1" applyFill="1" applyAlignment="1">
      <alignment horizontal="center" vertical="center"/>
    </xf>
    <xf numFmtId="0" fontId="0" fillId="32" borderId="10" xfId="0" applyBorder="1" applyFill="1" applyAlignment="1">
      <alignment horizontal="center" vertical="center"/>
    </xf>
    <xf numFmtId="0" fontId="0" fillId="32" borderId="32" xfId="0" applyBorder="1" applyFill="1" applyAlignment="1">
      <alignment horizontal="center" vertical="center"/>
    </xf>
    <xf numFmtId="0" fontId="0" fillId="8" borderId="3" xfId="0" applyBorder="1" applyFill="1" applyAlignment="1">
      <alignment horizontal="center" vertical="center"/>
    </xf>
    <xf numFmtId="0" fontId="0" fillId="8" borderId="4" xfId="0" applyBorder="1" applyFill="1" applyAlignment="1">
      <alignment horizontal="center" vertical="center"/>
    </xf>
    <xf numFmtId="0" fontId="0" fillId="8" borderId="18" xfId="0" applyBorder="1" applyFill="1" applyAlignment="1">
      <alignment horizontal="center" vertical="center"/>
    </xf>
    <xf numFmtId="0" fontId="0" fillId="8" borderId="5" xfId="0" applyBorder="1" applyFill="1" applyAlignment="1">
      <alignment horizontal="center" vertical="center"/>
    </xf>
    <xf numFmtId="0" fontId="0" fillId="8" borderId="37" xfId="0" applyBorder="1" applyFill="1" applyAlignment="1">
      <alignment horizontal="center" vertical="center"/>
    </xf>
    <xf numFmtId="0" fontId="0" fillId="8" borderId="8" xfId="0" applyBorder="1" applyFill="1" applyAlignment="1">
      <alignment horizontal="center" vertical="center"/>
    </xf>
    <xf numFmtId="0" fontId="0" fillId="8" borderId="9" xfId="0" applyBorder="1" applyFill="1" applyAlignment="1">
      <alignment horizontal="center" vertical="center"/>
    </xf>
    <xf numFmtId="0" fontId="0" fillId="8" borderId="19" xfId="0" applyBorder="1" applyFill="1" applyAlignment="1">
      <alignment horizontal="center" vertical="center"/>
    </xf>
    <xf numFmtId="0" fontId="0" fillId="32" borderId="42" xfId="0" applyBorder="1" applyFill="1" applyAlignment="1">
      <alignment horizontal="center" vertical="center"/>
    </xf>
    <xf numFmtId="0" fontId="0" fillId="32" borderId="2" xfId="0" applyBorder="1" applyFill="1" applyAlignment="1">
      <alignment horizontal="center" vertical="center"/>
    </xf>
    <xf numFmtId="0" fontId="0" fillId="32" borderId="44" xfId="0" applyBorder="1" applyFill="1" applyAlignment="1">
      <alignment horizontal="center" vertical="center"/>
    </xf>
    <xf numFmtId="0" fontId="0" fillId="32" borderId="43" xfId="0" applyBorder="1" applyFill="1" applyAlignment="1">
      <alignment horizontal="center" vertical="center"/>
    </xf>
    <xf numFmtId="0" fontId="0" fillId="11" borderId="2" xfId="0" applyBorder="1" applyFill="1" applyAlignment="1">
      <alignment horizontal="center" vertical="center"/>
    </xf>
    <xf numFmtId="0" fontId="0" fillId="33" borderId="1" xfId="0" applyBorder="1" applyFill="1" applyAlignment="1">
      <alignment horizontal="center" vertical="center"/>
    </xf>
    <xf numFmtId="0" fontId="0" fillId="34" borderId="1" xfId="0" applyBorder="1" applyFill="1" applyAlignment="1">
      <alignment horizontal="center" vertical="center"/>
    </xf>
    <xf numFmtId="0" fontId="0" fillId="34" borderId="2" xfId="0" applyBorder="1" applyFill="1" applyAlignment="1">
      <alignment horizontal="center" vertical="center"/>
    </xf>
    <xf numFmtId="0" fontId="0" fillId="35" borderId="2" xfId="0" applyBorder="1" applyFill="1" applyAlignment="1">
      <alignment horizontal="center" vertical="center"/>
    </xf>
    <xf numFmtId="0" fontId="0" fillId="36" borderId="1" xfId="0" applyBorder="1" applyFill="1" applyAlignment="1">
      <alignment horizontal="center" vertical="center"/>
    </xf>
    <xf numFmtId="0" fontId="0" fillId="36" borderId="2" xfId="0" applyBorder="1" applyFill="1" applyAlignment="1">
      <alignment horizontal="center" vertical="center"/>
    </xf>
    <xf numFmtId="0" fontId="0" fillId="19" borderId="5" xfId="0" applyBorder="1" applyFill="1" applyAlignment="1">
      <alignment horizontal="left" vertical="center"/>
    </xf>
    <xf numFmtId="0" fontId="0" fillId="19" borderId="7" xfId="0" applyBorder="1" applyFill="1" applyAlignment="1">
      <alignment horizontal="left" vertical="center"/>
    </xf>
    <xf numFmtId="0" fontId="0" fillId="19" borderId="10" xfId="0" applyBorder="1" applyFill="1" applyAlignment="1">
      <alignment horizontal="left" vertical="center"/>
    </xf>
    <xf numFmtId="0" fontId="0" fillId="19" borderId="16" xfId="0" applyBorder="1" applyFill="1" applyAlignment="1">
      <alignment horizontal="left" vertical="center"/>
    </xf>
    <xf numFmtId="0" fontId="0" fillId="19" borderId="43" xfId="0" applyBorder="1" applyFill="1" applyAlignment="1">
      <alignment horizontal="left" vertical="center"/>
    </xf>
    <xf numFmtId="0" fontId="0" fillId="19" borderId="55" xfId="0" applyBorder="1" applyFill="1" applyAlignment="1">
      <alignment horizontal="left" vertical="center"/>
    </xf>
    <xf numFmtId="0" fontId="0" fillId="19" borderId="23" xfId="0" applyBorder="1" applyFill="1" applyAlignment="1">
      <alignment horizontal="left" vertical="center"/>
    </xf>
    <xf numFmtId="0" fontId="0" fillId="19" borderId="26" xfId="0" applyBorder="1" applyFill="1" applyAlignment="1">
      <alignment horizontal="left" vertical="center"/>
    </xf>
    <xf numFmtId="0" fontId="0" fillId="19" borderId="24" xfId="0" applyBorder="1" applyFill="1" applyAlignment="1">
      <alignment horizontal="left" vertical="center"/>
    </xf>
    <xf numFmtId="0" fontId="0" fillId="0" borderId="75" xfId="0" applyBorder="1" applyAlignment="1">
      <alignment horizontal="center" vertical="center"/>
    </xf>
    <xf numFmtId="0" fontId="0" fillId="15" borderId="4" xfId="0" applyBorder="1" applyFill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17" borderId="9" xfId="0" applyBorder="1" applyFill="1" applyAlignment="1">
      <alignment horizontal="center" vertical="center"/>
    </xf>
    <xf numFmtId="0" fontId="0" fillId="12" borderId="74" xfId="0" applyBorder="1" applyFill="1" applyAlignment="1">
      <alignment horizontal="center" vertical="center"/>
    </xf>
    <xf numFmtId="0" fontId="0" fillId="12" borderId="2" xfId="0" applyBorder="1" applyFill="1" applyAlignment="1">
      <alignment horizontal="center" vertical="center"/>
    </xf>
    <xf numFmtId="0" fontId="0" fillId="37" borderId="74" xfId="0" applyBorder="1" applyFill="1" applyAlignment="0">
      <alignment vertical="center"/>
    </xf>
    <xf numFmtId="0" fontId="0" fillId="37" borderId="74" xfId="0" applyBorder="1" applyFill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38" borderId="1" xfId="0" applyBorder="1" applyFill="1" applyAlignment="1">
      <alignment horizontal="center" vertical="center"/>
    </xf>
    <xf numFmtId="0" fontId="0" fillId="39" borderId="1" xfId="0" applyBorder="1" applyFill="1" applyAlignment="1">
      <alignment horizontal="center" vertical="center"/>
    </xf>
    <xf numFmtId="0" fontId="0" fillId="40" borderId="1" xfId="0" applyBorder="1" applyFill="1" applyAlignment="1">
      <alignment horizontal="center" vertical="center"/>
    </xf>
    <xf numFmtId="0" fontId="0" fillId="41" borderId="1" xfId="0" applyBorder="1" applyFill="1" applyAlignment="1">
      <alignment horizontal="center" vertical="center"/>
    </xf>
    <xf numFmtId="0" fontId="0" fillId="41" borderId="2" xfId="0" applyBorder="1" applyFill="1" applyAlignment="1">
      <alignment horizontal="center" vertical="center"/>
    </xf>
    <xf numFmtId="0" fontId="0" fillId="42" borderId="1" xfId="0" applyBorder="1" applyFill="1" applyAlignment="1">
      <alignment horizontal="center" vertical="center"/>
    </xf>
    <xf numFmtId="0" fontId="0" fillId="19" borderId="25" xfId="0" applyBorder="1" applyFill="1" applyAlignment="1">
      <alignment horizontal="left" vertical="center"/>
    </xf>
    <xf numFmtId="0" fontId="0" fillId="19" borderId="45" xfId="0" applyBorder="1" applyFill="1" applyAlignment="1">
      <alignment horizontal="left" vertical="center"/>
    </xf>
    <xf numFmtId="0" fontId="0" fillId="19" borderId="57" xfId="0" applyBorder="1" applyFill="1" applyAlignment="1">
      <alignment horizontal="left" vertical="center"/>
    </xf>
    <xf numFmtId="0" fontId="0" fillId="0" borderId="79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5" borderId="1" xfId="0" quotePrefix="1" applyBorder="1" applyFill="1" applyAlignment="1">
      <alignment horizontal="center" vertical="center"/>
    </xf>
    <xf numFmtId="0" fontId="0" fillId="18" borderId="80" xfId="0" applyBorder="1" applyFill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43" borderId="74" xfId="0" applyBorder="1" applyFill="1" applyAlignment="1">
      <alignment horizontal="center" vertical="center"/>
    </xf>
    <xf numFmtId="0" fontId="0" fillId="43" borderId="72" xfId="0" applyBorder="1" applyFill="1" applyAlignment="1">
      <alignment horizontal="center" vertical="center"/>
    </xf>
    <xf numFmtId="0" fontId="0" fillId="43" borderId="76" xfId="0" applyBorder="1" applyFill="1" applyAlignment="1">
      <alignment horizontal="center" vertical="center"/>
    </xf>
    <xf numFmtId="0" fontId="0" fillId="43" borderId="77" xfId="0" applyBorder="1" applyFill="1" applyAlignment="1">
      <alignment horizontal="center" vertical="center"/>
    </xf>
    <xf numFmtId="0" fontId="0" fillId="43" borderId="9" xfId="0" applyBorder="1" applyFill="1" applyAlignment="1">
      <alignment horizontal="center" vertical="center"/>
    </xf>
    <xf numFmtId="0" fontId="0" fillId="43" borderId="19" xfId="0" applyBorder="1" applyFill="1" applyAlignment="1">
      <alignment horizontal="center" vertical="center"/>
    </xf>
    <xf numFmtId="0" fontId="0" fillId="43" borderId="11" xfId="0" applyBorder="1" applyFill="1" applyAlignment="1">
      <alignment horizontal="center" vertical="center"/>
    </xf>
    <xf numFmtId="0" fontId="0" fillId="43" borderId="12" xfId="0" applyBorder="1" applyFill="1" applyAlignment="1">
      <alignment horizontal="center" vertical="center"/>
    </xf>
    <xf numFmtId="0" fontId="0" fillId="43" borderId="17" xfId="0" applyBorder="1" applyFill="1" applyAlignment="1">
      <alignment horizontal="center" vertical="center"/>
    </xf>
    <xf numFmtId="0" fontId="0" fillId="43" borderId="75" xfId="0" applyBorder="1" applyFill="1" applyAlignment="1">
      <alignment horizontal="center" vertical="center"/>
    </xf>
    <xf numFmtId="0" fontId="0" fillId="43" borderId="81" xfId="0" applyBorder="1" applyFill="1" applyAlignment="1">
      <alignment horizontal="center" vertical="center"/>
    </xf>
    <xf numFmtId="0" fontId="0" fillId="43" borderId="73" xfId="0" applyBorder="1" applyFill="1" applyAlignment="1">
      <alignment horizontal="center" vertical="center"/>
    </xf>
    <xf numFmtId="0" fontId="0" fillId="2" borderId="11" xfId="0" applyBorder="1" applyFill="1" applyAlignment="1">
      <alignment horizontal="center" vertical="center"/>
    </xf>
    <xf numFmtId="0" fontId="0" fillId="2" borderId="12" xfId="0" applyBorder="1" applyFill="1" applyAlignment="1">
      <alignment horizontal="center" vertical="center"/>
    </xf>
    <xf numFmtId="0" fontId="0" fillId="2" borderId="13" xfId="0" applyBorder="1" applyFill="1" applyAlignment="1">
      <alignment horizontal="center" vertical="center"/>
    </xf>
    <xf numFmtId="0" fontId="0" fillId="2" borderId="75" xfId="0" applyBorder="1" applyFill="1" applyAlignment="1">
      <alignment horizontal="center" vertical="center"/>
    </xf>
    <xf numFmtId="0" fontId="0" fillId="2" borderId="73" xfId="0" applyBorder="1" applyFill="1" applyAlignment="1">
      <alignment horizontal="center" vertical="center"/>
    </xf>
    <xf numFmtId="0" fontId="0" fillId="2" borderId="76" xfId="0" applyBorder="1" applyFill="1" applyAlignment="1">
      <alignment horizontal="center" vertical="center"/>
    </xf>
    <xf numFmtId="0" fontId="0" fillId="2" borderId="7" xfId="0" applyBorder="1" applyFill="1" applyAlignment="1">
      <alignment horizontal="center" vertical="center"/>
    </xf>
    <xf numFmtId="0" fontId="0" fillId="2" borderId="77" xfId="0" applyBorder="1" applyFill="1" applyAlignment="1">
      <alignment horizontal="center" vertical="center"/>
    </xf>
    <xf numFmtId="0" fontId="0" fillId="2" borderId="9" xfId="0" applyBorder="1" applyFill="1" applyAlignment="1">
      <alignment horizontal="center" vertical="center"/>
    </xf>
    <xf numFmtId="0" fontId="0" fillId="2" borderId="10" xfId="0" applyBorder="1" applyFill="1" applyAlignment="1">
      <alignment horizontal="center" vertical="center"/>
    </xf>
    <xf numFmtId="0" fontId="0" fillId="2" borderId="38" xfId="0" applyBorder="1" applyFill="1" applyAlignment="1">
      <alignment horizontal="center" vertical="center"/>
    </xf>
    <xf numFmtId="0" fontId="0" fillId="2" borderId="39" xfId="0" applyBorder="1" applyFill="1" applyAlignment="1">
      <alignment horizontal="center" vertical="center"/>
    </xf>
    <xf numFmtId="0" fontId="0" fillId="2" borderId="40" xfId="0" applyBorder="1" applyFill="1" applyAlignment="1">
      <alignment horizontal="center" vertical="center"/>
    </xf>
    <xf numFmtId="0" fontId="0" fillId="44" borderId="54" xfId="0" applyBorder="1" applyFill="1" applyAlignment="1">
      <alignment horizontal="center" vertical="center"/>
    </xf>
    <xf numFmtId="0" fontId="0" fillId="44" borderId="15" xfId="0" applyBorder="1" applyFill="1" applyAlignment="1">
      <alignment horizontal="center" vertical="center"/>
    </xf>
    <xf numFmtId="0" fontId="0" fillId="44" borderId="16" xfId="0" applyBorder="1" applyFill="1" applyAlignment="1">
      <alignment horizontal="center" vertical="center"/>
    </xf>
    <xf numFmtId="0" fontId="0" fillId="44" borderId="74" xfId="0" applyBorder="1" applyFill="1" applyAlignment="1">
      <alignment horizontal="center" vertical="center"/>
    </xf>
    <xf numFmtId="0" fontId="0" fillId="44" borderId="7" xfId="0" applyBorder="1" applyFill="1" applyAlignment="1">
      <alignment horizontal="center" vertical="center"/>
    </xf>
    <xf numFmtId="0" fontId="0" fillId="44" borderId="9" xfId="0" applyBorder="1" applyFill="1" applyAlignment="1">
      <alignment horizontal="center" vertical="center"/>
    </xf>
    <xf numFmtId="0" fontId="0" fillId="44" borderId="10" xfId="0" applyBorder="1" applyFill="1" applyAlignment="1">
      <alignment horizontal="center" vertical="center"/>
    </xf>
    <xf numFmtId="0" fontId="0" fillId="43" borderId="27" xfId="0" applyBorder="1" applyFill="1" applyAlignment="1">
      <alignment horizontal="center" vertical="center"/>
    </xf>
    <xf numFmtId="0" fontId="0" fillId="43" borderId="35" xfId="0" applyBorder="1" applyFill="1" applyAlignment="1">
      <alignment horizontal="center" vertical="center"/>
    </xf>
    <xf numFmtId="0" fontId="0" fillId="43" borderId="31" xfId="0" applyBorder="1" applyFill="1" applyAlignment="1">
      <alignment horizontal="center" vertical="center"/>
    </xf>
    <xf numFmtId="0" fontId="0" fillId="43" borderId="29" xfId="0" applyBorder="1" applyFill="1" applyAlignment="1">
      <alignment horizontal="center" vertical="center"/>
    </xf>
    <xf numFmtId="0" fontId="0" fillId="43" borderId="28" xfId="0" applyBorder="1" applyFill="1" applyAlignment="1">
      <alignment horizontal="center" vertical="center"/>
    </xf>
    <xf numFmtId="0" fontId="0" fillId="43" borderId="30" xfId="0" applyBorder="1" applyFill="1" applyAlignment="1">
      <alignment horizontal="center" vertical="center"/>
    </xf>
    <xf numFmtId="0" fontId="0" fillId="43" borderId="36" xfId="0" applyBorder="1" applyFill="1" applyAlignment="1">
      <alignment horizontal="center" vertical="center"/>
    </xf>
    <xf numFmtId="0" fontId="0" fillId="43" borderId="32" xfId="0" applyBorder="1" applyFill="1" applyAlignment="1">
      <alignment horizontal="center" vertical="center"/>
    </xf>
    <xf numFmtId="0" fontId="0" fillId="43" borderId="14" xfId="0" applyBorder="1" applyFill="1" applyAlignment="1">
      <alignment horizontal="center" vertical="center"/>
    </xf>
    <xf numFmtId="0" fontId="0" fillId="43" borderId="53" xfId="0" applyBorder="1" applyFill="1" applyAlignment="1">
      <alignment horizontal="center" vertical="center"/>
    </xf>
    <xf numFmtId="0" fontId="0" fillId="44" borderId="55" xfId="0" applyBorder="1" applyFill="1" applyAlignment="1">
      <alignment horizontal="center" vertical="center"/>
    </xf>
    <xf numFmtId="0" fontId="0" fillId="2" borderId="17" xfId="0" applyBorder="1" applyFill="1" applyAlignment="1">
      <alignment horizontal="center" vertical="center"/>
    </xf>
    <xf numFmtId="0" fontId="0" fillId="2" borderId="72" xfId="0" applyBorder="1" applyFill="1" applyAlignment="1">
      <alignment horizontal="center" vertical="center"/>
    </xf>
    <xf numFmtId="0" fontId="0" fillId="2" borderId="78" xfId="0" applyBorder="1" applyFill="1" applyAlignment="1">
      <alignment horizontal="center" vertical="center"/>
    </xf>
    <xf numFmtId="0" fontId="0" fillId="2" borderId="22" xfId="0" applyBorder="1" applyFill="1" applyAlignment="1">
      <alignment horizontal="center" vertical="center"/>
    </xf>
    <xf numFmtId="0" fontId="0" fillId="2" borderId="23" xfId="0" applyBorder="1" applyFill="1" applyAlignment="1">
      <alignment horizontal="center" vertical="center"/>
    </xf>
    <xf numFmtId="0" fontId="0" fillId="2" borderId="26" xfId="0" applyBorder="1" applyFill="1" applyAlignment="1">
      <alignment horizontal="center" vertical="center"/>
    </xf>
    <xf numFmtId="0" fontId="0" fillId="2" borderId="24" xfId="0" applyBorder="1" applyFill="1" applyAlignment="1">
      <alignment horizontal="center" vertical="center"/>
    </xf>
    <xf numFmtId="0" fontId="0" fillId="43" borderId="40" xfId="0" applyBorder="1" applyFill="1" applyAlignment="1">
      <alignment horizontal="center" vertical="center"/>
    </xf>
    <xf numFmtId="0" fontId="0" fillId="43" borderId="37" xfId="0" applyBorder="1" applyFill="1" applyAlignment="1">
      <alignment horizontal="center" vertical="center"/>
    </xf>
    <xf numFmtId="0" fontId="0" fillId="43" borderId="38" xfId="0" applyBorder="1" applyFill="1" applyAlignment="1">
      <alignment horizontal="center" vertical="center"/>
    </xf>
    <xf numFmtId="0" fontId="0" fillId="43" borderId="39" xfId="0" applyBorder="1" applyFill="1" applyAlignment="1">
      <alignment horizontal="center" vertical="center"/>
    </xf>
    <xf numFmtId="0" fontId="0" fillId="18" borderId="58" xfId="0" quotePrefix="1" applyBorder="1" applyFill="1" applyAlignment="1">
      <alignment horizontal="center" vertical="center"/>
    </xf>
    <xf numFmtId="0" fontId="0" fillId="45" borderId="17" xfId="0" applyBorder="1" applyFill="1" applyAlignment="1">
      <alignment horizontal="center" vertical="center"/>
    </xf>
    <xf numFmtId="0" fontId="0" fillId="45" borderId="41" xfId="0" applyBorder="1" applyFill="1" applyAlignment="1">
      <alignment horizontal="center" vertical="center"/>
    </xf>
    <xf numFmtId="0" fontId="0" fillId="45" borderId="22" xfId="0" applyBorder="1" applyFill="1" applyAlignment="1">
      <alignment horizontal="center" vertical="center"/>
    </xf>
    <xf numFmtId="0" fontId="0" fillId="18" borderId="74" xfId="0" applyBorder="1" applyFill="1" applyAlignment="1">
      <alignment horizontal="center" vertical="center"/>
    </xf>
    <xf numFmtId="0" fontId="0" fillId="46" borderId="74" xfId="0" applyBorder="1" applyFill="1" applyAlignment="1">
      <alignment horizontal="center" vertical="center"/>
    </xf>
    <xf numFmtId="0" fontId="0" fillId="18" borderId="72" xfId="0" applyBorder="1" applyFill="1" applyAlignment="1">
      <alignment horizontal="center" vertical="center"/>
    </xf>
    <xf numFmtId="0" fontId="0" fillId="45" borderId="11" xfId="0" applyBorder="1" applyFill="1" applyAlignment="1">
      <alignment horizontal="center" vertical="center"/>
    </xf>
    <xf numFmtId="0" fontId="0" fillId="45" borderId="12" xfId="0" applyBorder="1" applyFill="1" applyAlignment="1">
      <alignment horizontal="center" vertical="center"/>
    </xf>
    <xf numFmtId="0" fontId="0" fillId="45" borderId="13" xfId="0" applyBorder="1" applyFill="1" applyAlignment="1">
      <alignment horizontal="center" vertical="center"/>
    </xf>
    <xf numFmtId="0" fontId="0" fillId="18" borderId="76" xfId="0" applyBorder="1" applyFill="1" applyAlignment="1">
      <alignment horizontal="center" vertical="center"/>
    </xf>
    <xf numFmtId="0" fontId="0" fillId="46" borderId="76" xfId="0" applyBorder="1" applyFill="1" applyAlignment="1">
      <alignment horizontal="center" vertical="center"/>
    </xf>
    <xf numFmtId="0" fontId="0" fillId="46" borderId="7" xfId="0" applyBorder="1" applyFill="1" applyAlignment="1">
      <alignment horizontal="center" vertical="center"/>
    </xf>
    <xf numFmtId="0" fontId="0" fillId="45" borderId="27" xfId="0" applyBorder="1" applyFill="1" applyAlignment="1">
      <alignment horizontal="center" vertical="center"/>
    </xf>
    <xf numFmtId="0" fontId="0" fillId="18" borderId="26" xfId="0" applyBorder="1" applyFill="1" applyAlignment="1">
      <alignment horizontal="center" vertical="center"/>
    </xf>
    <xf numFmtId="0" fontId="0" fillId="46" borderId="26" xfId="0" applyBorder="1" applyFill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18" borderId="44" xfId="0" applyBorder="1" applyFill="1" applyAlignment="1">
      <alignment horizontal="center" vertical="center"/>
    </xf>
    <xf numFmtId="0" fontId="0" fillId="18" borderId="42" xfId="0" applyBorder="1" applyFill="1" applyAlignment="1">
      <alignment horizontal="center" vertical="center"/>
    </xf>
    <xf numFmtId="0" fontId="0" fillId="18" borderId="2" xfId="0" applyBorder="1" applyFill="1" applyAlignment="1">
      <alignment horizontal="center" vertical="center"/>
    </xf>
    <xf numFmtId="0" fontId="0" fillId="18" borderId="43" xfId="0" applyBorder="1" applyFill="1" applyAlignment="1">
      <alignment horizontal="center" vertical="center"/>
    </xf>
    <xf numFmtId="0" fontId="0" fillId="18" borderId="45" xfId="0" applyBorder="1" applyFill="1" applyAlignment="1">
      <alignment horizontal="center" vertical="center"/>
    </xf>
    <xf numFmtId="0" fontId="0" fillId="46" borderId="29" xfId="0" applyBorder="1" applyFill="1" applyAlignment="1">
      <alignment horizontal="center" vertical="center"/>
    </xf>
    <xf numFmtId="0" fontId="0" fillId="46" borderId="75" xfId="0" applyBorder="1" applyFill="1" applyAlignment="1">
      <alignment horizontal="center" vertical="center"/>
    </xf>
    <xf numFmtId="0" fontId="0" fillId="46" borderId="73" xfId="0" applyBorder="1" applyFill="1" applyAlignment="1">
      <alignment horizontal="center" vertical="center"/>
    </xf>
    <xf numFmtId="0" fontId="0" fillId="46" borderId="5" xfId="0" applyBorder="1" applyFill="1" applyAlignment="1">
      <alignment horizontal="center" vertical="center"/>
    </xf>
    <xf numFmtId="0" fontId="0" fillId="46" borderId="23" xfId="0" applyBorder="1" applyFill="1" applyAlignment="1">
      <alignment horizontal="center" vertical="center"/>
    </xf>
    <xf numFmtId="0" fontId="0" fillId="46" borderId="35" xfId="0" applyBorder="1" applyFill="1" applyAlignment="1">
      <alignment horizontal="center" vertical="center"/>
    </xf>
    <xf numFmtId="0" fontId="0" fillId="46" borderId="31" xfId="0" applyBorder="1" applyFill="1" applyAlignment="1">
      <alignment horizontal="center" vertical="center"/>
    </xf>
    <xf numFmtId="0" fontId="0" fillId="46" borderId="77" xfId="0" applyBorder="1" applyFill="1" applyAlignment="1">
      <alignment horizontal="center" vertical="center"/>
    </xf>
    <xf numFmtId="0" fontId="0" fillId="46" borderId="9" xfId="0" applyBorder="1" applyFill="1" applyAlignment="1">
      <alignment horizontal="center" vertical="center"/>
    </xf>
    <xf numFmtId="0" fontId="0" fillId="46" borderId="10" xfId="0" applyBorder="1" applyFill="1" applyAlignment="1">
      <alignment horizontal="center" vertical="center"/>
    </xf>
    <xf numFmtId="0" fontId="0" fillId="46" borderId="24" xfId="0" applyBorder="1" applyFill="1" applyAlignment="1">
      <alignment horizontal="center" vertical="center"/>
    </xf>
    <xf numFmtId="0" fontId="0" fillId="48" borderId="70" xfId="0" applyBorder="1" applyFill="1" applyAlignment="1">
      <alignment horizontal="center" vertical="center"/>
    </xf>
    <xf numFmtId="0" fontId="0" fillId="48" borderId="46" xfId="0" applyBorder="1" applyFill="1" applyAlignment="1">
      <alignment horizontal="center" vertical="center"/>
    </xf>
    <xf numFmtId="0" fontId="0" fillId="48" borderId="47" xfId="0" applyBorder="1" applyFill="1" applyAlignment="1">
      <alignment horizontal="center" vertical="center"/>
    </xf>
    <xf numFmtId="0" fontId="0" fillId="48" borderId="48" xfId="0" applyBorder="1" applyFill="1" applyAlignment="1">
      <alignment horizontal="center" vertical="center"/>
    </xf>
    <xf numFmtId="0" fontId="0" fillId="48" borderId="60" xfId="0" applyBorder="1" applyFill="1" applyAlignment="1">
      <alignment horizontal="center" vertical="center"/>
    </xf>
    <xf numFmtId="0" fontId="0" fillId="47" borderId="29" xfId="0" applyBorder="1" applyFill="1" applyAlignment="1">
      <alignment horizontal="center" vertical="center"/>
    </xf>
    <xf numFmtId="0" fontId="0" fillId="47" borderId="75" xfId="0" applyBorder="1" applyFill="1" applyAlignment="1">
      <alignment horizontal="center" vertical="center"/>
    </xf>
    <xf numFmtId="0" fontId="0" fillId="47" borderId="4" xfId="0" applyBorder="1" applyFill="1" applyAlignment="1">
      <alignment horizontal="center" vertical="center"/>
    </xf>
    <xf numFmtId="0" fontId="0" fillId="47" borderId="5" xfId="0" applyBorder="1" applyFill="1" applyAlignment="1">
      <alignment horizontal="center" vertical="center"/>
    </xf>
    <xf numFmtId="0" fontId="0" fillId="47" borderId="23" xfId="0" applyBorder="1" applyFill="1" applyAlignment="1">
      <alignment horizontal="center" vertical="center"/>
    </xf>
    <xf numFmtId="0" fontId="0" fillId="47" borderId="31" xfId="0" applyBorder="1" applyFill="1" applyAlignment="1">
      <alignment horizontal="center" vertical="center"/>
    </xf>
    <xf numFmtId="0" fontId="0" fillId="47" borderId="77" xfId="0" applyBorder="1" applyFill="1" applyAlignment="1">
      <alignment horizontal="center" vertical="center"/>
    </xf>
    <xf numFmtId="0" fontId="0" fillId="47" borderId="9" xfId="0" applyBorder="1" applyFill="1" applyAlignment="1">
      <alignment horizontal="center" vertical="center"/>
    </xf>
    <xf numFmtId="0" fontId="0" fillId="47" borderId="10" xfId="0" applyBorder="1" applyFill="1" applyAlignment="1">
      <alignment horizontal="center" vertical="center"/>
    </xf>
    <xf numFmtId="0" fontId="0" fillId="47" borderId="24" xfId="0" applyBorder="1" applyFill="1" applyAlignment="1">
      <alignment horizontal="center" vertical="center"/>
    </xf>
    <xf numFmtId="0" fontId="0" fillId="49" borderId="33" xfId="0" applyBorder="1" applyFill="1" applyAlignment="1">
      <alignment horizontal="center" vertical="center"/>
    </xf>
    <xf numFmtId="0" fontId="0" fillId="49" borderId="14" xfId="0" applyBorder="1" applyFill="1" applyAlignment="1">
      <alignment horizontal="center" vertical="center"/>
    </xf>
    <xf numFmtId="0" fontId="0" fillId="49" borderId="15" xfId="0" applyBorder="1" applyFill="1" applyAlignment="1">
      <alignment horizontal="center" vertical="center"/>
    </xf>
    <xf numFmtId="0" fontId="0" fillId="49" borderId="16" xfId="0" applyBorder="1" applyFill="1" applyAlignment="1">
      <alignment horizontal="center" vertical="center"/>
    </xf>
    <xf numFmtId="0" fontId="0" fillId="49" borderId="25" xfId="0" applyBorder="1" applyFill="1" applyAlignment="1">
      <alignment horizontal="center" vertical="center"/>
    </xf>
    <xf numFmtId="0" fontId="0" fillId="49" borderId="35" xfId="0" applyBorder="1" applyFill="1" applyAlignment="1">
      <alignment horizontal="center" vertical="center"/>
    </xf>
    <xf numFmtId="0" fontId="0" fillId="49" borderId="76" xfId="0" applyBorder="1" applyFill="1" applyAlignment="1">
      <alignment horizontal="center" vertical="center"/>
    </xf>
    <xf numFmtId="0" fontId="0" fillId="49" borderId="1" xfId="0" applyBorder="1" applyFill="1" applyAlignment="1">
      <alignment horizontal="center" vertical="center"/>
    </xf>
    <xf numFmtId="0" fontId="0" fillId="49" borderId="7" xfId="0" applyBorder="1" applyFill="1" applyAlignment="1">
      <alignment horizontal="center" vertical="center"/>
    </xf>
    <xf numFmtId="0" fontId="0" fillId="49" borderId="26" xfId="0" applyBorder="1" applyFill="1" applyAlignment="1">
      <alignment horizontal="center" vertical="center"/>
    </xf>
    <xf numFmtId="0" fontId="0" fillId="49" borderId="51" xfId="0" applyBorder="1" applyFill="1" applyAlignment="1">
      <alignment horizontal="center" vertical="center"/>
    </xf>
    <xf numFmtId="0" fontId="0" fillId="49" borderId="42" xfId="0" applyBorder="1" applyFill="1" applyAlignment="1">
      <alignment horizontal="center" vertical="center"/>
    </xf>
    <xf numFmtId="0" fontId="0" fillId="49" borderId="2" xfId="0" applyBorder="1" applyFill="1" applyAlignment="1">
      <alignment horizontal="center" vertical="center"/>
    </xf>
    <xf numFmtId="0" fontId="0" fillId="49" borderId="43" xfId="0" applyBorder="1" applyFill="1" applyAlignment="1">
      <alignment horizontal="center" vertical="center"/>
    </xf>
    <xf numFmtId="0" fontId="0" fillId="49" borderId="45" xfId="0" applyBorder="1" applyFill="1" applyAlignment="1">
      <alignment horizontal="center" vertical="center"/>
    </xf>
    <xf numFmtId="0" fontId="0" fillId="2" borderId="81" xfId="0" applyBorder="1" applyFill="1" applyAlignment="1">
      <alignment horizontal="center" vertical="center"/>
    </xf>
    <xf numFmtId="0" fontId="0" fillId="23" borderId="2" xfId="0" applyBorder="1" applyAlignment="1">
      <alignment horizontal="center" vertical="center"/>
    </xf>
    <xf numFmtId="0" fontId="0" fillId="23" borderId="4" xfId="0" applyBorder="1" applyAlignment="1">
      <alignment horizontal="center" vertical="center"/>
    </xf>
    <xf numFmtId="0" fontId="0" fillId="23" borderId="1" xfId="0" applyBorder="1" applyAlignment="1">
      <alignment horizontal="center" vertical="center"/>
    </xf>
    <xf numFmtId="0" fontId="0" fillId="23" borderId="9" xfId="0" applyBorder="1" applyAlignment="1">
      <alignment horizontal="center" vertical="center"/>
    </xf>
    <xf numFmtId="0" fontId="0" fillId="23" borderId="91" xfId="0" applyBorder="1" applyAlignment="1">
      <alignment horizontal="center" vertical="center"/>
    </xf>
    <xf numFmtId="0" fontId="0" fillId="18" borderId="2" xfId="0" applyBorder="1" applyAlignment="1">
      <alignment horizontal="center" vertical="center"/>
    </xf>
    <xf numFmtId="0" fontId="0" fillId="18" borderId="4" xfId="0" applyBorder="1" applyAlignment="1">
      <alignment horizontal="center" vertical="center"/>
    </xf>
    <xf numFmtId="0" fontId="0" fillId="18" borderId="1" xfId="0" applyBorder="1" applyAlignment="1">
      <alignment horizontal="center" vertical="center"/>
    </xf>
    <xf numFmtId="0" fontId="0" fillId="18" borderId="9" xfId="0" applyBorder="1" applyAlignment="1">
      <alignment horizontal="center" vertical="center"/>
    </xf>
    <xf numFmtId="0" fontId="0" fillId="18" borderId="91" xfId="0" applyBorder="1" applyAlignment="1">
      <alignment horizontal="center" vertical="center"/>
    </xf>
    <xf numFmtId="0" fontId="0" fillId="19" borderId="0" xfId="0" applyBorder="1" applyFill="1" applyAlignment="1">
      <alignment horizontal="center" vertical="center"/>
    </xf>
    <xf numFmtId="0" fontId="0" fillId="9" borderId="0" xfId="0" applyBorder="1" applyFill="1" applyAlignment="1">
      <alignment horizontal="center" vertical="center"/>
    </xf>
    <xf numFmtId="0" fontId="0" fillId="12" borderId="0" xfId="0" applyBorder="1" applyFill="1" applyAlignment="1">
      <alignment horizontal="center" vertical="center"/>
    </xf>
    <xf numFmtId="0" fontId="0" fillId="2" borderId="92" xfId="0" applyBorder="1" applyFill="1" applyAlignment="1">
      <alignment horizontal="center" vertical="center"/>
    </xf>
    <xf numFmtId="0" fontId="0" fillId="2" borderId="93" xfId="0" applyBorder="1" applyFill="1" applyAlignment="1">
      <alignment horizontal="center" vertical="center"/>
    </xf>
    <xf numFmtId="0" fontId="0" fillId="2" borderId="94" xfId="0" applyBorder="1" applyFill="1" applyAlignment="1">
      <alignment horizontal="center" vertical="center"/>
    </xf>
    <xf numFmtId="0" fontId="0" fillId="2" borderId="95" xfId="0" applyBorder="1" applyFill="1" applyAlignment="1">
      <alignment horizontal="center" vertical="center"/>
    </xf>
    <xf numFmtId="0" fontId="0" fillId="2" borderId="74" xfId="0" applyBorder="1" applyFill="1" applyAlignment="1">
      <alignment horizontal="center" vertical="center"/>
    </xf>
    <xf numFmtId="0" fontId="0" fillId="45" borderId="1" xfId="0" applyBorder="1" applyFill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45" borderId="76" xfId="0" applyBorder="1" applyFill="1" applyAlignment="1">
      <alignment horizontal="center" vertical="center"/>
    </xf>
    <xf numFmtId="0" fontId="0" fillId="45" borderId="74" xfId="0" applyBorder="1" applyFill="1" applyAlignment="1">
      <alignment horizontal="center" vertical="center"/>
    </xf>
    <xf numFmtId="0" fontId="0" fillId="45" borderId="7" xfId="0" applyBorder="1" applyFill="1" applyAlignment="1">
      <alignment horizontal="center" vertical="center"/>
    </xf>
    <xf numFmtId="0" fontId="0" fillId="45" borderId="77" xfId="0" applyBorder="1" applyFill="1" applyAlignment="1">
      <alignment horizontal="center" vertical="center"/>
    </xf>
    <xf numFmtId="0" fontId="0" fillId="45" borderId="9" xfId="0" applyBorder="1" applyFill="1" applyAlignment="1">
      <alignment horizontal="center" vertical="center"/>
    </xf>
    <xf numFmtId="0" fontId="0" fillId="45" borderId="10" xfId="0" applyBorder="1" applyFill="1" applyAlignment="1">
      <alignment horizontal="center" vertical="center"/>
    </xf>
    <xf numFmtId="0" fontId="0" fillId="45" borderId="75" xfId="0" applyBorder="1" applyFill="1" applyAlignment="1">
      <alignment horizontal="center" vertical="center"/>
    </xf>
    <xf numFmtId="0" fontId="0" fillId="45" borderId="73" xfId="0" applyBorder="1" applyFill="1" applyAlignment="1">
      <alignment horizontal="center" vertical="center"/>
    </xf>
    <xf numFmtId="0" fontId="0" fillId="45" borderId="5" xfId="0" applyBorder="1" applyFill="1" applyAlignment="1">
      <alignment horizontal="center" vertical="center"/>
    </xf>
    <xf numFmtId="0" fontId="0" fillId="45" borderId="29" xfId="0" applyBorder="1" applyFill="1" applyAlignment="1">
      <alignment horizontal="center" vertical="center"/>
    </xf>
    <xf numFmtId="0" fontId="0" fillId="45" borderId="35" xfId="0" applyBorder="1" applyFill="1" applyAlignment="1">
      <alignment horizontal="center" vertical="center"/>
    </xf>
    <xf numFmtId="0" fontId="0" fillId="45" borderId="31" xfId="0" applyBorder="1" applyFill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theme" Target="theme/theme1.xml" /><Relationship Id="rId16" Type="http://schemas.openxmlformats.org/officeDocument/2006/relationships/styles" Target="styles.xml" /><Relationship Id="rId1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D71"/>
  <sheetViews>
    <sheetView topLeftCell="D1" workbookViewId="0">
      <pane ySplit="1" topLeftCell="A2" activePane="bottomLeft" state="frozen"/>
      <selection activeCell="D1" sqref="D1"/>
      <selection pane="bottomLeft" activeCell="E8" sqref="E8"/>
    </sheetView>
  </sheetViews>
  <sheetFormatPr defaultRowHeight="16.5"/>
  <cols>
    <col min="1" max="1" width="3.88000011" customWidth="1"/>
    <col min="2" max="2" width="15.25500011" customWidth="1"/>
    <col min="3" max="3" width="12.63000011" customWidth="1"/>
    <col min="4" max="4" width="15.13000011" customWidth="1"/>
    <col min="5" max="5" width="10.00500011" customWidth="1"/>
    <col min="6" max="7" width="11.25500011" customWidth="1"/>
    <col min="8" max="8" width="15.25500011" customWidth="1"/>
    <col min="9" max="10" width="13.88000011" customWidth="1"/>
    <col min="11" max="11" width="17.50499916" customWidth="1"/>
    <col min="12" max="12" width="85.37999725" customWidth="1"/>
    <col min="13" max="13" width="51.38000107" customWidth="1"/>
    <col min="14" max="14" width="11.00500011" customWidth="1"/>
    <col min="15" max="15" width="5.00500011" customWidth="1"/>
    <col min="16" max="16" width="12.00500011" customWidth="1"/>
    <col min="17" max="17" width="8.63000011" customWidth="1"/>
    <col min="18" max="18" width="11.00500011" customWidth="1"/>
    <col min="19" max="19" width="5.00500011" customWidth="1"/>
    <col min="20" max="20" width="13.00500011" customWidth="1"/>
    <col min="21" max="21" width="8.63000011" customWidth="1"/>
    <col min="22" max="22" width="6.00500011" customWidth="1"/>
    <col min="23" max="23" width="13.13000011" customWidth="1"/>
    <col min="24" max="24" width="5.63000011" customWidth="1"/>
    <col min="25" max="25" width="13.75500011" customWidth="1"/>
    <col min="26" max="26" width="12.75500011" customWidth="1"/>
    <col min="27" max="27" width="6.38000011" customWidth="1"/>
    <col min="28" max="28" width="14.50500011" customWidth="1"/>
    <col min="29" max="29" width="6.38000011" customWidth="1"/>
  </cols>
  <sheetData>
    <row r="1" spans="1:30" ht="17.25">
      <c r="A1" s="25" t="s">
        <v>15</v>
      </c>
      <c r="B1" s="17" t="s">
        <v>17</v>
      </c>
      <c r="C1" s="18" t="s">
        <v>485</v>
      </c>
      <c r="D1" s="18" t="s">
        <v>317</v>
      </c>
      <c r="E1" s="18" t="s">
        <v>41</v>
      </c>
      <c r="F1" s="21" t="s">
        <v>486</v>
      </c>
      <c r="G1" s="32" t="s">
        <v>1038</v>
      </c>
      <c r="H1" s="22" t="s">
        <v>466</v>
      </c>
      <c r="I1" s="18" t="s">
        <v>467</v>
      </c>
      <c r="J1" s="21" t="s">
        <v>468</v>
      </c>
      <c r="K1" s="32" t="s">
        <v>463</v>
      </c>
      <c r="L1" s="22" t="s">
        <v>352</v>
      </c>
      <c r="M1" s="19" t="s">
        <v>30</v>
      </c>
      <c r="N1" s="22" t="s">
        <v>493</v>
      </c>
      <c r="O1" s="22" t="s">
        <v>100</v>
      </c>
      <c r="P1" s="18" t="s">
        <v>489</v>
      </c>
      <c r="Q1" s="21" t="s">
        <v>490</v>
      </c>
      <c r="R1" s="17" t="s">
        <v>494</v>
      </c>
      <c r="S1" s="18" t="s">
        <v>101</v>
      </c>
      <c r="T1" s="18" t="s">
        <v>491</v>
      </c>
      <c r="U1" s="19" t="s">
        <v>492</v>
      </c>
      <c r="V1" s="22" t="s">
        <v>9</v>
      </c>
      <c r="W1" s="18" t="s">
        <v>11</v>
      </c>
      <c r="X1" s="18" t="s">
        <v>31</v>
      </c>
      <c r="Y1" s="18" t="s">
        <v>32</v>
      </c>
      <c r="Z1" s="18" t="s">
        <v>12</v>
      </c>
      <c r="AA1" s="18" t="s">
        <v>10</v>
      </c>
      <c r="AB1" s="18" t="s">
        <v>13</v>
      </c>
      <c r="AC1" s="19" t="s">
        <v>59</v>
      </c>
      <c r="AD1" s="19" t="s">
        <v>804</v>
      </c>
    </row>
    <row r="2" spans="1:30">
      <c r="A2" s="29" t="s">
        <v>385</v>
      </c>
      <c r="B2" s="24" t="s">
        <v>267</v>
      </c>
      <c r="C2" s="8">
        <v>-1</v>
      </c>
      <c r="D2" s="220" t="s">
        <v>42</v>
      </c>
      <c r="E2" s="8">
        <v>5</v>
      </c>
      <c r="F2" s="23" t="s">
        <v>487</v>
      </c>
      <c r="G2" s="29">
        <v>0</v>
      </c>
      <c r="H2" s="24" t="s">
        <v>946</v>
      </c>
      <c r="I2" s="8" t="s">
        <v>946</v>
      </c>
      <c r="J2" s="23" t="s">
        <v>946</v>
      </c>
      <c r="K2" s="29" t="s">
        <v>464</v>
      </c>
      <c r="L2" s="323" t="s">
        <v>353</v>
      </c>
      <c r="M2" s="317" t="str">
        <f>"최대체력 "&amp;INT(O2*100-100)&amp;"% 증가"</f>
        <v>최대체력 30% 증가</v>
      </c>
      <c r="N2" s="222" t="s">
        <v>42</v>
      </c>
      <c r="O2" s="223">
        <v>1.3</v>
      </c>
      <c r="P2" s="223">
        <v>1.3</v>
      </c>
      <c r="Q2" s="229" t="s">
        <v>469</v>
      </c>
      <c r="R2" s="118" t="s">
        <v>124</v>
      </c>
      <c r="S2" s="232">
        <v>1</v>
      </c>
      <c r="T2" s="232">
        <v>1</v>
      </c>
      <c r="U2" s="163" t="s">
        <v>469</v>
      </c>
      <c r="V2" s="118">
        <v>0</v>
      </c>
      <c r="W2" s="232">
        <v>0</v>
      </c>
      <c r="X2" s="232">
        <v>0</v>
      </c>
      <c r="Y2" s="232">
        <v>0</v>
      </c>
      <c r="Z2" s="232">
        <v>0</v>
      </c>
      <c r="AA2" s="232">
        <v>0</v>
      </c>
      <c r="AB2" s="232">
        <v>0</v>
      </c>
      <c r="AC2" s="97">
        <v>0</v>
      </c>
      <c r="AD2" s="97"/>
    </row>
    <row r="3" spans="1:30">
      <c r="A3" s="54" t="s">
        <v>386</v>
      </c>
      <c r="B3" s="49" t="s">
        <v>268</v>
      </c>
      <c r="C3" s="2">
        <v>-1</v>
      </c>
      <c r="D3" s="33" t="s">
        <v>43</v>
      </c>
      <c r="E3" s="2">
        <v>5</v>
      </c>
      <c r="F3" s="266" t="s">
        <v>487</v>
      </c>
      <c r="G3" s="54">
        <v>0</v>
      </c>
      <c r="H3" s="49" t="s">
        <v>946</v>
      </c>
      <c r="I3" s="2" t="s">
        <v>946</v>
      </c>
      <c r="J3" s="266" t="s">
        <v>946</v>
      </c>
      <c r="K3" s="54" t="s">
        <v>464</v>
      </c>
      <c r="L3" s="324" t="s">
        <v>354</v>
      </c>
      <c r="M3" s="318" t="str">
        <f>"공격력 "&amp;INT(O3*100-100)&amp;"% 증가"</f>
        <v>공격력 10% 증가</v>
      </c>
      <c r="N3" s="224" t="s">
        <v>43</v>
      </c>
      <c r="O3" s="225">
        <v>1.1</v>
      </c>
      <c r="P3" s="225">
        <v>1.1</v>
      </c>
      <c r="Q3" s="230" t="s">
        <v>469</v>
      </c>
      <c r="R3" s="119" t="s">
        <v>124</v>
      </c>
      <c r="S3" s="82">
        <v>1</v>
      </c>
      <c r="T3" s="82">
        <v>1</v>
      </c>
      <c r="U3" s="164" t="s">
        <v>469</v>
      </c>
      <c r="V3" s="119">
        <v>0</v>
      </c>
      <c r="W3" s="82">
        <v>0</v>
      </c>
      <c r="X3" s="82">
        <v>0</v>
      </c>
      <c r="Y3" s="82">
        <v>0</v>
      </c>
      <c r="Z3" s="82">
        <v>0</v>
      </c>
      <c r="AA3" s="82">
        <v>0</v>
      </c>
      <c r="AB3" s="82">
        <v>0</v>
      </c>
      <c r="AC3" s="74">
        <v>0</v>
      </c>
      <c r="AD3" s="74"/>
    </row>
    <row r="4" spans="1:30">
      <c r="A4" s="54" t="s">
        <v>387</v>
      </c>
      <c r="B4" s="49" t="s">
        <v>269</v>
      </c>
      <c r="C4" s="2">
        <v>-1</v>
      </c>
      <c r="D4" s="33" t="s">
        <v>44</v>
      </c>
      <c r="E4" s="2">
        <v>5</v>
      </c>
      <c r="F4" s="266" t="s">
        <v>487</v>
      </c>
      <c r="G4" s="54">
        <v>0</v>
      </c>
      <c r="H4" s="49" t="s">
        <v>946</v>
      </c>
      <c r="I4" s="2" t="s">
        <v>946</v>
      </c>
      <c r="J4" s="266" t="s">
        <v>946</v>
      </c>
      <c r="K4" s="54" t="s">
        <v>464</v>
      </c>
      <c r="L4" s="324" t="s">
        <v>355</v>
      </c>
      <c r="M4" s="318" t="str">
        <f>"방어력 "&amp;O4&amp;" 증가"</f>
        <v>방어력 3 증가</v>
      </c>
      <c r="N4" s="224" t="s">
        <v>44</v>
      </c>
      <c r="O4" s="225">
        <v>3</v>
      </c>
      <c r="P4" s="225">
        <v>3</v>
      </c>
      <c r="Q4" s="230" t="s">
        <v>34</v>
      </c>
      <c r="R4" s="119" t="s">
        <v>124</v>
      </c>
      <c r="S4" s="82">
        <v>1</v>
      </c>
      <c r="T4" s="82">
        <v>1</v>
      </c>
      <c r="U4" s="164" t="s">
        <v>469</v>
      </c>
      <c r="V4" s="119">
        <v>0</v>
      </c>
      <c r="W4" s="82">
        <v>0</v>
      </c>
      <c r="X4" s="82">
        <v>0</v>
      </c>
      <c r="Y4" s="82">
        <v>0</v>
      </c>
      <c r="Z4" s="82">
        <v>0</v>
      </c>
      <c r="AA4" s="82">
        <v>0</v>
      </c>
      <c r="AB4" s="82">
        <v>0</v>
      </c>
      <c r="AC4" s="74">
        <v>0</v>
      </c>
      <c r="AD4" s="74"/>
    </row>
    <row r="5" spans="1:30">
      <c r="A5" s="54" t="s">
        <v>388</v>
      </c>
      <c r="B5" s="49" t="s">
        <v>736</v>
      </c>
      <c r="C5" s="2">
        <v>-1</v>
      </c>
      <c r="D5" s="33" t="s">
        <v>45</v>
      </c>
      <c r="E5" s="2">
        <v>5</v>
      </c>
      <c r="F5" s="266" t="s">
        <v>487</v>
      </c>
      <c r="G5" s="54">
        <v>0</v>
      </c>
      <c r="H5" s="49" t="s">
        <v>946</v>
      </c>
      <c r="I5" s="2" t="s">
        <v>946</v>
      </c>
      <c r="J5" s="266" t="s">
        <v>946</v>
      </c>
      <c r="K5" s="54" t="s">
        <v>464</v>
      </c>
      <c r="L5" s="324" t="s">
        <v>356</v>
      </c>
      <c r="M5" s="318" t="str">
        <f>"매초 "&amp;O5&amp;"% 추가회복"</f>
        <v>매초 0.2% 추가회복</v>
      </c>
      <c r="N5" s="224" t="s">
        <v>495</v>
      </c>
      <c r="O5" s="225">
        <v>0.2</v>
      </c>
      <c r="P5" s="225">
        <v>0.2</v>
      </c>
      <c r="Q5" s="230" t="s">
        <v>34</v>
      </c>
      <c r="R5" s="119" t="s">
        <v>124</v>
      </c>
      <c r="S5" s="82">
        <v>1</v>
      </c>
      <c r="T5" s="82">
        <v>1</v>
      </c>
      <c r="U5" s="164" t="s">
        <v>469</v>
      </c>
      <c r="V5" s="119">
        <v>0</v>
      </c>
      <c r="W5" s="82">
        <v>0</v>
      </c>
      <c r="X5" s="82">
        <v>0</v>
      </c>
      <c r="Y5" s="82">
        <v>0</v>
      </c>
      <c r="Z5" s="82">
        <v>0</v>
      </c>
      <c r="AA5" s="82">
        <v>0</v>
      </c>
      <c r="AB5" s="82">
        <v>0</v>
      </c>
      <c r="AC5" s="74">
        <v>0</v>
      </c>
      <c r="AD5" s="74"/>
    </row>
    <row r="6" spans="1:30">
      <c r="A6" s="54" t="s">
        <v>393</v>
      </c>
      <c r="B6" s="49" t="s">
        <v>737</v>
      </c>
      <c r="C6" s="2">
        <v>-1</v>
      </c>
      <c r="D6" s="33" t="s">
        <v>50</v>
      </c>
      <c r="E6" s="2">
        <v>4</v>
      </c>
      <c r="F6" s="266" t="s">
        <v>487</v>
      </c>
      <c r="G6" s="54">
        <v>0</v>
      </c>
      <c r="H6" s="49" t="s">
        <v>946</v>
      </c>
      <c r="I6" s="2" t="s">
        <v>946</v>
      </c>
      <c r="J6" s="266" t="s">
        <v>946</v>
      </c>
      <c r="K6" s="54" t="s">
        <v>464</v>
      </c>
      <c r="L6" s="324" t="s">
        <v>361</v>
      </c>
      <c r="M6" s="318" t="str">
        <f>"모든 회복량 "&amp;INT(O6*100-100)&amp;"% 증가"</f>
        <v>모든 회복량 20% 증가</v>
      </c>
      <c r="N6" s="224" t="s">
        <v>50</v>
      </c>
      <c r="O6" s="225">
        <v>1.2</v>
      </c>
      <c r="P6" s="225">
        <v>1.2</v>
      </c>
      <c r="Q6" s="230" t="s">
        <v>469</v>
      </c>
      <c r="R6" s="119" t="s">
        <v>124</v>
      </c>
      <c r="S6" s="82">
        <v>1</v>
      </c>
      <c r="T6" s="82">
        <v>1</v>
      </c>
      <c r="U6" s="164" t="s">
        <v>469</v>
      </c>
      <c r="V6" s="119">
        <v>0</v>
      </c>
      <c r="W6" s="82">
        <v>0</v>
      </c>
      <c r="X6" s="82">
        <v>0</v>
      </c>
      <c r="Y6" s="82">
        <v>0</v>
      </c>
      <c r="Z6" s="82">
        <v>0</v>
      </c>
      <c r="AA6" s="82">
        <v>0</v>
      </c>
      <c r="AB6" s="82">
        <v>0</v>
      </c>
      <c r="AC6" s="74">
        <v>0</v>
      </c>
      <c r="AD6" s="74"/>
    </row>
    <row r="7" spans="1:30">
      <c r="A7" s="54" t="s">
        <v>389</v>
      </c>
      <c r="B7" s="49" t="s">
        <v>270</v>
      </c>
      <c r="C7" s="2">
        <v>-1</v>
      </c>
      <c r="D7" s="33" t="s">
        <v>47</v>
      </c>
      <c r="E7" s="2">
        <v>4</v>
      </c>
      <c r="F7" s="266" t="s">
        <v>487</v>
      </c>
      <c r="G7" s="54">
        <v>0</v>
      </c>
      <c r="H7" s="49" t="s">
        <v>946</v>
      </c>
      <c r="I7" s="2" t="s">
        <v>946</v>
      </c>
      <c r="J7" s="266" t="s">
        <v>946</v>
      </c>
      <c r="K7" s="54" t="s">
        <v>464</v>
      </c>
      <c r="L7" s="324" t="s">
        <v>357</v>
      </c>
      <c r="M7" s="318" t="str">
        <f>"스킬 쿨타임 "&amp;INT(100-100*O7)&amp;"% 감소"</f>
        <v>스킬 쿨타임 3% 감소</v>
      </c>
      <c r="N7" s="224" t="s">
        <v>496</v>
      </c>
      <c r="O7" s="225">
        <v>0.97</v>
      </c>
      <c r="P7" s="225">
        <v>0.97</v>
      </c>
      <c r="Q7" s="230" t="s">
        <v>469</v>
      </c>
      <c r="R7" s="119" t="s">
        <v>124</v>
      </c>
      <c r="S7" s="82">
        <v>1</v>
      </c>
      <c r="T7" s="82">
        <v>1</v>
      </c>
      <c r="U7" s="164" t="s">
        <v>469</v>
      </c>
      <c r="V7" s="119">
        <v>0</v>
      </c>
      <c r="W7" s="82">
        <v>0</v>
      </c>
      <c r="X7" s="82">
        <v>0</v>
      </c>
      <c r="Y7" s="82">
        <v>0</v>
      </c>
      <c r="Z7" s="82">
        <v>0</v>
      </c>
      <c r="AA7" s="82">
        <v>0</v>
      </c>
      <c r="AB7" s="82">
        <v>0</v>
      </c>
      <c r="AC7" s="74">
        <v>0</v>
      </c>
      <c r="AD7" s="74"/>
    </row>
    <row r="8" spans="1:30">
      <c r="A8" s="54" t="s">
        <v>394</v>
      </c>
      <c r="B8" s="49" t="s">
        <v>738</v>
      </c>
      <c r="C8" s="2">
        <v>-1</v>
      </c>
      <c r="D8" s="33" t="s">
        <v>51</v>
      </c>
      <c r="E8" s="2">
        <v>4</v>
      </c>
      <c r="F8" s="266" t="s">
        <v>487</v>
      </c>
      <c r="G8" s="54">
        <v>0</v>
      </c>
      <c r="H8" s="49" t="s">
        <v>946</v>
      </c>
      <c r="I8" s="2" t="s">
        <v>946</v>
      </c>
      <c r="J8" s="266" t="s">
        <v>946</v>
      </c>
      <c r="K8" s="54" t="s">
        <v>464</v>
      </c>
      <c r="L8" s="324" t="s">
        <v>362</v>
      </c>
      <c r="M8" s="318" t="str">
        <f>"이동속도 "&amp;INT(O8*100-100)&amp;"% 증가"</f>
        <v>이동속도 3% 증가</v>
      </c>
      <c r="N8" s="224" t="s">
        <v>500</v>
      </c>
      <c r="O8" s="225">
        <v>1.03</v>
      </c>
      <c r="P8" s="225">
        <v>1.03</v>
      </c>
      <c r="Q8" s="230" t="s">
        <v>469</v>
      </c>
      <c r="R8" s="119" t="s">
        <v>124</v>
      </c>
      <c r="S8" s="82">
        <v>1</v>
      </c>
      <c r="T8" s="82">
        <v>1</v>
      </c>
      <c r="U8" s="164" t="s">
        <v>469</v>
      </c>
      <c r="V8" s="119">
        <v>0</v>
      </c>
      <c r="W8" s="82">
        <v>0</v>
      </c>
      <c r="X8" s="82">
        <v>0</v>
      </c>
      <c r="Y8" s="82">
        <v>0</v>
      </c>
      <c r="Z8" s="82">
        <v>0</v>
      </c>
      <c r="AA8" s="82">
        <v>0</v>
      </c>
      <c r="AB8" s="82">
        <v>0</v>
      </c>
      <c r="AC8" s="74">
        <v>0</v>
      </c>
      <c r="AD8" s="74"/>
    </row>
    <row r="9" spans="1:30">
      <c r="A9" s="54" t="s">
        <v>392</v>
      </c>
      <c r="B9" s="49" t="s">
        <v>273</v>
      </c>
      <c r="C9" s="2">
        <v>-1</v>
      </c>
      <c r="D9" s="33" t="s">
        <v>46</v>
      </c>
      <c r="E9" s="2">
        <v>3</v>
      </c>
      <c r="F9" s="266" t="s">
        <v>487</v>
      </c>
      <c r="G9" s="54">
        <v>0</v>
      </c>
      <c r="H9" s="49" t="s">
        <v>946</v>
      </c>
      <c r="I9" s="2" t="s">
        <v>946</v>
      </c>
      <c r="J9" s="266" t="s">
        <v>946</v>
      </c>
      <c r="K9" s="54" t="s">
        <v>464</v>
      </c>
      <c r="L9" s="324" t="s">
        <v>360</v>
      </c>
      <c r="M9" s="318" t="str">
        <f>"스킬크기 "&amp;INT(O9*100-100)&amp;"% 증가"</f>
        <v>스킬크기 10% 증가</v>
      </c>
      <c r="N9" s="224" t="s">
        <v>499</v>
      </c>
      <c r="O9" s="225">
        <v>1.1</v>
      </c>
      <c r="P9" s="225">
        <v>1.1</v>
      </c>
      <c r="Q9" s="230" t="s">
        <v>469</v>
      </c>
      <c r="R9" s="119" t="s">
        <v>124</v>
      </c>
      <c r="S9" s="82">
        <v>1</v>
      </c>
      <c r="T9" s="82">
        <v>1</v>
      </c>
      <c r="U9" s="164" t="s">
        <v>469</v>
      </c>
      <c r="V9" s="119">
        <v>0</v>
      </c>
      <c r="W9" s="82">
        <v>0</v>
      </c>
      <c r="X9" s="82">
        <v>0</v>
      </c>
      <c r="Y9" s="82">
        <v>0</v>
      </c>
      <c r="Z9" s="82">
        <v>0</v>
      </c>
      <c r="AA9" s="82">
        <v>0</v>
      </c>
      <c r="AB9" s="82">
        <v>0</v>
      </c>
      <c r="AC9" s="74">
        <v>0</v>
      </c>
      <c r="AD9" s="74"/>
    </row>
    <row r="10" spans="1:30">
      <c r="A10" s="54" t="s">
        <v>739</v>
      </c>
      <c r="B10" s="49" t="s">
        <v>729</v>
      </c>
      <c r="C10" s="2">
        <v>-1</v>
      </c>
      <c r="D10" s="33" t="s">
        <v>734</v>
      </c>
      <c r="E10" s="2">
        <v>0</v>
      </c>
      <c r="F10" s="266" t="s">
        <v>487</v>
      </c>
      <c r="G10" s="54">
        <v>0</v>
      </c>
      <c r="H10" s="49" t="s">
        <v>946</v>
      </c>
      <c r="I10" s="2" t="s">
        <v>946</v>
      </c>
      <c r="J10" s="266" t="s">
        <v>946</v>
      </c>
      <c r="K10" s="54" t="s">
        <v>464</v>
      </c>
      <c r="L10" s="324" t="s">
        <v>732</v>
      </c>
      <c r="M10" s="318" t="str">
        <f>"보스에게 추가데미지 "&amp;INT(O10*100-100)&amp;"%"</f>
        <v>보스에게 추가데미지 10%</v>
      </c>
      <c r="N10" s="224" t="s">
        <v>735</v>
      </c>
      <c r="O10" s="225">
        <v>1.1</v>
      </c>
      <c r="P10" s="225">
        <v>1.1</v>
      </c>
      <c r="Q10" s="230" t="s">
        <v>469</v>
      </c>
      <c r="R10" s="119" t="s">
        <v>124</v>
      </c>
      <c r="S10" s="82">
        <v>1</v>
      </c>
      <c r="T10" s="82">
        <v>1</v>
      </c>
      <c r="U10" s="164" t="s">
        <v>469</v>
      </c>
      <c r="V10" s="119">
        <v>0</v>
      </c>
      <c r="W10" s="82">
        <v>0</v>
      </c>
      <c r="X10" s="82">
        <v>0</v>
      </c>
      <c r="Y10" s="82">
        <v>0</v>
      </c>
      <c r="Z10" s="82">
        <v>0</v>
      </c>
      <c r="AA10" s="82">
        <v>0</v>
      </c>
      <c r="AB10" s="82">
        <v>0</v>
      </c>
      <c r="AC10" s="74">
        <v>0</v>
      </c>
      <c r="AD10" s="74"/>
    </row>
    <row r="11" spans="1:30">
      <c r="A11" s="54" t="s">
        <v>740</v>
      </c>
      <c r="B11" s="49" t="s">
        <v>730</v>
      </c>
      <c r="C11" s="2">
        <v>-1</v>
      </c>
      <c r="D11" s="33" t="s">
        <v>731</v>
      </c>
      <c r="E11" s="2">
        <v>0</v>
      </c>
      <c r="F11" s="266" t="s">
        <v>487</v>
      </c>
      <c r="G11" s="54">
        <v>0</v>
      </c>
      <c r="H11" s="49" t="s">
        <v>946</v>
      </c>
      <c r="I11" s="2" t="s">
        <v>946</v>
      </c>
      <c r="J11" s="266" t="s">
        <v>946</v>
      </c>
      <c r="K11" s="54" t="s">
        <v>464</v>
      </c>
      <c r="L11" s="324" t="s">
        <v>733</v>
      </c>
      <c r="M11" s="318" t="str">
        <f>INT(O11)&amp;"% 확률로 공격회피"</f>
        <v>5% 확률로 공격회피</v>
      </c>
      <c r="N11" s="224" t="s">
        <v>731</v>
      </c>
      <c r="O11" s="225">
        <v>5</v>
      </c>
      <c r="P11" s="225">
        <v>5</v>
      </c>
      <c r="Q11" s="230" t="s">
        <v>34</v>
      </c>
      <c r="R11" s="119" t="s">
        <v>124</v>
      </c>
      <c r="S11" s="82">
        <v>1</v>
      </c>
      <c r="T11" s="82">
        <v>1</v>
      </c>
      <c r="U11" s="164" t="s">
        <v>469</v>
      </c>
      <c r="V11" s="119">
        <v>0</v>
      </c>
      <c r="W11" s="82">
        <v>0</v>
      </c>
      <c r="X11" s="82">
        <v>0</v>
      </c>
      <c r="Y11" s="82">
        <v>0</v>
      </c>
      <c r="Z11" s="82">
        <v>0</v>
      </c>
      <c r="AA11" s="82">
        <v>0</v>
      </c>
      <c r="AB11" s="82">
        <v>0</v>
      </c>
      <c r="AC11" s="74">
        <v>0</v>
      </c>
      <c r="AD11" s="74"/>
    </row>
    <row r="12" spans="1:30">
      <c r="A12" s="54" t="s">
        <v>390</v>
      </c>
      <c r="B12" s="49" t="s">
        <v>271</v>
      </c>
      <c r="C12" s="2">
        <v>-1</v>
      </c>
      <c r="D12" s="33" t="s">
        <v>49</v>
      </c>
      <c r="E12" s="2">
        <v>5</v>
      </c>
      <c r="F12" s="266" t="s">
        <v>487</v>
      </c>
      <c r="G12" s="54">
        <v>0</v>
      </c>
      <c r="H12" s="49" t="s">
        <v>946</v>
      </c>
      <c r="I12" s="2" t="s">
        <v>946</v>
      </c>
      <c r="J12" s="266" t="s">
        <v>946</v>
      </c>
      <c r="K12" s="54" t="s">
        <v>464</v>
      </c>
      <c r="L12" s="324" t="s">
        <v>358</v>
      </c>
      <c r="M12" s="318" t="str">
        <f>"경험치 획득량 "&amp;INT(O12*100-100)&amp;"% 증가"</f>
        <v>경험치 획득량 20% 증가</v>
      </c>
      <c r="N12" s="224" t="s">
        <v>497</v>
      </c>
      <c r="O12" s="225">
        <v>1.2</v>
      </c>
      <c r="P12" s="225">
        <v>1.2</v>
      </c>
      <c r="Q12" s="230" t="s">
        <v>469</v>
      </c>
      <c r="R12" s="119" t="s">
        <v>124</v>
      </c>
      <c r="S12" s="82">
        <v>1</v>
      </c>
      <c r="T12" s="82">
        <v>1</v>
      </c>
      <c r="U12" s="164" t="s">
        <v>469</v>
      </c>
      <c r="V12" s="119">
        <v>0</v>
      </c>
      <c r="W12" s="82">
        <v>0</v>
      </c>
      <c r="X12" s="82">
        <v>0</v>
      </c>
      <c r="Y12" s="82">
        <v>0</v>
      </c>
      <c r="Z12" s="82">
        <v>0</v>
      </c>
      <c r="AA12" s="82">
        <v>0</v>
      </c>
      <c r="AB12" s="82">
        <v>0</v>
      </c>
      <c r="AC12" s="74">
        <v>0</v>
      </c>
      <c r="AD12" s="74"/>
    </row>
    <row r="13" spans="1:30" ht="17.25">
      <c r="A13" s="145" t="s">
        <v>391</v>
      </c>
      <c r="B13" s="51" t="s">
        <v>272</v>
      </c>
      <c r="C13" s="38">
        <v>-1</v>
      </c>
      <c r="D13" s="98" t="s">
        <v>318</v>
      </c>
      <c r="E13" s="38">
        <v>5</v>
      </c>
      <c r="F13" s="48" t="s">
        <v>487</v>
      </c>
      <c r="G13" s="346">
        <v>0</v>
      </c>
      <c r="H13" s="51" t="s">
        <v>946</v>
      </c>
      <c r="I13" s="38" t="s">
        <v>946</v>
      </c>
      <c r="J13" s="48" t="s">
        <v>946</v>
      </c>
      <c r="K13" s="145" t="s">
        <v>464</v>
      </c>
      <c r="L13" s="325" t="s">
        <v>359</v>
      </c>
      <c r="M13" s="319" t="str">
        <f>"코인 획득량 "&amp;INT(O13*100-100)&amp;"% 증가"</f>
        <v>코인 획득량 5% 증가</v>
      </c>
      <c r="N13" s="226" t="s">
        <v>498</v>
      </c>
      <c r="O13" s="227">
        <v>1.05</v>
      </c>
      <c r="P13" s="227">
        <v>1.05</v>
      </c>
      <c r="Q13" s="231" t="s">
        <v>469</v>
      </c>
      <c r="R13" s="120" t="s">
        <v>124</v>
      </c>
      <c r="S13" s="99">
        <v>1</v>
      </c>
      <c r="T13" s="99">
        <v>1</v>
      </c>
      <c r="U13" s="165" t="s">
        <v>469</v>
      </c>
      <c r="V13" s="120">
        <v>0</v>
      </c>
      <c r="W13" s="99">
        <v>0</v>
      </c>
      <c r="X13" s="99">
        <v>0</v>
      </c>
      <c r="Y13" s="99">
        <v>0</v>
      </c>
      <c r="Z13" s="99">
        <v>0</v>
      </c>
      <c r="AA13" s="99">
        <v>0</v>
      </c>
      <c r="AB13" s="99">
        <v>0</v>
      </c>
      <c r="AC13" s="100">
        <v>0</v>
      </c>
      <c r="AD13" s="100"/>
    </row>
    <row r="14" spans="1:30">
      <c r="A14" s="65" t="s">
        <v>395</v>
      </c>
      <c r="B14" s="66" t="s">
        <v>701</v>
      </c>
      <c r="C14" s="67">
        <v>0</v>
      </c>
      <c r="D14" s="221" t="s">
        <v>2</v>
      </c>
      <c r="E14" s="67">
        <v>3</v>
      </c>
      <c r="F14" s="214" t="s">
        <v>1164</v>
      </c>
      <c r="G14" s="29">
        <v>0</v>
      </c>
      <c r="H14" s="24" t="s">
        <v>946</v>
      </c>
      <c r="I14" s="8" t="s">
        <v>946</v>
      </c>
      <c r="J14" s="23" t="s">
        <v>946</v>
      </c>
      <c r="K14" s="345" t="str">
        <f>B14</f>
        <v>SnowBall</v>
      </c>
      <c r="L14" s="342" t="s">
        <v>363</v>
      </c>
      <c r="M14" s="320" t="str">
        <f>"눈덩이 공격력 "&amp;INT(P14*100-100)&amp;"% 증가"</f>
        <v>눈덩이 공격력 5% 증가</v>
      </c>
      <c r="N14" s="147" t="s">
        <v>43</v>
      </c>
      <c r="O14" s="147">
        <v>1</v>
      </c>
      <c r="P14" s="228">
        <v>1.05</v>
      </c>
      <c r="Q14" s="166" t="s">
        <v>469</v>
      </c>
      <c r="R14" s="121" t="s">
        <v>124</v>
      </c>
      <c r="S14" s="228">
        <v>1</v>
      </c>
      <c r="T14" s="228">
        <v>1</v>
      </c>
      <c r="U14" s="112" t="s">
        <v>469</v>
      </c>
      <c r="V14" s="147">
        <v>0.5</v>
      </c>
      <c r="W14" s="228">
        <v>0</v>
      </c>
      <c r="X14" s="228">
        <v>0</v>
      </c>
      <c r="Y14" s="228">
        <v>0</v>
      </c>
      <c r="Z14" s="228">
        <v>1</v>
      </c>
      <c r="AA14" s="228">
        <v>1</v>
      </c>
      <c r="AB14" s="228">
        <v>0</v>
      </c>
      <c r="AC14" s="112">
        <v>5</v>
      </c>
      <c r="AD14" s="112" t="s">
        <v>805</v>
      </c>
    </row>
    <row r="15" spans="1:30">
      <c r="A15" s="62" t="s">
        <v>396</v>
      </c>
      <c r="B15" s="35" t="s">
        <v>695</v>
      </c>
      <c r="C15" s="2">
        <v>1</v>
      </c>
      <c r="D15" s="83" t="s">
        <v>3</v>
      </c>
      <c r="E15" s="2">
        <v>3</v>
      </c>
      <c r="F15" s="266" t="s">
        <v>487</v>
      </c>
      <c r="G15" s="54">
        <v>0</v>
      </c>
      <c r="H15" s="49" t="str">
        <f>B14</f>
        <v>SnowBall</v>
      </c>
      <c r="I15" s="2" t="s">
        <v>946</v>
      </c>
      <c r="J15" s="266" t="s">
        <v>946</v>
      </c>
      <c r="K15" s="54" t="str">
        <f>B15</f>
        <v>Icicle</v>
      </c>
      <c r="L15" s="324" t="s">
        <v>470</v>
      </c>
      <c r="M15" s="318" t="str">
        <f>"고드름 공격력 "&amp;INT(P15*100-100)&amp;"% 증가"</f>
        <v>고드름 공격력 20% 증가</v>
      </c>
      <c r="N15" s="148" t="s">
        <v>43</v>
      </c>
      <c r="O15" s="148">
        <v>0.8</v>
      </c>
      <c r="P15" s="71">
        <v>1.2</v>
      </c>
      <c r="Q15" s="167" t="s">
        <v>469</v>
      </c>
      <c r="R15" s="122" t="s">
        <v>124</v>
      </c>
      <c r="S15" s="71">
        <v>1</v>
      </c>
      <c r="T15" s="71">
        <v>1</v>
      </c>
      <c r="U15" s="75" t="s">
        <v>469</v>
      </c>
      <c r="V15" s="148">
        <v>1.3</v>
      </c>
      <c r="W15" s="71">
        <v>0</v>
      </c>
      <c r="X15" s="71">
        <v>0</v>
      </c>
      <c r="Y15" s="71">
        <v>0</v>
      </c>
      <c r="Z15" s="71">
        <v>1</v>
      </c>
      <c r="AA15" s="71">
        <v>1</v>
      </c>
      <c r="AB15" s="71">
        <v>0</v>
      </c>
      <c r="AC15" s="75">
        <v>5</v>
      </c>
      <c r="AD15" s="75" t="s">
        <v>805</v>
      </c>
    </row>
    <row r="16" spans="1:30">
      <c r="A16" s="62" t="s">
        <v>397</v>
      </c>
      <c r="B16" s="35" t="s">
        <v>274</v>
      </c>
      <c r="C16" s="2">
        <v>1</v>
      </c>
      <c r="D16" s="83" t="s">
        <v>25</v>
      </c>
      <c r="E16" s="2">
        <v>3</v>
      </c>
      <c r="F16" s="266" t="s">
        <v>487</v>
      </c>
      <c r="G16" s="54">
        <v>0</v>
      </c>
      <c r="H16" s="49" t="str">
        <f>B14</f>
        <v>SnowBall</v>
      </c>
      <c r="I16" s="2" t="s">
        <v>946</v>
      </c>
      <c r="J16" s="266" t="s">
        <v>946</v>
      </c>
      <c r="K16" s="54" t="str">
        <f>B16</f>
        <v>IceFist</v>
      </c>
      <c r="L16" s="324" t="s">
        <v>52</v>
      </c>
      <c r="M16" s="318" t="str">
        <f>"얼음주먹 공격력 "&amp;INT(P16*100-100)&amp;"% 증가"</f>
        <v>얼음주먹 공격력 25% 증가</v>
      </c>
      <c r="N16" s="148" t="s">
        <v>43</v>
      </c>
      <c r="O16" s="148">
        <v>3</v>
      </c>
      <c r="P16" s="71">
        <v>1.25</v>
      </c>
      <c r="Q16" s="167" t="s">
        <v>469</v>
      </c>
      <c r="R16" s="122" t="s">
        <v>124</v>
      </c>
      <c r="S16" s="71">
        <v>1</v>
      </c>
      <c r="T16" s="71">
        <v>1</v>
      </c>
      <c r="U16" s="75" t="s">
        <v>469</v>
      </c>
      <c r="V16" s="148">
        <v>1.8</v>
      </c>
      <c r="W16" s="71">
        <v>0</v>
      </c>
      <c r="X16" s="71">
        <v>0</v>
      </c>
      <c r="Y16" s="71">
        <v>0</v>
      </c>
      <c r="Z16" s="71">
        <v>1</v>
      </c>
      <c r="AA16" s="71">
        <v>1</v>
      </c>
      <c r="AB16" s="71">
        <v>0</v>
      </c>
      <c r="AC16" s="75">
        <v>5</v>
      </c>
      <c r="AD16" s="75" t="s">
        <v>805</v>
      </c>
    </row>
    <row r="17" spans="1:30">
      <c r="A17" s="62" t="s">
        <v>398</v>
      </c>
      <c r="B17" s="35" t="s">
        <v>275</v>
      </c>
      <c r="C17" s="2">
        <v>1</v>
      </c>
      <c r="D17" s="83" t="s">
        <v>4</v>
      </c>
      <c r="E17" s="2">
        <v>3</v>
      </c>
      <c r="F17" s="266" t="s">
        <v>487</v>
      </c>
      <c r="G17" s="54">
        <v>0</v>
      </c>
      <c r="H17" s="49" t="str">
        <f>B14</f>
        <v>SnowBall</v>
      </c>
      <c r="I17" s="2" t="s">
        <v>946</v>
      </c>
      <c r="J17" s="266" t="s">
        <v>946</v>
      </c>
      <c r="K17" s="54" t="str">
        <f>B17</f>
        <v>HalfIcicle</v>
      </c>
      <c r="L17" s="324" t="s">
        <v>53</v>
      </c>
      <c r="M17" s="318" t="str">
        <f>"반달고드름 공격력 "&amp;INT(P17*100-100)&amp;"% 증가, 개수 +"&amp;AB17&amp;"증가"</f>
        <v>반달고드름 공격력 30% 증가, 개수 +1증가</v>
      </c>
      <c r="N17" s="148" t="s">
        <v>43</v>
      </c>
      <c r="O17" s="148">
        <v>1</v>
      </c>
      <c r="P17" s="71">
        <v>1.3</v>
      </c>
      <c r="Q17" s="167" t="s">
        <v>469</v>
      </c>
      <c r="R17" s="122" t="s">
        <v>124</v>
      </c>
      <c r="S17" s="71">
        <v>1</v>
      </c>
      <c r="T17" s="71">
        <v>1</v>
      </c>
      <c r="U17" s="75" t="s">
        <v>469</v>
      </c>
      <c r="V17" s="148">
        <v>1.1</v>
      </c>
      <c r="W17" s="71">
        <v>0</v>
      </c>
      <c r="X17" s="71">
        <v>0</v>
      </c>
      <c r="Y17" s="71">
        <v>0</v>
      </c>
      <c r="Z17" s="71">
        <v>1</v>
      </c>
      <c r="AA17" s="71">
        <v>2</v>
      </c>
      <c r="AB17" s="71">
        <v>1</v>
      </c>
      <c r="AC17" s="75">
        <v>5</v>
      </c>
      <c r="AD17" s="75" t="s">
        <v>805</v>
      </c>
    </row>
    <row r="18" spans="1:30">
      <c r="A18" s="62" t="s">
        <v>399</v>
      </c>
      <c r="B18" s="35" t="s">
        <v>276</v>
      </c>
      <c r="C18" s="2">
        <v>2</v>
      </c>
      <c r="D18" s="84" t="s">
        <v>319</v>
      </c>
      <c r="E18" s="2">
        <v>3</v>
      </c>
      <c r="F18" s="266" t="s">
        <v>488</v>
      </c>
      <c r="G18" s="54">
        <v>0</v>
      </c>
      <c r="H18" s="49" t="str">
        <f>B15</f>
        <v>Icicle</v>
      </c>
      <c r="I18" s="2" t="s">
        <v>946</v>
      </c>
      <c r="J18" s="266" t="s">
        <v>946</v>
      </c>
      <c r="K18" s="54" t="str">
        <f>B18</f>
        <v>FrostDrill</v>
      </c>
      <c r="L18" s="324" t="s">
        <v>364</v>
      </c>
      <c r="M18" s="318" t="str">
        <f>"드릴 공격력 "&amp;INT(P18*100-100)&amp;"% 증가"</f>
        <v>드릴 공격력 20% 증가</v>
      </c>
      <c r="N18" s="148" t="s">
        <v>43</v>
      </c>
      <c r="O18" s="148">
        <v>2</v>
      </c>
      <c r="P18" s="71">
        <v>1.2</v>
      </c>
      <c r="Q18" s="167" t="s">
        <v>469</v>
      </c>
      <c r="R18" s="122" t="s">
        <v>124</v>
      </c>
      <c r="S18" s="71">
        <v>1</v>
      </c>
      <c r="T18" s="71">
        <v>1</v>
      </c>
      <c r="U18" s="75" t="s">
        <v>469</v>
      </c>
      <c r="V18" s="148">
        <v>1.3</v>
      </c>
      <c r="W18" s="71">
        <v>0</v>
      </c>
      <c r="X18" s="71">
        <v>0</v>
      </c>
      <c r="Y18" s="71">
        <v>0</v>
      </c>
      <c r="Z18" s="71">
        <v>1</v>
      </c>
      <c r="AA18" s="71">
        <v>1</v>
      </c>
      <c r="AB18" s="71">
        <v>0</v>
      </c>
      <c r="AC18" s="75">
        <v>5</v>
      </c>
      <c r="AD18" s="75" t="s">
        <v>805</v>
      </c>
    </row>
    <row r="19" spans="1:30">
      <c r="A19" s="62" t="s">
        <v>400</v>
      </c>
      <c r="B19" s="35" t="s">
        <v>277</v>
      </c>
      <c r="C19" s="2">
        <v>2</v>
      </c>
      <c r="D19" s="84" t="s">
        <v>320</v>
      </c>
      <c r="E19" s="2">
        <v>3</v>
      </c>
      <c r="F19" s="266" t="s">
        <v>488</v>
      </c>
      <c r="G19" s="54">
        <v>0</v>
      </c>
      <c r="H19" s="49" t="str">
        <f>B16</f>
        <v>IceFist</v>
      </c>
      <c r="I19" s="2" t="s">
        <v>946</v>
      </c>
      <c r="J19" s="266" t="s">
        <v>946</v>
      </c>
      <c r="K19" s="54" t="str">
        <f>B19</f>
        <v>IceKnuckle</v>
      </c>
      <c r="L19" s="324" t="s">
        <v>908</v>
      </c>
      <c r="M19" s="318" t="str">
        <f>"너클 공격력 "&amp;INT(P19*100-100)&amp;"% 증가, "&amp;INT(T19)&amp;"% 체력비례 추가 데미지"</f>
        <v>너클 공격력 25% 증가, 1% 체력비례 추가 데미지</v>
      </c>
      <c r="N19" s="148" t="s">
        <v>43</v>
      </c>
      <c r="O19" s="148">
        <v>4.5</v>
      </c>
      <c r="P19" s="71">
        <v>1.25</v>
      </c>
      <c r="Q19" s="167" t="s">
        <v>469</v>
      </c>
      <c r="R19" s="122" t="s">
        <v>501</v>
      </c>
      <c r="S19" s="71">
        <v>1</v>
      </c>
      <c r="T19" s="71">
        <v>1</v>
      </c>
      <c r="U19" s="75" t="s">
        <v>34</v>
      </c>
      <c r="V19" s="148">
        <v>1.55</v>
      </c>
      <c r="W19" s="71">
        <v>0</v>
      </c>
      <c r="X19" s="71">
        <v>0</v>
      </c>
      <c r="Y19" s="71">
        <v>0</v>
      </c>
      <c r="Z19" s="71">
        <v>1</v>
      </c>
      <c r="AA19" s="71">
        <v>1</v>
      </c>
      <c r="AB19" s="71">
        <v>0</v>
      </c>
      <c r="AC19" s="75">
        <v>5</v>
      </c>
      <c r="AD19" s="75" t="s">
        <v>805</v>
      </c>
    </row>
    <row r="20" spans="1:30">
      <c r="A20" s="62" t="s">
        <v>401</v>
      </c>
      <c r="B20" s="35" t="s">
        <v>278</v>
      </c>
      <c r="C20" s="2">
        <v>2</v>
      </c>
      <c r="D20" s="84" t="s">
        <v>693</v>
      </c>
      <c r="E20" s="2">
        <v>3</v>
      </c>
      <c r="F20" s="47" t="s">
        <v>488</v>
      </c>
      <c r="G20" s="346">
        <v>0</v>
      </c>
      <c r="H20" s="49" t="str">
        <f>B17</f>
        <v>HalfIcicle</v>
      </c>
      <c r="I20" s="2" t="s">
        <v>946</v>
      </c>
      <c r="J20" s="266" t="s">
        <v>946</v>
      </c>
      <c r="K20" s="54" t="str">
        <f>B20</f>
        <v>SnowDart</v>
      </c>
      <c r="L20" s="324" t="s">
        <v>909</v>
      </c>
      <c r="M20" s="318" t="str">
        <f>"설비 공격력 "&amp;INT(P20*100-100)&amp;"% 증가"</f>
        <v>설비 공격력 30% 증가</v>
      </c>
      <c r="N20" s="148" t="s">
        <v>43</v>
      </c>
      <c r="O20" s="148">
        <v>2</v>
      </c>
      <c r="P20" s="71">
        <v>1.3</v>
      </c>
      <c r="Q20" s="167" t="s">
        <v>469</v>
      </c>
      <c r="R20" s="122" t="s">
        <v>829</v>
      </c>
      <c r="S20" s="71">
        <v>0.13</v>
      </c>
      <c r="T20" s="71">
        <v>0</v>
      </c>
      <c r="U20" s="75" t="s">
        <v>34</v>
      </c>
      <c r="V20" s="148">
        <v>1.1</v>
      </c>
      <c r="W20" s="71">
        <v>0</v>
      </c>
      <c r="X20" s="71">
        <v>0</v>
      </c>
      <c r="Y20" s="71">
        <v>0</v>
      </c>
      <c r="Z20" s="71">
        <v>1</v>
      </c>
      <c r="AA20" s="71">
        <v>5</v>
      </c>
      <c r="AB20" s="71">
        <v>0</v>
      </c>
      <c r="AC20" s="75">
        <v>5</v>
      </c>
      <c r="AD20" s="75" t="s">
        <v>805</v>
      </c>
    </row>
    <row r="21" spans="1:30">
      <c r="A21" s="62" t="s">
        <v>402</v>
      </c>
      <c r="B21" s="35" t="s">
        <v>446</v>
      </c>
      <c r="C21" s="2">
        <v>1</v>
      </c>
      <c r="D21" s="83" t="s">
        <v>321</v>
      </c>
      <c r="E21" s="266">
        <v>3</v>
      </c>
      <c r="F21" s="266" t="s">
        <v>1038</v>
      </c>
      <c r="G21" s="54">
        <v>2</v>
      </c>
      <c r="H21" s="49" t="str">
        <f>B14</f>
        <v>SnowBall</v>
      </c>
      <c r="I21" s="2" t="s">
        <v>946</v>
      </c>
      <c r="J21" s="266" t="s">
        <v>946</v>
      </c>
      <c r="K21" s="54" t="str">
        <f>B21</f>
        <v>Hammer</v>
      </c>
      <c r="L21" s="324" t="s">
        <v>472</v>
      </c>
      <c r="M21" s="318" t="str">
        <f>"눈망치 공격력 "&amp;(P21*100-100)&amp;"% 증가"</f>
        <v>눈망치 공격력 15% 증가</v>
      </c>
      <c r="N21" s="148" t="s">
        <v>43</v>
      </c>
      <c r="O21" s="148">
        <v>2</v>
      </c>
      <c r="P21" s="71">
        <v>1.15</v>
      </c>
      <c r="Q21" s="167" t="s">
        <v>469</v>
      </c>
      <c r="R21" s="122" t="s">
        <v>124</v>
      </c>
      <c r="S21" s="71">
        <v>1</v>
      </c>
      <c r="T21" s="71">
        <v>1</v>
      </c>
      <c r="U21" s="75" t="s">
        <v>469</v>
      </c>
      <c r="V21" s="148">
        <v>1.25</v>
      </c>
      <c r="W21" s="71">
        <v>0</v>
      </c>
      <c r="X21" s="71">
        <v>0</v>
      </c>
      <c r="Y21" s="71">
        <v>0</v>
      </c>
      <c r="Z21" s="71">
        <v>1</v>
      </c>
      <c r="AA21" s="71">
        <v>1</v>
      </c>
      <c r="AB21" s="71">
        <v>0</v>
      </c>
      <c r="AC21" s="75">
        <v>5</v>
      </c>
      <c r="AD21" s="75" t="s">
        <v>805</v>
      </c>
    </row>
    <row r="22" spans="1:30">
      <c r="A22" s="62" t="s">
        <v>454</v>
      </c>
      <c r="B22" s="35" t="s">
        <v>447</v>
      </c>
      <c r="C22" s="2">
        <v>3</v>
      </c>
      <c r="D22" s="312" t="s">
        <v>449</v>
      </c>
      <c r="E22" s="2">
        <v>3</v>
      </c>
      <c r="F22" s="214" t="s">
        <v>906</v>
      </c>
      <c r="G22" s="345">
        <v>0</v>
      </c>
      <c r="H22" s="49" t="str">
        <f>B18</f>
        <v>FrostDrill</v>
      </c>
      <c r="I22" s="2" t="str">
        <f>B19</f>
        <v>IceKnuckle</v>
      </c>
      <c r="J22" s="266" t="s">
        <v>946</v>
      </c>
      <c r="K22" s="54" t="str">
        <f>B22</f>
        <v>GigaDrill</v>
      </c>
      <c r="L22" s="324" t="s">
        <v>471</v>
      </c>
      <c r="M22" s="318" t="str">
        <f>"기가드릴 공격력 "&amp;INT(P22*100-100)&amp;"% 증가, 크기 "&amp;INT(Z22*100-100)&amp;"% 증가"</f>
        <v>기가드릴 공격력 40% 증가, 크기 10% 증가</v>
      </c>
      <c r="N22" s="148" t="s">
        <v>43</v>
      </c>
      <c r="O22" s="148">
        <v>8</v>
      </c>
      <c r="P22" s="71">
        <v>1.4</v>
      </c>
      <c r="Q22" s="167" t="s">
        <v>469</v>
      </c>
      <c r="R22" s="122" t="s">
        <v>124</v>
      </c>
      <c r="S22" s="71">
        <v>1</v>
      </c>
      <c r="T22" s="71">
        <v>1</v>
      </c>
      <c r="U22" s="75" t="s">
        <v>469</v>
      </c>
      <c r="V22" s="148">
        <v>2</v>
      </c>
      <c r="W22" s="71">
        <v>0</v>
      </c>
      <c r="X22" s="71">
        <v>0</v>
      </c>
      <c r="Y22" s="71">
        <v>0</v>
      </c>
      <c r="Z22" s="71">
        <v>1.1</v>
      </c>
      <c r="AA22" s="71">
        <v>1</v>
      </c>
      <c r="AB22" s="71">
        <v>0</v>
      </c>
      <c r="AC22" s="75">
        <v>5</v>
      </c>
      <c r="AD22" s="75" t="s">
        <v>805</v>
      </c>
    </row>
    <row r="23" spans="1:30" ht="17.25">
      <c r="A23" s="63" t="s">
        <v>455</v>
      </c>
      <c r="B23" s="43" t="s">
        <v>448</v>
      </c>
      <c r="C23" s="1">
        <v>3</v>
      </c>
      <c r="D23" s="313" t="s">
        <v>694</v>
      </c>
      <c r="E23" s="1">
        <v>3</v>
      </c>
      <c r="F23" s="47" t="s">
        <v>906</v>
      </c>
      <c r="G23" s="145">
        <v>0</v>
      </c>
      <c r="H23" s="50" t="str">
        <f>B20</f>
        <v>SnowDart</v>
      </c>
      <c r="I23" s="1" t="str">
        <f>B21</f>
        <v>Hammer</v>
      </c>
      <c r="J23" s="47" t="s">
        <v>946</v>
      </c>
      <c r="K23" s="346" t="str">
        <f>B23</f>
        <v>Ricoche</v>
      </c>
      <c r="L23" s="343" t="s">
        <v>473</v>
      </c>
      <c r="M23" s="321" t="str">
        <f>"연쇄참 공격력 "&amp;INT(P23*100-100)&amp;"% 증가"</f>
        <v>연쇄참 공격력 40% 증가</v>
      </c>
      <c r="N23" s="149" t="s">
        <v>43</v>
      </c>
      <c r="O23" s="149">
        <v>4</v>
      </c>
      <c r="P23" s="101">
        <v>1.4</v>
      </c>
      <c r="Q23" s="168" t="s">
        <v>469</v>
      </c>
      <c r="R23" s="123" t="s">
        <v>124</v>
      </c>
      <c r="S23" s="101">
        <v>1</v>
      </c>
      <c r="T23" s="101">
        <v>1</v>
      </c>
      <c r="U23" s="113" t="s">
        <v>469</v>
      </c>
      <c r="V23" s="149">
        <v>1.3</v>
      </c>
      <c r="W23" s="101">
        <v>0</v>
      </c>
      <c r="X23" s="101">
        <v>0</v>
      </c>
      <c r="Y23" s="101">
        <v>0</v>
      </c>
      <c r="Z23" s="101">
        <v>1</v>
      </c>
      <c r="AA23" s="101">
        <v>5</v>
      </c>
      <c r="AB23" s="101">
        <v>0</v>
      </c>
      <c r="AC23" s="113">
        <v>5</v>
      </c>
      <c r="AD23" s="113" t="s">
        <v>805</v>
      </c>
    </row>
    <row r="24" spans="1:30">
      <c r="A24" s="61" t="s">
        <v>403</v>
      </c>
      <c r="B24" s="7" t="s">
        <v>702</v>
      </c>
      <c r="C24" s="8">
        <v>10</v>
      </c>
      <c r="D24" s="60" t="s">
        <v>322</v>
      </c>
      <c r="E24" s="8">
        <v>3</v>
      </c>
      <c r="F24" s="23" t="s">
        <v>946</v>
      </c>
      <c r="G24" s="29">
        <v>0</v>
      </c>
      <c r="H24" s="24" t="s">
        <v>946</v>
      </c>
      <c r="I24" s="8" t="s">
        <v>946</v>
      </c>
      <c r="J24" s="23" t="s">
        <v>946</v>
      </c>
      <c r="K24" s="29" t="str">
        <f>B24</f>
        <v>IceBall</v>
      </c>
      <c r="L24" s="323" t="s">
        <v>365</v>
      </c>
      <c r="M24" s="317" t="str">
        <f>"얼덩이 공격력 "&amp;INT(P24*100-100)&amp;"% 증가"</f>
        <v>얼덩이 공격력 5% 증가</v>
      </c>
      <c r="N24" s="150" t="s">
        <v>43</v>
      </c>
      <c r="O24" s="150">
        <v>0.75</v>
      </c>
      <c r="P24" s="72">
        <v>1.05</v>
      </c>
      <c r="Q24" s="169" t="s">
        <v>469</v>
      </c>
      <c r="R24" s="124" t="s">
        <v>124</v>
      </c>
      <c r="S24" s="72">
        <v>1</v>
      </c>
      <c r="T24" s="72">
        <v>1</v>
      </c>
      <c r="U24" s="76" t="s">
        <v>469</v>
      </c>
      <c r="V24" s="150">
        <v>0.75</v>
      </c>
      <c r="W24" s="72">
        <v>0</v>
      </c>
      <c r="X24" s="72">
        <v>0</v>
      </c>
      <c r="Y24" s="72">
        <v>0</v>
      </c>
      <c r="Z24" s="72">
        <v>1</v>
      </c>
      <c r="AA24" s="72">
        <v>1</v>
      </c>
      <c r="AB24" s="72">
        <v>0</v>
      </c>
      <c r="AC24" s="76">
        <v>3</v>
      </c>
      <c r="AD24" s="76"/>
    </row>
    <row r="25" spans="1:30">
      <c r="A25" s="62" t="s">
        <v>404</v>
      </c>
      <c r="B25" s="35" t="s">
        <v>699</v>
      </c>
      <c r="C25" s="2">
        <v>11</v>
      </c>
      <c r="D25" s="86" t="s">
        <v>704</v>
      </c>
      <c r="E25" s="2">
        <v>3</v>
      </c>
      <c r="F25" s="266" t="s">
        <v>947</v>
      </c>
      <c r="G25" s="54">
        <v>0</v>
      </c>
      <c r="H25" s="49" t="str">
        <f>B24</f>
        <v>IceBall</v>
      </c>
      <c r="I25" s="2" t="s">
        <v>946</v>
      </c>
      <c r="J25" s="266" t="s">
        <v>946</v>
      </c>
      <c r="K25" s="54" t="str">
        <f>B25</f>
        <v>SinkHole</v>
      </c>
      <c r="L25" s="324" t="s">
        <v>910</v>
      </c>
      <c r="M25" s="318" t="str">
        <f>"싱크홀 공격력 "&amp;INT(P25*100-100)&amp;"% 증가"</f>
        <v>싱크홀 공격력 35% 증가</v>
      </c>
      <c r="N25" s="151" t="s">
        <v>43</v>
      </c>
      <c r="O25" s="151">
        <v>4</v>
      </c>
      <c r="P25" s="85">
        <v>1.35</v>
      </c>
      <c r="Q25" s="170" t="s">
        <v>469</v>
      </c>
      <c r="R25" s="125" t="s">
        <v>124</v>
      </c>
      <c r="S25" s="85">
        <v>1</v>
      </c>
      <c r="T25" s="85">
        <v>1</v>
      </c>
      <c r="U25" s="77" t="s">
        <v>469</v>
      </c>
      <c r="V25" s="151">
        <v>2.4</v>
      </c>
      <c r="W25" s="85">
        <v>0</v>
      </c>
      <c r="X25" s="85">
        <v>1</v>
      </c>
      <c r="Y25" s="85">
        <v>0</v>
      </c>
      <c r="Z25" s="85">
        <v>1</v>
      </c>
      <c r="AA25" s="85">
        <v>1</v>
      </c>
      <c r="AB25" s="85">
        <v>0</v>
      </c>
      <c r="AC25" s="77">
        <v>3</v>
      </c>
      <c r="AD25" s="77"/>
    </row>
    <row r="26" spans="1:30">
      <c r="A26" s="62" t="s">
        <v>405</v>
      </c>
      <c r="B26" s="35" t="s">
        <v>279</v>
      </c>
      <c r="C26" s="2">
        <v>11</v>
      </c>
      <c r="D26" s="86" t="s">
        <v>6</v>
      </c>
      <c r="E26" s="2">
        <v>3</v>
      </c>
      <c r="F26" s="266" t="s">
        <v>947</v>
      </c>
      <c r="G26" s="54">
        <v>0</v>
      </c>
      <c r="H26" s="49" t="str">
        <f>B24</f>
        <v>IceBall</v>
      </c>
      <c r="I26" s="2" t="s">
        <v>946</v>
      </c>
      <c r="J26" s="266" t="s">
        <v>946</v>
      </c>
      <c r="K26" s="54" t="s">
        <v>464</v>
      </c>
      <c r="L26" s="324" t="s">
        <v>366</v>
      </c>
      <c r="M26" s="318" t="str">
        <f>"우박 공격력 "&amp;INT(P26*100-100)&amp;"% 증가, 개수 +"&amp;AB26</f>
        <v>우박 공격력 50% 증가, 개수 +4</v>
      </c>
      <c r="N26" s="151" t="s">
        <v>43</v>
      </c>
      <c r="O26" s="151">
        <v>2</v>
      </c>
      <c r="P26" s="85">
        <v>1.5</v>
      </c>
      <c r="Q26" s="170" t="s">
        <v>469</v>
      </c>
      <c r="R26" s="125" t="s">
        <v>124</v>
      </c>
      <c r="S26" s="85">
        <v>1</v>
      </c>
      <c r="T26" s="85">
        <v>1</v>
      </c>
      <c r="U26" s="77" t="s">
        <v>469</v>
      </c>
      <c r="V26" s="151">
        <v>5.3</v>
      </c>
      <c r="W26" s="85">
        <v>0</v>
      </c>
      <c r="X26" s="85">
        <v>0</v>
      </c>
      <c r="Y26" s="85">
        <v>0</v>
      </c>
      <c r="Z26" s="85">
        <v>1</v>
      </c>
      <c r="AA26" s="85">
        <v>10</v>
      </c>
      <c r="AB26" s="85">
        <v>4</v>
      </c>
      <c r="AC26" s="77">
        <v>2.8</v>
      </c>
      <c r="AD26" s="77" t="s">
        <v>279</v>
      </c>
    </row>
    <row r="27" spans="1:30">
      <c r="A27" s="62" t="s">
        <v>406</v>
      </c>
      <c r="B27" s="35" t="s">
        <v>280</v>
      </c>
      <c r="C27" s="2">
        <v>11</v>
      </c>
      <c r="D27" s="86" t="s">
        <v>323</v>
      </c>
      <c r="E27" s="2">
        <v>3</v>
      </c>
      <c r="F27" s="266" t="s">
        <v>947</v>
      </c>
      <c r="G27" s="54">
        <v>0</v>
      </c>
      <c r="H27" s="49" t="str">
        <f>B24</f>
        <v>IceBall</v>
      </c>
      <c r="I27" s="2" t="s">
        <v>946</v>
      </c>
      <c r="J27" s="266" t="s">
        <v>946</v>
      </c>
      <c r="K27" s="54" t="s">
        <v>464</v>
      </c>
      <c r="L27" s="324" t="s">
        <v>474</v>
      </c>
      <c r="M27" s="318" t="str">
        <f>"서클 공격력 "&amp;INT(P27*100-100)&amp;"% 증가"</f>
        <v>서클 공격력 20% 증가</v>
      </c>
      <c r="N27" s="151" t="s">
        <v>43</v>
      </c>
      <c r="O27" s="151">
        <v>5</v>
      </c>
      <c r="P27" s="85">
        <v>1.2</v>
      </c>
      <c r="Q27" s="170" t="s">
        <v>469</v>
      </c>
      <c r="R27" s="125" t="s">
        <v>124</v>
      </c>
      <c r="S27" s="85">
        <v>1</v>
      </c>
      <c r="T27" s="85">
        <v>1</v>
      </c>
      <c r="U27" s="77" t="s">
        <v>469</v>
      </c>
      <c r="V27" s="151">
        <v>3.4</v>
      </c>
      <c r="W27" s="85">
        <v>0</v>
      </c>
      <c r="X27" s="85">
        <v>0</v>
      </c>
      <c r="Y27" s="85">
        <v>0</v>
      </c>
      <c r="Z27" s="85">
        <v>1</v>
      </c>
      <c r="AA27" s="85">
        <v>1</v>
      </c>
      <c r="AB27" s="85">
        <v>0</v>
      </c>
      <c r="AC27" s="77">
        <v>3</v>
      </c>
      <c r="AD27" s="77"/>
    </row>
    <row r="28" spans="1:30">
      <c r="A28" s="62" t="s">
        <v>407</v>
      </c>
      <c r="B28" s="35" t="s">
        <v>281</v>
      </c>
      <c r="C28" s="2">
        <v>12</v>
      </c>
      <c r="D28" s="87" t="s">
        <v>324</v>
      </c>
      <c r="E28" s="2">
        <v>3</v>
      </c>
      <c r="F28" s="266" t="s">
        <v>488</v>
      </c>
      <c r="G28" s="346">
        <v>0</v>
      </c>
      <c r="H28" s="49" t="str">
        <f>B25</f>
        <v>SinkHole</v>
      </c>
      <c r="I28" s="2" t="s">
        <v>946</v>
      </c>
      <c r="J28" s="266" t="s">
        <v>946</v>
      </c>
      <c r="K28" s="54" t="str">
        <f>B28</f>
        <v>Crevasse</v>
      </c>
      <c r="L28" s="324" t="s">
        <v>911</v>
      </c>
      <c r="M28" s="318" t="str">
        <f>"크레바스 공격력 "&amp;INT(P28*100-100)&amp;"% 증가"</f>
        <v>크레바스 공격력 35% 증가</v>
      </c>
      <c r="N28" s="151" t="s">
        <v>43</v>
      </c>
      <c r="O28" s="151">
        <v>9</v>
      </c>
      <c r="P28" s="85">
        <v>1.35</v>
      </c>
      <c r="Q28" s="170" t="s">
        <v>469</v>
      </c>
      <c r="R28" s="125" t="s">
        <v>124</v>
      </c>
      <c r="S28" s="85">
        <v>1</v>
      </c>
      <c r="T28" s="85">
        <v>1</v>
      </c>
      <c r="U28" s="77" t="s">
        <v>469</v>
      </c>
      <c r="V28" s="151">
        <v>3.4</v>
      </c>
      <c r="W28" s="85">
        <v>0</v>
      </c>
      <c r="X28" s="85">
        <v>3</v>
      </c>
      <c r="Y28" s="85">
        <v>0</v>
      </c>
      <c r="Z28" s="85">
        <v>1</v>
      </c>
      <c r="AA28" s="85">
        <v>1</v>
      </c>
      <c r="AB28" s="85">
        <v>0</v>
      </c>
      <c r="AC28" s="77">
        <v>3</v>
      </c>
      <c r="AD28" s="77"/>
    </row>
    <row r="29" spans="1:30">
      <c r="A29" s="62" t="s">
        <v>408</v>
      </c>
      <c r="B29" s="35" t="s">
        <v>282</v>
      </c>
      <c r="C29" s="2">
        <v>12</v>
      </c>
      <c r="D29" s="87" t="s">
        <v>700</v>
      </c>
      <c r="E29" s="2">
        <v>3</v>
      </c>
      <c r="F29" s="47" t="s">
        <v>488</v>
      </c>
      <c r="G29" s="54">
        <v>0</v>
      </c>
      <c r="H29" s="49" t="str">
        <f>B26</f>
        <v>Hail</v>
      </c>
      <c r="I29" s="2" t="s">
        <v>946</v>
      </c>
      <c r="J29" s="266" t="s">
        <v>946</v>
      </c>
      <c r="K29" s="54" t="s">
        <v>464</v>
      </c>
      <c r="L29" s="324" t="s">
        <v>475</v>
      </c>
      <c r="M29" s="318" t="str">
        <f>"유성우 공격력 "&amp;INT(P29*100-100)&amp;"% 증가, 개수 +"&amp;AB29</f>
        <v>유성우 공격력 50% 증가, 개수 +1</v>
      </c>
      <c r="N29" s="151" t="s">
        <v>43</v>
      </c>
      <c r="O29" s="151">
        <v>6</v>
      </c>
      <c r="P29" s="85">
        <v>1.5</v>
      </c>
      <c r="Q29" s="170" t="s">
        <v>469</v>
      </c>
      <c r="R29" s="125" t="s">
        <v>124</v>
      </c>
      <c r="S29" s="85">
        <v>1</v>
      </c>
      <c r="T29" s="85">
        <v>1</v>
      </c>
      <c r="U29" s="77" t="s">
        <v>469</v>
      </c>
      <c r="V29" s="151">
        <v>3.9</v>
      </c>
      <c r="W29" s="85">
        <v>0</v>
      </c>
      <c r="X29" s="85">
        <v>0</v>
      </c>
      <c r="Y29" s="85">
        <v>0</v>
      </c>
      <c r="Z29" s="85">
        <v>1</v>
      </c>
      <c r="AA29" s="85">
        <v>2</v>
      </c>
      <c r="AB29" s="85">
        <v>1</v>
      </c>
      <c r="AC29" s="77">
        <v>2.8</v>
      </c>
      <c r="AD29" s="77" t="s">
        <v>282</v>
      </c>
    </row>
    <row r="30" spans="1:30">
      <c r="A30" s="62" t="s">
        <v>409</v>
      </c>
      <c r="B30" s="35" t="s">
        <v>283</v>
      </c>
      <c r="C30" s="2">
        <v>11</v>
      </c>
      <c r="D30" s="86" t="s">
        <v>58</v>
      </c>
      <c r="E30" s="266">
        <v>3</v>
      </c>
      <c r="F30" s="266" t="s">
        <v>1038</v>
      </c>
      <c r="G30" s="54">
        <v>2</v>
      </c>
      <c r="H30" s="49" t="str">
        <f>B24</f>
        <v>IceBall</v>
      </c>
      <c r="I30" s="2" t="s">
        <v>946</v>
      </c>
      <c r="J30" s="266" t="s">
        <v>946</v>
      </c>
      <c r="K30" s="54" t="str">
        <f>B30</f>
        <v>Poison</v>
      </c>
      <c r="L30" s="324" t="s">
        <v>367</v>
      </c>
      <c r="M30" s="318" t="str">
        <f>"독데미지 "&amp;P30&amp;"% 증가"</f>
        <v>독데미지 2% 증가</v>
      </c>
      <c r="N30" s="151" t="s">
        <v>502</v>
      </c>
      <c r="O30" s="151">
        <v>2</v>
      </c>
      <c r="P30" s="85">
        <v>2</v>
      </c>
      <c r="Q30" s="170" t="s">
        <v>34</v>
      </c>
      <c r="R30" s="125" t="s">
        <v>124</v>
      </c>
      <c r="S30" s="85">
        <v>1</v>
      </c>
      <c r="T30" s="85">
        <v>1</v>
      </c>
      <c r="U30" s="77" t="s">
        <v>469</v>
      </c>
      <c r="V30" s="151">
        <v>4</v>
      </c>
      <c r="W30" s="85">
        <v>0</v>
      </c>
      <c r="X30" s="85">
        <v>3</v>
      </c>
      <c r="Y30" s="85">
        <v>0</v>
      </c>
      <c r="Z30" s="85">
        <v>1</v>
      </c>
      <c r="AA30" s="85">
        <v>1</v>
      </c>
      <c r="AB30" s="85">
        <v>0</v>
      </c>
      <c r="AC30" s="77">
        <v>3</v>
      </c>
      <c r="AD30" s="77"/>
    </row>
    <row r="31" spans="1:30">
      <c r="A31" s="62" t="s">
        <v>410</v>
      </c>
      <c r="B31" s="35" t="s">
        <v>284</v>
      </c>
      <c r="C31" s="2">
        <v>11</v>
      </c>
      <c r="D31" s="86" t="s">
        <v>64</v>
      </c>
      <c r="E31" s="266">
        <v>3</v>
      </c>
      <c r="F31" s="266" t="s">
        <v>1038</v>
      </c>
      <c r="G31" s="54">
        <v>2</v>
      </c>
      <c r="H31" s="49" t="str">
        <f>B24</f>
        <v>IceBall</v>
      </c>
      <c r="I31" s="2" t="s">
        <v>946</v>
      </c>
      <c r="J31" s="266" t="s">
        <v>946</v>
      </c>
      <c r="K31" s="54" t="s">
        <v>464</v>
      </c>
      <c r="L31" s="324" t="s">
        <v>66</v>
      </c>
      <c r="M31" s="318" t="str">
        <f>"번개 공격력 "&amp;INT(P31*100-100)&amp;"% 증가, 쿨타임 "&amp;W31&amp;"초 감소"</f>
        <v>번개 공격력 30% 증가, 쿨타임 0.6초 감소</v>
      </c>
      <c r="N31" s="151" t="s">
        <v>43</v>
      </c>
      <c r="O31" s="151">
        <v>6</v>
      </c>
      <c r="P31" s="85">
        <v>1.3</v>
      </c>
      <c r="Q31" s="170" t="s">
        <v>469</v>
      </c>
      <c r="R31" s="125" t="s">
        <v>124</v>
      </c>
      <c r="S31" s="85">
        <v>1</v>
      </c>
      <c r="T31" s="85">
        <v>1</v>
      </c>
      <c r="U31" s="77" t="s">
        <v>469</v>
      </c>
      <c r="V31" s="151">
        <v>3.5</v>
      </c>
      <c r="W31" s="85">
        <v>0.6</v>
      </c>
      <c r="X31" s="85">
        <v>0</v>
      </c>
      <c r="Y31" s="85">
        <v>0</v>
      </c>
      <c r="Z31" s="85">
        <v>1</v>
      </c>
      <c r="AA31" s="85">
        <v>1</v>
      </c>
      <c r="AB31" s="85">
        <v>0</v>
      </c>
      <c r="AC31" s="77">
        <v>3</v>
      </c>
      <c r="AD31" s="77" t="s">
        <v>806</v>
      </c>
    </row>
    <row r="32" spans="1:30">
      <c r="A32" s="62" t="s">
        <v>456</v>
      </c>
      <c r="B32" s="35" t="s">
        <v>904</v>
      </c>
      <c r="C32" s="2">
        <v>13</v>
      </c>
      <c r="D32" s="251" t="s">
        <v>905</v>
      </c>
      <c r="E32" s="266">
        <v>3</v>
      </c>
      <c r="F32" s="266" t="s">
        <v>906</v>
      </c>
      <c r="G32" s="54">
        <v>0</v>
      </c>
      <c r="H32" s="49" t="str">
        <f>B28</f>
        <v>Crevasse</v>
      </c>
      <c r="I32" s="2" t="str">
        <f>B30</f>
        <v>Poison</v>
      </c>
      <c r="J32" s="266" t="s">
        <v>946</v>
      </c>
      <c r="K32" s="54" t="str">
        <f>B32</f>
        <v>Vespene</v>
      </c>
      <c r="L32" s="324" t="s">
        <v>912</v>
      </c>
      <c r="M32" s="318" t="str">
        <f>"간헐천 공격력 "&amp;INT(P32*100-100)&amp;"% 증가, 독 퍼센트데미지 "&amp;INT(T32)&amp;"% 증가"</f>
        <v>간헐천 공격력 50% 증가, 독 퍼센트데미지 2% 증가</v>
      </c>
      <c r="N32" s="151" t="s">
        <v>43</v>
      </c>
      <c r="O32" s="151">
        <v>12</v>
      </c>
      <c r="P32" s="85">
        <v>1.5</v>
      </c>
      <c r="Q32" s="170" t="s">
        <v>469</v>
      </c>
      <c r="R32" s="125" t="s">
        <v>502</v>
      </c>
      <c r="S32" s="85">
        <v>8</v>
      </c>
      <c r="T32" s="85">
        <v>2</v>
      </c>
      <c r="U32" s="77" t="s">
        <v>34</v>
      </c>
      <c r="V32" s="151">
        <v>3.7</v>
      </c>
      <c r="W32" s="85">
        <v>0</v>
      </c>
      <c r="X32" s="85">
        <v>3</v>
      </c>
      <c r="Y32" s="85">
        <v>0</v>
      </c>
      <c r="Z32" s="85">
        <v>1</v>
      </c>
      <c r="AA32" s="85">
        <v>1</v>
      </c>
      <c r="AB32" s="85">
        <v>0</v>
      </c>
      <c r="AC32" s="77">
        <v>3</v>
      </c>
      <c r="AD32" s="77"/>
    </row>
    <row r="33" spans="1:30" ht="17.25">
      <c r="A33" s="64" t="s">
        <v>457</v>
      </c>
      <c r="B33" s="37" t="s">
        <v>450</v>
      </c>
      <c r="C33" s="38">
        <v>13</v>
      </c>
      <c r="D33" s="255" t="s">
        <v>451</v>
      </c>
      <c r="E33" s="38">
        <v>3</v>
      </c>
      <c r="F33" s="213" t="s">
        <v>906</v>
      </c>
      <c r="G33" s="349">
        <v>0</v>
      </c>
      <c r="H33" s="51" t="str">
        <f>B27</f>
        <v>Circle</v>
      </c>
      <c r="I33" s="38" t="str">
        <f>B31</f>
        <v>Lightning</v>
      </c>
      <c r="J33" s="47" t="s">
        <v>946</v>
      </c>
      <c r="K33" s="145" t="s">
        <v>464</v>
      </c>
      <c r="L33" s="325" t="s">
        <v>476</v>
      </c>
      <c r="M33" s="319" t="str">
        <f>"번개 공격력 "&amp;INT(P33*100-100)&amp;"% 증가"</f>
        <v>번개 공격력 50% 증가</v>
      </c>
      <c r="N33" s="152" t="s">
        <v>43</v>
      </c>
      <c r="O33" s="152">
        <v>10</v>
      </c>
      <c r="P33" s="73">
        <v>1.5</v>
      </c>
      <c r="Q33" s="171" t="s">
        <v>469</v>
      </c>
      <c r="R33" s="126" t="s">
        <v>124</v>
      </c>
      <c r="S33" s="73">
        <v>1</v>
      </c>
      <c r="T33" s="73">
        <v>1</v>
      </c>
      <c r="U33" s="78" t="s">
        <v>469</v>
      </c>
      <c r="V33" s="152">
        <v>4.2</v>
      </c>
      <c r="W33" s="73">
        <v>0</v>
      </c>
      <c r="X33" s="73">
        <v>0</v>
      </c>
      <c r="Y33" s="73">
        <v>0</v>
      </c>
      <c r="Z33" s="73">
        <v>1</v>
      </c>
      <c r="AA33" s="73">
        <v>1</v>
      </c>
      <c r="AB33" s="73">
        <v>0</v>
      </c>
      <c r="AC33" s="78">
        <v>3</v>
      </c>
      <c r="AD33" s="78" t="s">
        <v>806</v>
      </c>
    </row>
    <row r="34" spans="1:30">
      <c r="A34" s="65" t="s">
        <v>411</v>
      </c>
      <c r="B34" s="66" t="s">
        <v>285</v>
      </c>
      <c r="C34" s="67">
        <v>20</v>
      </c>
      <c r="D34" s="102" t="s">
        <v>28</v>
      </c>
      <c r="E34" s="67">
        <v>3</v>
      </c>
      <c r="F34" s="214" t="s">
        <v>1164</v>
      </c>
      <c r="G34" s="345">
        <v>0</v>
      </c>
      <c r="H34" s="24" t="s">
        <v>946</v>
      </c>
      <c r="I34" s="8" t="s">
        <v>946</v>
      </c>
      <c r="J34" s="23" t="s">
        <v>946</v>
      </c>
      <c r="K34" s="345" t="s">
        <v>464</v>
      </c>
      <c r="L34" s="342" t="s">
        <v>368</v>
      </c>
      <c r="M34" s="320" t="str">
        <f>"얼음빠따 공격력 "&amp;INT(P34*100-100)&amp;"% 증가"</f>
        <v>얼음빠따 공격력 5% 증가</v>
      </c>
      <c r="N34" s="153" t="s">
        <v>43</v>
      </c>
      <c r="O34" s="153">
        <v>1.2</v>
      </c>
      <c r="P34" s="103">
        <v>1.05</v>
      </c>
      <c r="Q34" s="172" t="s">
        <v>469</v>
      </c>
      <c r="R34" s="127" t="s">
        <v>124</v>
      </c>
      <c r="S34" s="103">
        <v>1</v>
      </c>
      <c r="T34" s="103">
        <v>1</v>
      </c>
      <c r="U34" s="114" t="s">
        <v>469</v>
      </c>
      <c r="V34" s="153">
        <v>2</v>
      </c>
      <c r="W34" s="103">
        <v>0</v>
      </c>
      <c r="X34" s="103">
        <v>0</v>
      </c>
      <c r="Y34" s="103">
        <v>0</v>
      </c>
      <c r="Z34" s="103">
        <v>1</v>
      </c>
      <c r="AA34" s="103">
        <v>0</v>
      </c>
      <c r="AB34" s="103">
        <v>0</v>
      </c>
      <c r="AC34" s="114">
        <v>0</v>
      </c>
      <c r="AD34" s="114"/>
    </row>
    <row r="35" spans="1:30">
      <c r="A35" s="62" t="s">
        <v>412</v>
      </c>
      <c r="B35" s="35" t="s">
        <v>923</v>
      </c>
      <c r="C35" s="2">
        <v>21</v>
      </c>
      <c r="D35" s="89" t="s">
        <v>907</v>
      </c>
      <c r="E35" s="2">
        <v>3</v>
      </c>
      <c r="F35" s="266" t="s">
        <v>487</v>
      </c>
      <c r="G35" s="54">
        <v>0</v>
      </c>
      <c r="H35" s="49" t="str">
        <f>B34</f>
        <v>IceBat</v>
      </c>
      <c r="I35" s="2" t="s">
        <v>946</v>
      </c>
      <c r="J35" s="266" t="s">
        <v>946</v>
      </c>
      <c r="K35" s="54" t="str">
        <f>B35</f>
        <v>SnowBullet</v>
      </c>
      <c r="L35" s="324" t="s">
        <v>917</v>
      </c>
      <c r="M35" s="318" t="str">
        <f>"눈총알 공격력 "&amp;INT(P35*100-100)&amp;"% 증가, 개수 +"&amp;AB35&amp;"(2)"</f>
        <v>눈총알 공격력 40% 증가, 개수 +2(2)</v>
      </c>
      <c r="N35" s="154" t="s">
        <v>43</v>
      </c>
      <c r="O35" s="154">
        <v>1</v>
      </c>
      <c r="P35" s="88">
        <v>1.4</v>
      </c>
      <c r="Q35" s="173" t="s">
        <v>469</v>
      </c>
      <c r="R35" s="128" t="s">
        <v>124</v>
      </c>
      <c r="S35" s="88">
        <v>0</v>
      </c>
      <c r="T35" s="88">
        <v>0</v>
      </c>
      <c r="U35" s="79" t="s">
        <v>34</v>
      </c>
      <c r="V35" s="154">
        <v>1.9</v>
      </c>
      <c r="W35" s="88">
        <v>0</v>
      </c>
      <c r="X35" s="88">
        <v>0</v>
      </c>
      <c r="Y35" s="88">
        <v>0</v>
      </c>
      <c r="Z35" s="88">
        <v>1</v>
      </c>
      <c r="AA35" s="88">
        <v>3</v>
      </c>
      <c r="AB35" s="88">
        <v>2</v>
      </c>
      <c r="AC35" s="79">
        <v>3</v>
      </c>
      <c r="AD35" s="79" t="s">
        <v>805</v>
      </c>
    </row>
    <row r="36" spans="1:30">
      <c r="A36" s="62" t="s">
        <v>413</v>
      </c>
      <c r="B36" s="35" t="s">
        <v>286</v>
      </c>
      <c r="C36" s="2">
        <v>21</v>
      </c>
      <c r="D36" s="89" t="s">
        <v>325</v>
      </c>
      <c r="E36" s="2">
        <v>3</v>
      </c>
      <c r="F36" s="266" t="s">
        <v>487</v>
      </c>
      <c r="G36" s="54">
        <v>0</v>
      </c>
      <c r="H36" s="49" t="str">
        <f>B34</f>
        <v>IceBat</v>
      </c>
      <c r="I36" s="2" t="s">
        <v>946</v>
      </c>
      <c r="J36" s="266" t="s">
        <v>946</v>
      </c>
      <c r="K36" s="54" t="str">
        <f>B36</f>
        <v>IceBalt</v>
      </c>
      <c r="L36" s="324" t="s">
        <v>918</v>
      </c>
      <c r="M36" s="318" t="str">
        <f>"아이스볼트 공격력 "&amp;INT(P36*100-100)&amp;"% 증가, 개수 +"&amp;AB36</f>
        <v>아이스볼트 공격력 20% 증가, 개수 +1</v>
      </c>
      <c r="N36" s="154" t="s">
        <v>43</v>
      </c>
      <c r="O36" s="154">
        <v>0.8</v>
      </c>
      <c r="P36" s="88">
        <v>1.2</v>
      </c>
      <c r="Q36" s="173" t="s">
        <v>469</v>
      </c>
      <c r="R36" s="128" t="s">
        <v>124</v>
      </c>
      <c r="S36" s="88">
        <v>1</v>
      </c>
      <c r="T36" s="88">
        <v>1</v>
      </c>
      <c r="U36" s="79" t="s">
        <v>469</v>
      </c>
      <c r="V36" s="154">
        <v>2.9</v>
      </c>
      <c r="W36" s="88">
        <v>0</v>
      </c>
      <c r="X36" s="88">
        <v>0</v>
      </c>
      <c r="Y36" s="88">
        <v>0</v>
      </c>
      <c r="Z36" s="88">
        <v>1</v>
      </c>
      <c r="AA36" s="88">
        <v>3</v>
      </c>
      <c r="AB36" s="88">
        <v>1</v>
      </c>
      <c r="AC36" s="79">
        <v>2.5</v>
      </c>
      <c r="AD36" s="79" t="s">
        <v>805</v>
      </c>
    </row>
    <row r="37" spans="1:30">
      <c r="A37" s="62" t="s">
        <v>414</v>
      </c>
      <c r="B37" s="35" t="s">
        <v>287</v>
      </c>
      <c r="C37" s="2">
        <v>21</v>
      </c>
      <c r="D37" s="89" t="s">
        <v>326</v>
      </c>
      <c r="E37" s="2">
        <v>3</v>
      </c>
      <c r="F37" s="266" t="s">
        <v>487</v>
      </c>
      <c r="G37" s="54">
        <v>0</v>
      </c>
      <c r="H37" s="49" t="str">
        <f>B34</f>
        <v>IceBat</v>
      </c>
      <c r="I37" s="2" t="s">
        <v>946</v>
      </c>
      <c r="J37" s="266" t="s">
        <v>946</v>
      </c>
      <c r="K37" s="54" t="s">
        <v>464</v>
      </c>
      <c r="L37" s="324" t="s">
        <v>477</v>
      </c>
      <c r="M37" s="318" t="str">
        <f>"돌풍 공격력 "&amp;INT(P37*100-100)&amp;"% 증가"</f>
        <v>돌풍 공격력 25% 증가</v>
      </c>
      <c r="N37" s="154" t="s">
        <v>43</v>
      </c>
      <c r="O37" s="154">
        <v>2.5</v>
      </c>
      <c r="P37" s="88">
        <v>1.25</v>
      </c>
      <c r="Q37" s="173" t="s">
        <v>469</v>
      </c>
      <c r="R37" s="128" t="s">
        <v>124</v>
      </c>
      <c r="S37" s="88">
        <v>1</v>
      </c>
      <c r="T37" s="88">
        <v>1</v>
      </c>
      <c r="U37" s="79" t="s">
        <v>469</v>
      </c>
      <c r="V37" s="154">
        <v>6.1</v>
      </c>
      <c r="W37" s="88">
        <v>0</v>
      </c>
      <c r="X37" s="88">
        <v>0</v>
      </c>
      <c r="Y37" s="88">
        <v>0</v>
      </c>
      <c r="Z37" s="88">
        <v>1</v>
      </c>
      <c r="AA37" s="88">
        <v>0</v>
      </c>
      <c r="AB37" s="88">
        <v>0</v>
      </c>
      <c r="AC37" s="79">
        <v>0</v>
      </c>
      <c r="AD37" s="79"/>
    </row>
    <row r="38" spans="1:30">
      <c r="A38" s="62" t="s">
        <v>415</v>
      </c>
      <c r="B38" s="35" t="s">
        <v>288</v>
      </c>
      <c r="C38" s="2">
        <v>21</v>
      </c>
      <c r="D38" s="89" t="s">
        <v>327</v>
      </c>
      <c r="E38" s="2">
        <v>3</v>
      </c>
      <c r="F38" s="266" t="s">
        <v>487</v>
      </c>
      <c r="G38" s="54">
        <v>0</v>
      </c>
      <c r="H38" s="49" t="str">
        <f>B34</f>
        <v>IceBat</v>
      </c>
      <c r="I38" s="2" t="s">
        <v>946</v>
      </c>
      <c r="J38" s="266" t="s">
        <v>946</v>
      </c>
      <c r="K38" s="54" t="s">
        <v>464</v>
      </c>
      <c r="L38" s="324" t="s">
        <v>369</v>
      </c>
      <c r="M38" s="318" t="str">
        <f>"냉기폭풍 공격력 "&amp;INT(P38*100-100)&amp;"% 증가"</f>
        <v>냉기폭풍 공격력 30% 증가</v>
      </c>
      <c r="N38" s="154" t="s">
        <v>43</v>
      </c>
      <c r="O38" s="154">
        <v>3</v>
      </c>
      <c r="P38" s="88">
        <v>1.3</v>
      </c>
      <c r="Q38" s="173" t="s">
        <v>469</v>
      </c>
      <c r="R38" s="128" t="s">
        <v>124</v>
      </c>
      <c r="S38" s="88">
        <v>1</v>
      </c>
      <c r="T38" s="88">
        <v>1</v>
      </c>
      <c r="U38" s="79" t="s">
        <v>469</v>
      </c>
      <c r="V38" s="154">
        <v>5</v>
      </c>
      <c r="W38" s="88">
        <v>0</v>
      </c>
      <c r="X38" s="88">
        <v>1</v>
      </c>
      <c r="Y38" s="88">
        <v>0</v>
      </c>
      <c r="Z38" s="88">
        <v>1</v>
      </c>
      <c r="AA38" s="88">
        <v>0</v>
      </c>
      <c r="AB38" s="88">
        <v>0</v>
      </c>
      <c r="AC38" s="79">
        <v>0</v>
      </c>
      <c r="AD38" s="79"/>
    </row>
    <row r="39" spans="1:30">
      <c r="A39" s="62" t="s">
        <v>416</v>
      </c>
      <c r="B39" s="35" t="s">
        <v>697</v>
      </c>
      <c r="C39" s="2">
        <v>22</v>
      </c>
      <c r="D39" s="90" t="s">
        <v>696</v>
      </c>
      <c r="E39" s="2">
        <v>3</v>
      </c>
      <c r="F39" s="266" t="s">
        <v>488</v>
      </c>
      <c r="G39" s="54">
        <v>0</v>
      </c>
      <c r="H39" s="49" t="str">
        <f>B35</f>
        <v>SnowBullet</v>
      </c>
      <c r="I39" s="2" t="s">
        <v>946</v>
      </c>
      <c r="J39" s="266" t="s">
        <v>946</v>
      </c>
      <c r="K39" s="54" t="str">
        <f>B39</f>
        <v>SnowPoint</v>
      </c>
      <c r="L39" s="324" t="s">
        <v>478</v>
      </c>
      <c r="M39" s="318" t="str">
        <f>"눈총알 공격력 "&amp;INT(P39*100-100)&amp;"% 증가, 적 방어력 "&amp;T39&amp;" 추가 감소"</f>
        <v>눈총알 공격력 40% 증가, 적 방어력 2.5 추가 감소</v>
      </c>
      <c r="N39" s="154" t="s">
        <v>43</v>
      </c>
      <c r="O39" s="154">
        <v>2</v>
      </c>
      <c r="P39" s="88">
        <v>1.4</v>
      </c>
      <c r="Q39" s="173" t="s">
        <v>469</v>
      </c>
      <c r="R39" s="128" t="s">
        <v>505</v>
      </c>
      <c r="S39" s="88">
        <v>5</v>
      </c>
      <c r="T39" s="88">
        <v>2.5</v>
      </c>
      <c r="U39" s="79" t="s">
        <v>34</v>
      </c>
      <c r="V39" s="154">
        <v>1.9</v>
      </c>
      <c r="W39" s="88">
        <v>0</v>
      </c>
      <c r="X39" s="88">
        <v>0</v>
      </c>
      <c r="Y39" s="88">
        <v>0</v>
      </c>
      <c r="Z39" s="88">
        <v>1</v>
      </c>
      <c r="AA39" s="88">
        <v>3</v>
      </c>
      <c r="AB39" s="88">
        <v>1</v>
      </c>
      <c r="AC39" s="79">
        <v>0</v>
      </c>
      <c r="AD39" s="79" t="s">
        <v>805</v>
      </c>
    </row>
    <row r="40" spans="1:30">
      <c r="A40" s="62" t="s">
        <v>417</v>
      </c>
      <c r="B40" s="35" t="s">
        <v>289</v>
      </c>
      <c r="C40" s="2">
        <v>22</v>
      </c>
      <c r="D40" s="90" t="s">
        <v>328</v>
      </c>
      <c r="E40" s="2">
        <v>3</v>
      </c>
      <c r="F40" s="266" t="s">
        <v>488</v>
      </c>
      <c r="G40" s="54">
        <v>0</v>
      </c>
      <c r="H40" s="49" t="str">
        <f>B36</f>
        <v>IceBalt</v>
      </c>
      <c r="I40" s="2" t="s">
        <v>946</v>
      </c>
      <c r="J40" s="266" t="s">
        <v>946</v>
      </c>
      <c r="K40" s="54" t="str">
        <f>B36</f>
        <v>IceBalt</v>
      </c>
      <c r="L40" s="324" t="s">
        <v>479</v>
      </c>
      <c r="M40" s="318" t="str">
        <f>"회수 공격력 "&amp;INT(P40*100-100)&amp;"% 증가"</f>
        <v>회수 공격력 20% 증가</v>
      </c>
      <c r="N40" s="154" t="s">
        <v>43</v>
      </c>
      <c r="O40" s="154">
        <v>1.1</v>
      </c>
      <c r="P40" s="88">
        <v>1.2</v>
      </c>
      <c r="Q40" s="173" t="s">
        <v>469</v>
      </c>
      <c r="R40" s="128" t="s">
        <v>124</v>
      </c>
      <c r="S40" s="88">
        <v>1</v>
      </c>
      <c r="T40" s="88">
        <v>1</v>
      </c>
      <c r="U40" s="79" t="s">
        <v>469</v>
      </c>
      <c r="V40" s="154">
        <v>2.9</v>
      </c>
      <c r="W40" s="88">
        <v>0</v>
      </c>
      <c r="X40" s="88">
        <v>0</v>
      </c>
      <c r="Y40" s="88">
        <v>0</v>
      </c>
      <c r="Z40" s="88">
        <v>1</v>
      </c>
      <c r="AA40" s="88">
        <v>2</v>
      </c>
      <c r="AB40" s="88">
        <v>2</v>
      </c>
      <c r="AC40" s="79">
        <v>2.5</v>
      </c>
      <c r="AD40" s="79" t="s">
        <v>805</v>
      </c>
    </row>
    <row r="41" spans="1:30">
      <c r="A41" s="62" t="s">
        <v>418</v>
      </c>
      <c r="B41" s="35" t="s">
        <v>290</v>
      </c>
      <c r="C41" s="2">
        <v>22</v>
      </c>
      <c r="D41" s="90" t="s">
        <v>329</v>
      </c>
      <c r="E41" s="2">
        <v>3</v>
      </c>
      <c r="F41" s="266" t="s">
        <v>488</v>
      </c>
      <c r="G41" s="54">
        <v>0</v>
      </c>
      <c r="H41" s="49" t="str">
        <f>B37</f>
        <v>Flurry</v>
      </c>
      <c r="I41" s="2" t="s">
        <v>946</v>
      </c>
      <c r="J41" s="266" t="s">
        <v>946</v>
      </c>
      <c r="K41" s="54" t="s">
        <v>464</v>
      </c>
      <c r="L41" s="324" t="s">
        <v>370</v>
      </c>
      <c r="M41" s="318" t="str">
        <f>"돌풍의 눈 공격력 "&amp;INT(P41*100-100)&amp;"% 증가"</f>
        <v>돌풍의 눈 공격력 25% 증가</v>
      </c>
      <c r="N41" s="154" t="s">
        <v>43</v>
      </c>
      <c r="O41" s="154">
        <v>3.5</v>
      </c>
      <c r="P41" s="88">
        <v>1.25</v>
      </c>
      <c r="Q41" s="173" t="s">
        <v>469</v>
      </c>
      <c r="R41" s="128" t="s">
        <v>124</v>
      </c>
      <c r="S41" s="88">
        <v>1</v>
      </c>
      <c r="T41" s="88">
        <v>1</v>
      </c>
      <c r="U41" s="79" t="s">
        <v>469</v>
      </c>
      <c r="V41" s="154">
        <v>5.9</v>
      </c>
      <c r="W41" s="88">
        <v>0</v>
      </c>
      <c r="X41" s="88">
        <v>0</v>
      </c>
      <c r="Y41" s="88">
        <v>0</v>
      </c>
      <c r="Z41" s="88">
        <v>1</v>
      </c>
      <c r="AA41" s="88">
        <v>0</v>
      </c>
      <c r="AB41" s="88">
        <v>0</v>
      </c>
      <c r="AC41" s="79">
        <v>0</v>
      </c>
      <c r="AD41" s="79"/>
    </row>
    <row r="42" spans="1:30">
      <c r="A42" s="62" t="s">
        <v>419</v>
      </c>
      <c r="B42" s="35" t="s">
        <v>291</v>
      </c>
      <c r="C42" s="2">
        <v>22</v>
      </c>
      <c r="D42" s="90" t="s">
        <v>330</v>
      </c>
      <c r="E42" s="2">
        <v>3</v>
      </c>
      <c r="F42" s="266" t="s">
        <v>488</v>
      </c>
      <c r="G42" s="54">
        <v>0</v>
      </c>
      <c r="H42" s="49" t="str">
        <f>B38</f>
        <v>ColdStorm</v>
      </c>
      <c r="I42" s="2" t="s">
        <v>946</v>
      </c>
      <c r="J42" s="266" t="s">
        <v>946</v>
      </c>
      <c r="K42" s="54" t="s">
        <v>464</v>
      </c>
      <c r="L42" s="324" t="s">
        <v>480</v>
      </c>
      <c r="M42" s="318" t="str">
        <f>"순환폭풍 공격력 "&amp;INT(P42*100-100)&amp;"% 증가"</f>
        <v>순환폭풍 공격력 30% 증가</v>
      </c>
      <c r="N42" s="154" t="s">
        <v>43</v>
      </c>
      <c r="O42" s="154">
        <v>4.5</v>
      </c>
      <c r="P42" s="88">
        <v>1.3</v>
      </c>
      <c r="Q42" s="173" t="s">
        <v>469</v>
      </c>
      <c r="R42" s="128" t="s">
        <v>124</v>
      </c>
      <c r="S42" s="88">
        <v>1</v>
      </c>
      <c r="T42" s="88">
        <v>1</v>
      </c>
      <c r="U42" s="79" t="s">
        <v>469</v>
      </c>
      <c r="V42" s="154">
        <v>5</v>
      </c>
      <c r="W42" s="88">
        <v>0</v>
      </c>
      <c r="X42" s="88">
        <v>0</v>
      </c>
      <c r="Y42" s="88">
        <v>0</v>
      </c>
      <c r="Z42" s="88">
        <v>1</v>
      </c>
      <c r="AA42" s="88">
        <v>0</v>
      </c>
      <c r="AB42" s="88">
        <v>0</v>
      </c>
      <c r="AC42" s="79">
        <v>0</v>
      </c>
      <c r="AD42" s="79"/>
    </row>
    <row r="43" spans="1:30" ht="17.25">
      <c r="A43" s="63" t="s">
        <v>458</v>
      </c>
      <c r="B43" s="43" t="s">
        <v>452</v>
      </c>
      <c r="C43" s="1">
        <v>23</v>
      </c>
      <c r="D43" s="314" t="s">
        <v>453</v>
      </c>
      <c r="E43" s="1">
        <v>3</v>
      </c>
      <c r="F43" s="47" t="s">
        <v>906</v>
      </c>
      <c r="G43" s="346">
        <v>0</v>
      </c>
      <c r="H43" s="50" t="str">
        <f>B40</f>
        <v>Recovery</v>
      </c>
      <c r="I43" s="1" t="str">
        <f>B42</f>
        <v>RotateStorm</v>
      </c>
      <c r="J43" s="47" t="s">
        <v>946</v>
      </c>
      <c r="K43" s="346" t="str">
        <f>B36</f>
        <v>IceBalt</v>
      </c>
      <c r="L43" s="343" t="s">
        <v>481</v>
      </c>
      <c r="M43" s="321" t="str">
        <f>"폭풍공격력 "&amp;INT(P43*100-100)&amp;"% 증가, 에너지볼 공격력 "&amp;INT(T43*100-100)&amp;"% 증가"</f>
        <v>폭풍공격력 30% 증가, 에너지볼 공격력 30% 증가</v>
      </c>
      <c r="N43" s="155" t="s">
        <v>504</v>
      </c>
      <c r="O43" s="155">
        <v>2</v>
      </c>
      <c r="P43" s="108">
        <v>1.3</v>
      </c>
      <c r="Q43" s="174" t="s">
        <v>469</v>
      </c>
      <c r="R43" s="129" t="s">
        <v>503</v>
      </c>
      <c r="S43" s="108">
        <v>7</v>
      </c>
      <c r="T43" s="108">
        <v>1.3</v>
      </c>
      <c r="U43" s="115" t="s">
        <v>469</v>
      </c>
      <c r="V43" s="155">
        <v>5.5</v>
      </c>
      <c r="W43" s="108">
        <v>0</v>
      </c>
      <c r="X43" s="108">
        <v>0</v>
      </c>
      <c r="Y43" s="108">
        <v>0</v>
      </c>
      <c r="Z43" s="108">
        <v>1</v>
      </c>
      <c r="AA43" s="108">
        <v>0</v>
      </c>
      <c r="AB43" s="108">
        <v>0</v>
      </c>
      <c r="AC43" s="115">
        <v>0</v>
      </c>
      <c r="AD43" s="115" t="s">
        <v>805</v>
      </c>
    </row>
    <row r="44" spans="1:30">
      <c r="A44" s="61" t="s">
        <v>420</v>
      </c>
      <c r="B44" s="326" t="s">
        <v>292</v>
      </c>
      <c r="C44" s="8">
        <v>30</v>
      </c>
      <c r="D44" s="327" t="s">
        <v>331</v>
      </c>
      <c r="E44" s="8">
        <v>3</v>
      </c>
      <c r="F44" s="23" t="s">
        <v>946</v>
      </c>
      <c r="G44" s="29">
        <v>0</v>
      </c>
      <c r="H44" s="24" t="s">
        <v>946</v>
      </c>
      <c r="I44" s="8" t="s">
        <v>946</v>
      </c>
      <c r="J44" s="23" t="s">
        <v>946</v>
      </c>
      <c r="K44" s="29" t="s">
        <v>464</v>
      </c>
      <c r="L44" s="323" t="s">
        <v>371</v>
      </c>
      <c r="M44" s="317" t="str">
        <f>"실드량 "&amp;INT(P44*100-100)&amp;"% 증가"</f>
        <v>실드량 30% 증가</v>
      </c>
      <c r="N44" s="156" t="s">
        <v>331</v>
      </c>
      <c r="O44" s="156">
        <v>5</v>
      </c>
      <c r="P44" s="104">
        <v>1.3</v>
      </c>
      <c r="Q44" s="175" t="s">
        <v>469</v>
      </c>
      <c r="R44" s="130" t="s">
        <v>124</v>
      </c>
      <c r="S44" s="104">
        <v>1</v>
      </c>
      <c r="T44" s="104">
        <v>1</v>
      </c>
      <c r="U44" s="105" t="s">
        <v>469</v>
      </c>
      <c r="V44" s="156">
        <v>9</v>
      </c>
      <c r="W44" s="104">
        <v>0</v>
      </c>
      <c r="X44" s="104">
        <v>0</v>
      </c>
      <c r="Y44" s="104">
        <v>0</v>
      </c>
      <c r="Z44" s="104">
        <v>1</v>
      </c>
      <c r="AA44" s="104">
        <v>0</v>
      </c>
      <c r="AB44" s="104">
        <v>0</v>
      </c>
      <c r="AC44" s="105">
        <v>0</v>
      </c>
      <c r="AD44" s="105"/>
    </row>
    <row r="45" spans="1:30">
      <c r="A45" s="62" t="s">
        <v>421</v>
      </c>
      <c r="B45" s="328" t="s">
        <v>293</v>
      </c>
      <c r="C45" s="2">
        <v>31</v>
      </c>
      <c r="D45" s="92" t="s">
        <v>332</v>
      </c>
      <c r="E45" s="2">
        <v>3</v>
      </c>
      <c r="F45" s="266" t="s">
        <v>947</v>
      </c>
      <c r="G45" s="54">
        <v>0</v>
      </c>
      <c r="H45" s="49" t="str">
        <f>B44</f>
        <v>Shield</v>
      </c>
      <c r="I45" s="2" t="s">
        <v>946</v>
      </c>
      <c r="J45" s="266" t="s">
        <v>946</v>
      </c>
      <c r="K45" s="54" t="s">
        <v>464</v>
      </c>
      <c r="L45" s="324" t="s">
        <v>372</v>
      </c>
      <c r="M45" s="318" t="str">
        <f>"거대방패 실드량 "&amp;INT(P45*100-100)&amp;"% 증가"</f>
        <v>거대방패 실드량 25% 증가</v>
      </c>
      <c r="N45" s="157" t="s">
        <v>331</v>
      </c>
      <c r="O45" s="157">
        <v>20</v>
      </c>
      <c r="P45" s="91">
        <v>1.25</v>
      </c>
      <c r="Q45" s="176" t="s">
        <v>469</v>
      </c>
      <c r="R45" s="131" t="s">
        <v>124</v>
      </c>
      <c r="S45" s="91">
        <v>1</v>
      </c>
      <c r="T45" s="91">
        <v>1</v>
      </c>
      <c r="U45" s="80" t="s">
        <v>469</v>
      </c>
      <c r="V45" s="157">
        <v>9</v>
      </c>
      <c r="W45" s="91">
        <v>0</v>
      </c>
      <c r="X45" s="91">
        <v>0</v>
      </c>
      <c r="Y45" s="91">
        <v>0</v>
      </c>
      <c r="Z45" s="91">
        <v>1</v>
      </c>
      <c r="AA45" s="91">
        <v>0</v>
      </c>
      <c r="AB45" s="91">
        <v>0</v>
      </c>
      <c r="AC45" s="80">
        <v>0</v>
      </c>
      <c r="AD45" s="80"/>
    </row>
    <row r="46" spans="1:30">
      <c r="A46" s="62" t="s">
        <v>422</v>
      </c>
      <c r="B46" s="328" t="s">
        <v>294</v>
      </c>
      <c r="C46" s="2">
        <v>31</v>
      </c>
      <c r="D46" s="92" t="s">
        <v>333</v>
      </c>
      <c r="E46" s="2">
        <v>3</v>
      </c>
      <c r="F46" s="266" t="s">
        <v>947</v>
      </c>
      <c r="G46" s="54">
        <v>0</v>
      </c>
      <c r="H46" s="49" t="str">
        <f>B44</f>
        <v>Shield</v>
      </c>
      <c r="I46" s="2" t="s">
        <v>946</v>
      </c>
      <c r="J46" s="266" t="s">
        <v>946</v>
      </c>
      <c r="K46" s="54" t="s">
        <v>830</v>
      </c>
      <c r="L46" s="324" t="s">
        <v>373</v>
      </c>
      <c r="M46" s="318" t="str">
        <f>"가시방패 실드량 "&amp;(P46*100-100)&amp;"% 증가, 반격데미지 "&amp;(T46*100)&amp;"% 증가"</f>
        <v>가시방패 실드량 30% 증가, 반격데미지 10% 증가</v>
      </c>
      <c r="N46" s="157" t="s">
        <v>331</v>
      </c>
      <c r="O46" s="157">
        <v>15</v>
      </c>
      <c r="P46" s="91">
        <v>1.3</v>
      </c>
      <c r="Q46" s="176" t="s">
        <v>469</v>
      </c>
      <c r="R46" s="131" t="s">
        <v>507</v>
      </c>
      <c r="S46" s="91">
        <v>0.5</v>
      </c>
      <c r="T46" s="91">
        <v>0.1</v>
      </c>
      <c r="U46" s="80" t="s">
        <v>34</v>
      </c>
      <c r="V46" s="157">
        <v>9</v>
      </c>
      <c r="W46" s="91">
        <v>0</v>
      </c>
      <c r="X46" s="91">
        <v>0</v>
      </c>
      <c r="Y46" s="91">
        <v>0</v>
      </c>
      <c r="Z46" s="91">
        <v>1</v>
      </c>
      <c r="AA46" s="91">
        <v>0</v>
      </c>
      <c r="AB46" s="91">
        <v>0</v>
      </c>
      <c r="AC46" s="80">
        <v>0</v>
      </c>
      <c r="AD46" s="80" t="s">
        <v>805</v>
      </c>
    </row>
    <row r="47" spans="1:30">
      <c r="A47" s="62" t="s">
        <v>424</v>
      </c>
      <c r="B47" s="328" t="s">
        <v>295</v>
      </c>
      <c r="C47" s="2">
        <v>32</v>
      </c>
      <c r="D47" s="93" t="s">
        <v>334</v>
      </c>
      <c r="E47" s="2">
        <v>3</v>
      </c>
      <c r="F47" s="266" t="s">
        <v>488</v>
      </c>
      <c r="G47" s="54">
        <v>0</v>
      </c>
      <c r="H47" s="49" t="str">
        <f>B45</f>
        <v>HugeShield</v>
      </c>
      <c r="I47" s="2" t="s">
        <v>946</v>
      </c>
      <c r="J47" s="266" t="s">
        <v>946</v>
      </c>
      <c r="K47" s="54" t="s">
        <v>464</v>
      </c>
      <c r="L47" s="324" t="s">
        <v>915</v>
      </c>
      <c r="M47" s="318" t="str">
        <f>"강화방패 실드량 "&amp;INT(P47*100-100)&amp;"% 증가, 실드 방어력 "&amp;INT(T47*100)&amp;"% 추가 적용 "</f>
        <v>강화방패 실드량 30% 증가, 실드 방어력 25% 추가 적용 </v>
      </c>
      <c r="N47" s="157" t="s">
        <v>331</v>
      </c>
      <c r="O47" s="157">
        <v>30</v>
      </c>
      <c r="P47" s="91">
        <v>1.3</v>
      </c>
      <c r="Q47" s="176" t="s">
        <v>469</v>
      </c>
      <c r="R47" s="131" t="s">
        <v>508</v>
      </c>
      <c r="S47" s="91">
        <v>0.5</v>
      </c>
      <c r="T47" s="91">
        <v>0.25</v>
      </c>
      <c r="U47" s="80" t="s">
        <v>34</v>
      </c>
      <c r="V47" s="157">
        <v>13</v>
      </c>
      <c r="W47" s="91">
        <v>0</v>
      </c>
      <c r="X47" s="91">
        <v>0</v>
      </c>
      <c r="Y47" s="91">
        <v>0</v>
      </c>
      <c r="Z47" s="91">
        <v>1</v>
      </c>
      <c r="AA47" s="91">
        <v>0</v>
      </c>
      <c r="AB47" s="91">
        <v>0</v>
      </c>
      <c r="AC47" s="80">
        <v>0</v>
      </c>
      <c r="AD47" s="80"/>
    </row>
    <row r="48" spans="1:30">
      <c r="A48" s="62" t="s">
        <v>425</v>
      </c>
      <c r="B48" s="328" t="s">
        <v>296</v>
      </c>
      <c r="C48" s="2">
        <v>32</v>
      </c>
      <c r="D48" s="93" t="s">
        <v>335</v>
      </c>
      <c r="E48" s="2">
        <v>3</v>
      </c>
      <c r="F48" s="266" t="s">
        <v>488</v>
      </c>
      <c r="G48" s="346">
        <v>0</v>
      </c>
      <c r="H48" s="49" t="str">
        <f>B46</f>
        <v>ThornShield</v>
      </c>
      <c r="I48" s="2" t="s">
        <v>946</v>
      </c>
      <c r="J48" s="266" t="s">
        <v>946</v>
      </c>
      <c r="K48" s="54" t="s">
        <v>830</v>
      </c>
      <c r="L48" s="324" t="s">
        <v>374</v>
      </c>
      <c r="M48" s="318" t="str">
        <f>"반사방패 실드량 "&amp;(P48*100-100)&amp;"% 증가, 반격데미지 "&amp;(T48*100)&amp;"% 증가"</f>
        <v>반사방패 실드량 30% 증가, 반격데미지 30% 증가</v>
      </c>
      <c r="N48" s="157" t="s">
        <v>331</v>
      </c>
      <c r="O48" s="157">
        <v>20</v>
      </c>
      <c r="P48" s="91">
        <v>1.3</v>
      </c>
      <c r="Q48" s="176" t="s">
        <v>469</v>
      </c>
      <c r="R48" s="131" t="s">
        <v>507</v>
      </c>
      <c r="S48" s="91">
        <v>0.7</v>
      </c>
      <c r="T48" s="91">
        <v>0.3</v>
      </c>
      <c r="U48" s="80" t="s">
        <v>34</v>
      </c>
      <c r="V48" s="157">
        <v>13</v>
      </c>
      <c r="W48" s="91">
        <v>0</v>
      </c>
      <c r="X48" s="91">
        <v>0</v>
      </c>
      <c r="Y48" s="91">
        <v>0</v>
      </c>
      <c r="Z48" s="91">
        <v>1</v>
      </c>
      <c r="AA48" s="91">
        <v>0</v>
      </c>
      <c r="AB48" s="91">
        <v>0</v>
      </c>
      <c r="AC48" s="80">
        <v>0</v>
      </c>
      <c r="AD48" s="80" t="s">
        <v>805</v>
      </c>
    </row>
    <row r="49" spans="1:30">
      <c r="A49" s="62" t="s">
        <v>423</v>
      </c>
      <c r="B49" s="328" t="s">
        <v>297</v>
      </c>
      <c r="C49" s="2">
        <v>32</v>
      </c>
      <c r="D49" s="311" t="s">
        <v>336</v>
      </c>
      <c r="E49" s="2">
        <v>3</v>
      </c>
      <c r="F49" s="47" t="s">
        <v>488</v>
      </c>
      <c r="G49" s="54">
        <v>0</v>
      </c>
      <c r="H49" s="49" t="str">
        <f>B46</f>
        <v>ThornShield</v>
      </c>
      <c r="I49" s="2" t="s">
        <v>946</v>
      </c>
      <c r="J49" s="266" t="s">
        <v>946</v>
      </c>
      <c r="K49" s="54" t="s">
        <v>464</v>
      </c>
      <c r="L49" s="324" t="s">
        <v>916</v>
      </c>
      <c r="M49" s="318" t="str">
        <f>"충전방패 공격력 "&amp;INT(P49*100-100)&amp;"% 증가, 실드량 "&amp;(T49*100)&amp;"% 증가"</f>
        <v>충전방패 공격력 30% 증가, 실드량 100% 증가</v>
      </c>
      <c r="N49" s="157" t="s">
        <v>43</v>
      </c>
      <c r="O49" s="157">
        <v>0.4</v>
      </c>
      <c r="P49" s="91">
        <v>1.3</v>
      </c>
      <c r="Q49" s="176" t="s">
        <v>469</v>
      </c>
      <c r="R49" s="131" t="s">
        <v>1084</v>
      </c>
      <c r="S49" s="91">
        <v>0.75</v>
      </c>
      <c r="T49" s="91">
        <v>1</v>
      </c>
      <c r="U49" s="80" t="s">
        <v>469</v>
      </c>
      <c r="V49" s="157">
        <v>0</v>
      </c>
      <c r="W49" s="91">
        <v>0</v>
      </c>
      <c r="X49" s="91">
        <v>0</v>
      </c>
      <c r="Y49" s="91">
        <v>0</v>
      </c>
      <c r="Z49" s="91">
        <v>1</v>
      </c>
      <c r="AA49" s="91">
        <v>0</v>
      </c>
      <c r="AB49" s="91">
        <v>0</v>
      </c>
      <c r="AC49" s="80">
        <v>0</v>
      </c>
      <c r="AD49" s="80"/>
    </row>
    <row r="50" spans="1:30">
      <c r="A50" s="62" t="s">
        <v>426</v>
      </c>
      <c r="B50" s="328" t="s">
        <v>298</v>
      </c>
      <c r="C50" s="2">
        <v>31</v>
      </c>
      <c r="D50" s="92" t="s">
        <v>29</v>
      </c>
      <c r="E50" s="266">
        <v>3</v>
      </c>
      <c r="F50" s="266" t="s">
        <v>1039</v>
      </c>
      <c r="G50" s="54">
        <v>2</v>
      </c>
      <c r="H50" s="49" t="str">
        <f>B44</f>
        <v>Shield</v>
      </c>
      <c r="I50" s="2" t="s">
        <v>946</v>
      </c>
      <c r="J50" s="266" t="s">
        <v>946</v>
      </c>
      <c r="K50" s="54" t="s">
        <v>464</v>
      </c>
      <c r="L50" s="324" t="str">
        <f>X50&amp;"초간 은신이 된다."</f>
        <v>2초간 은신이 된다.</v>
      </c>
      <c r="M50" s="318" t="str">
        <f>"무적 지속시간 "&amp;Y50&amp;"초 증가"</f>
        <v>무적 지속시간 0.5초 증가</v>
      </c>
      <c r="N50" s="157" t="s">
        <v>124</v>
      </c>
      <c r="O50" s="157">
        <v>0</v>
      </c>
      <c r="P50" s="91">
        <v>0</v>
      </c>
      <c r="Q50" s="176" t="s">
        <v>469</v>
      </c>
      <c r="R50" s="131" t="s">
        <v>124</v>
      </c>
      <c r="S50" s="91">
        <v>1</v>
      </c>
      <c r="T50" s="91">
        <v>1</v>
      </c>
      <c r="U50" s="80" t="s">
        <v>469</v>
      </c>
      <c r="V50" s="157">
        <v>16</v>
      </c>
      <c r="W50" s="91">
        <v>0</v>
      </c>
      <c r="X50" s="91">
        <v>2</v>
      </c>
      <c r="Y50" s="91">
        <v>0.5</v>
      </c>
      <c r="Z50" s="91">
        <v>1</v>
      </c>
      <c r="AA50" s="91">
        <v>0</v>
      </c>
      <c r="AB50" s="91">
        <v>0</v>
      </c>
      <c r="AC50" s="80">
        <v>0</v>
      </c>
      <c r="AD50" s="80"/>
    </row>
    <row r="51" spans="1:30">
      <c r="A51" s="62" t="s">
        <v>427</v>
      </c>
      <c r="B51" s="328" t="s">
        <v>299</v>
      </c>
      <c r="C51" s="2">
        <v>31</v>
      </c>
      <c r="D51" s="92" t="s">
        <v>337</v>
      </c>
      <c r="E51" s="266">
        <v>3</v>
      </c>
      <c r="F51" s="266" t="s">
        <v>1039</v>
      </c>
      <c r="G51" s="54">
        <v>2</v>
      </c>
      <c r="H51" s="49" t="str">
        <f>B44</f>
        <v>Shield</v>
      </c>
      <c r="I51" s="2" t="s">
        <v>946</v>
      </c>
      <c r="J51" s="266" t="s">
        <v>946</v>
      </c>
      <c r="K51" s="54" t="s">
        <v>464</v>
      </c>
      <c r="L51" s="324" t="str">
        <f>X51&amp;"초간 무적이 된다."</f>
        <v>2초간 무적이 된다.</v>
      </c>
      <c r="M51" s="318" t="str">
        <f>"은신, 지속시간 "&amp;Y51&amp;"초 증가"</f>
        <v>은신, 지속시간 0.5초 증가</v>
      </c>
      <c r="N51" s="157" t="s">
        <v>124</v>
      </c>
      <c r="O51" s="157">
        <v>0</v>
      </c>
      <c r="P51" s="91">
        <v>0</v>
      </c>
      <c r="Q51" s="176" t="s">
        <v>469</v>
      </c>
      <c r="R51" s="131" t="s">
        <v>124</v>
      </c>
      <c r="S51" s="91">
        <v>1</v>
      </c>
      <c r="T51" s="91">
        <v>1</v>
      </c>
      <c r="U51" s="80" t="s">
        <v>469</v>
      </c>
      <c r="V51" s="157">
        <v>16</v>
      </c>
      <c r="W51" s="91">
        <v>0</v>
      </c>
      <c r="X51" s="91">
        <v>2</v>
      </c>
      <c r="Y51" s="91">
        <v>0.5</v>
      </c>
      <c r="Z51" s="91">
        <v>1</v>
      </c>
      <c r="AA51" s="91">
        <v>0</v>
      </c>
      <c r="AB51" s="91">
        <v>0</v>
      </c>
      <c r="AC51" s="80">
        <v>0</v>
      </c>
      <c r="AD51" s="80"/>
    </row>
    <row r="52" spans="1:30">
      <c r="A52" s="62" t="s">
        <v>428</v>
      </c>
      <c r="B52" s="328" t="s">
        <v>300</v>
      </c>
      <c r="C52" s="2">
        <v>32</v>
      </c>
      <c r="D52" s="93" t="s">
        <v>338</v>
      </c>
      <c r="E52" s="2">
        <v>3</v>
      </c>
      <c r="F52" s="214" t="s">
        <v>488</v>
      </c>
      <c r="G52" s="345">
        <v>0</v>
      </c>
      <c r="H52" s="49" t="str">
        <f>B50</f>
        <v>Invincible</v>
      </c>
      <c r="I52" s="2" t="s">
        <v>946</v>
      </c>
      <c r="J52" s="266" t="s">
        <v>946</v>
      </c>
      <c r="K52" s="54" t="s">
        <v>464</v>
      </c>
      <c r="L52" s="324" t="str">
        <f>"무적상태에서 방지한 데미지의 "&amp;INT(O52*100)&amp;"% 회복!"</f>
        <v>무적상태에서 방지한 데미지의 25% 회복!</v>
      </c>
      <c r="M52" s="318" t="str">
        <f>"방지한 피해 흡수량 "&amp;INT(P52*100)&amp;"% 증가"</f>
        <v>방지한 피해 흡수량 5% 증가</v>
      </c>
      <c r="N52" s="157" t="s">
        <v>506</v>
      </c>
      <c r="O52" s="157">
        <v>0.25</v>
      </c>
      <c r="P52" s="91">
        <v>0.05</v>
      </c>
      <c r="Q52" s="176" t="s">
        <v>34</v>
      </c>
      <c r="R52" s="131" t="s">
        <v>124</v>
      </c>
      <c r="S52" s="91">
        <v>1</v>
      </c>
      <c r="T52" s="91">
        <v>1</v>
      </c>
      <c r="U52" s="80" t="s">
        <v>469</v>
      </c>
      <c r="V52" s="157">
        <v>16</v>
      </c>
      <c r="W52" s="91">
        <v>0</v>
      </c>
      <c r="X52" s="91">
        <v>3.2</v>
      </c>
      <c r="Y52" s="91">
        <v>0</v>
      </c>
      <c r="Z52" s="91">
        <v>1</v>
      </c>
      <c r="AA52" s="91">
        <v>0</v>
      </c>
      <c r="AB52" s="91">
        <v>0</v>
      </c>
      <c r="AC52" s="80">
        <v>0</v>
      </c>
      <c r="AD52" s="80"/>
    </row>
    <row r="53" spans="1:30" ht="17.25">
      <c r="A53" s="64" t="s">
        <v>429</v>
      </c>
      <c r="B53" s="329" t="s">
        <v>301</v>
      </c>
      <c r="C53" s="38">
        <v>32</v>
      </c>
      <c r="D53" s="330" t="s">
        <v>339</v>
      </c>
      <c r="E53" s="38">
        <v>3</v>
      </c>
      <c r="F53" s="335" t="s">
        <v>488</v>
      </c>
      <c r="G53" s="145">
        <v>0</v>
      </c>
      <c r="H53" s="51" t="str">
        <f>B51</f>
        <v>Hide</v>
      </c>
      <c r="I53" s="38" t="s">
        <v>946</v>
      </c>
      <c r="J53" s="335" t="s">
        <v>946</v>
      </c>
      <c r="K53" s="145" t="s">
        <v>464</v>
      </c>
      <c r="L53" s="325" t="s">
        <v>375</v>
      </c>
      <c r="M53" s="319" t="str">
        <f>"은신 이동속도 "&amp;P53*100&amp;"% 증가"</f>
        <v>은신 이동속도 3% 증가</v>
      </c>
      <c r="N53" s="158" t="s">
        <v>500</v>
      </c>
      <c r="O53" s="158">
        <v>1.05</v>
      </c>
      <c r="P53" s="106">
        <v>0.03</v>
      </c>
      <c r="Q53" s="177" t="s">
        <v>34</v>
      </c>
      <c r="R53" s="132" t="s">
        <v>124</v>
      </c>
      <c r="S53" s="106">
        <v>1</v>
      </c>
      <c r="T53" s="106">
        <v>1</v>
      </c>
      <c r="U53" s="107" t="s">
        <v>469</v>
      </c>
      <c r="V53" s="158">
        <v>16</v>
      </c>
      <c r="W53" s="106">
        <v>0</v>
      </c>
      <c r="X53" s="106">
        <v>3.2</v>
      </c>
      <c r="Y53" s="106">
        <v>0</v>
      </c>
      <c r="Z53" s="106">
        <v>1</v>
      </c>
      <c r="AA53" s="106">
        <v>0</v>
      </c>
      <c r="AB53" s="106">
        <v>0</v>
      </c>
      <c r="AC53" s="107">
        <v>0</v>
      </c>
      <c r="AD53" s="107"/>
    </row>
    <row r="54" spans="1:30">
      <c r="A54" s="65" t="s">
        <v>430</v>
      </c>
      <c r="B54" s="66" t="s">
        <v>302</v>
      </c>
      <c r="C54" s="67">
        <v>40</v>
      </c>
      <c r="D54" s="109" t="s">
        <v>340</v>
      </c>
      <c r="E54" s="67">
        <v>0</v>
      </c>
      <c r="F54" s="214" t="s">
        <v>946</v>
      </c>
      <c r="G54" s="345">
        <v>0</v>
      </c>
      <c r="H54" s="24" t="s">
        <v>946</v>
      </c>
      <c r="I54" s="8" t="s">
        <v>946</v>
      </c>
      <c r="J54" s="23" t="s">
        <v>946</v>
      </c>
      <c r="K54" s="345" t="s">
        <v>464</v>
      </c>
      <c r="L54" s="342" t="s">
        <v>1185</v>
      </c>
      <c r="M54" s="320" t="s">
        <v>1171</v>
      </c>
      <c r="N54" s="159" t="s">
        <v>124</v>
      </c>
      <c r="O54" s="159">
        <v>0</v>
      </c>
      <c r="P54" s="110">
        <v>0</v>
      </c>
      <c r="Q54" s="178" t="s">
        <v>123</v>
      </c>
      <c r="R54" s="133" t="s">
        <v>124</v>
      </c>
      <c r="S54" s="110">
        <v>1</v>
      </c>
      <c r="T54" s="110">
        <v>1</v>
      </c>
      <c r="U54" s="116" t="s">
        <v>469</v>
      </c>
      <c r="V54" s="159">
        <v>0</v>
      </c>
      <c r="W54" s="110">
        <v>0</v>
      </c>
      <c r="X54" s="110">
        <v>0</v>
      </c>
      <c r="Y54" s="110">
        <v>0</v>
      </c>
      <c r="Z54" s="110">
        <v>1</v>
      </c>
      <c r="AA54" s="110">
        <v>0</v>
      </c>
      <c r="AB54" s="110">
        <v>0</v>
      </c>
      <c r="AC54" s="116">
        <v>0</v>
      </c>
      <c r="AD54" s="116"/>
    </row>
    <row r="55" spans="1:30">
      <c r="A55" s="62" t="s">
        <v>431</v>
      </c>
      <c r="B55" s="35" t="s">
        <v>303</v>
      </c>
      <c r="C55" s="2">
        <v>41</v>
      </c>
      <c r="D55" s="95" t="s">
        <v>341</v>
      </c>
      <c r="E55" s="2">
        <v>3</v>
      </c>
      <c r="F55" s="266" t="s">
        <v>487</v>
      </c>
      <c r="G55" s="54">
        <v>0</v>
      </c>
      <c r="H55" s="49" t="str">
        <f>B54</f>
        <v>Field</v>
      </c>
      <c r="I55" s="2" t="s">
        <v>946</v>
      </c>
      <c r="J55" s="266" t="s">
        <v>946</v>
      </c>
      <c r="K55" s="54" t="s">
        <v>464</v>
      </c>
      <c r="L55" s="324" t="s">
        <v>376</v>
      </c>
      <c r="M55" s="318" t="str">
        <f>"눈보라 슬로우 "&amp;INT(O55)&amp;"% 증가"</f>
        <v>눈보라 슬로우 10% 증가</v>
      </c>
      <c r="N55" s="160" t="s">
        <v>509</v>
      </c>
      <c r="O55" s="160">
        <v>10</v>
      </c>
      <c r="P55" s="94">
        <v>15</v>
      </c>
      <c r="Q55" s="179" t="s">
        <v>34</v>
      </c>
      <c r="R55" s="134" t="s">
        <v>124</v>
      </c>
      <c r="S55" s="94">
        <v>1</v>
      </c>
      <c r="T55" s="94">
        <v>1</v>
      </c>
      <c r="U55" s="81" t="s">
        <v>469</v>
      </c>
      <c r="V55" s="160">
        <v>14</v>
      </c>
      <c r="W55" s="94">
        <v>0</v>
      </c>
      <c r="X55" s="94">
        <v>4</v>
      </c>
      <c r="Y55" s="94">
        <v>0</v>
      </c>
      <c r="Z55" s="94">
        <v>1</v>
      </c>
      <c r="AA55" s="94">
        <v>0</v>
      </c>
      <c r="AB55" s="94">
        <v>0</v>
      </c>
      <c r="AC55" s="81">
        <v>0</v>
      </c>
      <c r="AD55" s="81"/>
    </row>
    <row r="56" spans="1:30">
      <c r="A56" s="62" t="s">
        <v>432</v>
      </c>
      <c r="B56" s="35" t="s">
        <v>304</v>
      </c>
      <c r="C56" s="2">
        <v>41</v>
      </c>
      <c r="D56" s="95" t="s">
        <v>342</v>
      </c>
      <c r="E56" s="2">
        <v>3</v>
      </c>
      <c r="F56" s="266" t="s">
        <v>487</v>
      </c>
      <c r="G56" s="54">
        <v>0</v>
      </c>
      <c r="H56" s="49" t="str">
        <f>B54</f>
        <v>Field</v>
      </c>
      <c r="I56" s="2" t="s">
        <v>946</v>
      </c>
      <c r="J56" s="266" t="s">
        <v>946</v>
      </c>
      <c r="K56" s="54" t="s">
        <v>464</v>
      </c>
      <c r="L56" s="324" t="str">
        <f>"눈안개가 생성되어 "&amp;O56&amp;"% 확률로 불똥들의 공격이 빗나간다."</f>
        <v>눈안개가 생성되어 15% 확률로 불똥들의 공격이 빗나간다.</v>
      </c>
      <c r="M56" s="318" t="str">
        <f>"눈안개 실명확률 "&amp;INT(O56)&amp;"% 증가"</f>
        <v>눈안개 실명확률 15% 증가</v>
      </c>
      <c r="N56" s="160" t="s">
        <v>510</v>
      </c>
      <c r="O56" s="160">
        <v>15</v>
      </c>
      <c r="P56" s="94">
        <v>15</v>
      </c>
      <c r="Q56" s="179" t="s">
        <v>34</v>
      </c>
      <c r="R56" s="134" t="s">
        <v>124</v>
      </c>
      <c r="S56" s="94">
        <v>1</v>
      </c>
      <c r="T56" s="94">
        <v>1</v>
      </c>
      <c r="U56" s="81" t="s">
        <v>469</v>
      </c>
      <c r="V56" s="160">
        <v>14</v>
      </c>
      <c r="W56" s="94">
        <v>0</v>
      </c>
      <c r="X56" s="94">
        <v>4</v>
      </c>
      <c r="Y56" s="94">
        <v>0</v>
      </c>
      <c r="Z56" s="94">
        <v>1</v>
      </c>
      <c r="AA56" s="94">
        <v>0</v>
      </c>
      <c r="AB56" s="94">
        <v>0</v>
      </c>
      <c r="AC56" s="81">
        <v>0</v>
      </c>
      <c r="AD56" s="81"/>
    </row>
    <row r="57" spans="1:30">
      <c r="A57" s="62" t="s">
        <v>434</v>
      </c>
      <c r="B57" s="35" t="s">
        <v>306</v>
      </c>
      <c r="C57" s="2">
        <v>42</v>
      </c>
      <c r="D57" s="253" t="s">
        <v>8</v>
      </c>
      <c r="E57" s="2">
        <v>3</v>
      </c>
      <c r="F57" s="266" t="s">
        <v>488</v>
      </c>
      <c r="G57" s="54">
        <v>0</v>
      </c>
      <c r="H57" s="49" t="str">
        <f>B55</f>
        <v>SnowStorm</v>
      </c>
      <c r="I57" s="2" t="s">
        <v>946</v>
      </c>
      <c r="J57" s="266" t="s">
        <v>946</v>
      </c>
      <c r="K57" s="54" t="s">
        <v>464</v>
      </c>
      <c r="L57" s="324" t="s">
        <v>377</v>
      </c>
      <c r="M57" s="318" t="str">
        <f>"블리자드 공격력 "&amp;INT(P57*100-100)&amp;"% 증가, 슬로우 "&amp;T57&amp;"% 증가"</f>
        <v>블리자드 공격력 25% 증가, 슬로우 20% 증가</v>
      </c>
      <c r="N57" s="160" t="s">
        <v>43</v>
      </c>
      <c r="O57" s="160">
        <v>0.75</v>
      </c>
      <c r="P57" s="94">
        <v>1.25</v>
      </c>
      <c r="Q57" s="179" t="s">
        <v>469</v>
      </c>
      <c r="R57" s="134" t="s">
        <v>509</v>
      </c>
      <c r="S57" s="94">
        <v>40</v>
      </c>
      <c r="T57" s="94">
        <v>20</v>
      </c>
      <c r="U57" s="81" t="s">
        <v>34</v>
      </c>
      <c r="V57" s="160">
        <v>14</v>
      </c>
      <c r="W57" s="94">
        <v>0</v>
      </c>
      <c r="X57" s="94">
        <v>4</v>
      </c>
      <c r="Y57" s="94">
        <v>0</v>
      </c>
      <c r="Z57" s="94">
        <v>1</v>
      </c>
      <c r="AA57" s="94">
        <v>0</v>
      </c>
      <c r="AB57" s="94">
        <v>0</v>
      </c>
      <c r="AC57" s="81">
        <v>0</v>
      </c>
      <c r="AD57" s="81"/>
    </row>
    <row r="58" spans="1:30">
      <c r="A58" s="62" t="s">
        <v>435</v>
      </c>
      <c r="B58" s="35" t="s">
        <v>307</v>
      </c>
      <c r="C58" s="2">
        <v>42</v>
      </c>
      <c r="D58" s="253" t="s">
        <v>344</v>
      </c>
      <c r="E58" s="2">
        <v>3</v>
      </c>
      <c r="F58" s="266" t="s">
        <v>488</v>
      </c>
      <c r="G58" s="54">
        <v>0</v>
      </c>
      <c r="H58" s="49" t="str">
        <f>B56</f>
        <v>SnowFog</v>
      </c>
      <c r="I58" s="2" t="s">
        <v>946</v>
      </c>
      <c r="J58" s="266" t="s">
        <v>946</v>
      </c>
      <c r="K58" s="54" t="s">
        <v>464</v>
      </c>
      <c r="L58" s="324" t="s">
        <v>378</v>
      </c>
      <c r="M58" s="318" t="str">
        <f>"화이트아웃 공격력 "&amp;INT(P58*100-100)&amp;"% 증가, 실명확률 "&amp;T57&amp;"% 증가"</f>
        <v>화이트아웃 공격력 25% 증가, 실명확률 20% 증가</v>
      </c>
      <c r="N58" s="160" t="s">
        <v>43</v>
      </c>
      <c r="O58" s="160">
        <v>0.75</v>
      </c>
      <c r="P58" s="94">
        <v>1.25</v>
      </c>
      <c r="Q58" s="179" t="s">
        <v>469</v>
      </c>
      <c r="R58" s="134" t="s">
        <v>512</v>
      </c>
      <c r="S58" s="94">
        <v>60</v>
      </c>
      <c r="T58" s="94">
        <v>15</v>
      </c>
      <c r="U58" s="81" t="s">
        <v>34</v>
      </c>
      <c r="V58" s="160">
        <v>14</v>
      </c>
      <c r="W58" s="94">
        <v>0</v>
      </c>
      <c r="X58" s="94">
        <v>4</v>
      </c>
      <c r="Y58" s="94">
        <v>0</v>
      </c>
      <c r="Z58" s="94">
        <v>1</v>
      </c>
      <c r="AA58" s="94">
        <v>0</v>
      </c>
      <c r="AB58" s="94">
        <v>0</v>
      </c>
      <c r="AC58" s="81">
        <v>0</v>
      </c>
      <c r="AD58" s="81"/>
    </row>
    <row r="59" spans="1:30">
      <c r="A59" s="62" t="s">
        <v>433</v>
      </c>
      <c r="B59" s="35" t="s">
        <v>305</v>
      </c>
      <c r="C59" s="2">
        <v>42</v>
      </c>
      <c r="D59" s="253" t="s">
        <v>343</v>
      </c>
      <c r="E59" s="2">
        <v>3</v>
      </c>
      <c r="F59" s="266" t="s">
        <v>488</v>
      </c>
      <c r="G59" s="54">
        <v>0</v>
      </c>
      <c r="H59" s="49" t="str">
        <f>B56</f>
        <v>SnowFog</v>
      </c>
      <c r="I59" s="2" t="s">
        <v>946</v>
      </c>
      <c r="J59" s="266" t="s">
        <v>946</v>
      </c>
      <c r="K59" s="54" t="s">
        <v>464</v>
      </c>
      <c r="L59" s="324" t="s">
        <v>914</v>
      </c>
      <c r="M59" s="318" t="str">
        <f>"오로라 효과 "&amp;P59&amp;"% 증가"</f>
        <v>오로라 효과 5% 증가</v>
      </c>
      <c r="N59" s="160" t="s">
        <v>511</v>
      </c>
      <c r="O59" s="160">
        <v>5</v>
      </c>
      <c r="P59" s="94">
        <v>5</v>
      </c>
      <c r="Q59" s="179" t="s">
        <v>34</v>
      </c>
      <c r="R59" s="134" t="s">
        <v>124</v>
      </c>
      <c r="S59" s="94">
        <v>1</v>
      </c>
      <c r="T59" s="94">
        <v>1</v>
      </c>
      <c r="U59" s="81" t="s">
        <v>469</v>
      </c>
      <c r="V59" s="160">
        <v>13</v>
      </c>
      <c r="W59" s="94">
        <v>0</v>
      </c>
      <c r="X59" s="94">
        <v>5</v>
      </c>
      <c r="Y59" s="94">
        <v>0</v>
      </c>
      <c r="Z59" s="94">
        <v>1</v>
      </c>
      <c r="AA59" s="94">
        <v>0</v>
      </c>
      <c r="AB59" s="94">
        <v>0</v>
      </c>
      <c r="AC59" s="81">
        <v>0</v>
      </c>
      <c r="AD59" s="81"/>
    </row>
    <row r="60" spans="1:30">
      <c r="A60" s="62" t="s">
        <v>436</v>
      </c>
      <c r="B60" s="35" t="s">
        <v>308</v>
      </c>
      <c r="C60" s="2">
        <v>43</v>
      </c>
      <c r="D60" s="315" t="s">
        <v>345</v>
      </c>
      <c r="E60" s="2">
        <v>3</v>
      </c>
      <c r="F60" s="266" t="s">
        <v>906</v>
      </c>
      <c r="G60" s="54">
        <v>0</v>
      </c>
      <c r="H60" s="49" t="str">
        <f>B59</f>
        <v>Aurora</v>
      </c>
      <c r="I60" s="2" t="s">
        <v>946</v>
      </c>
      <c r="J60" s="266" t="s">
        <v>946</v>
      </c>
      <c r="K60" s="54" t="s">
        <v>464</v>
      </c>
      <c r="L60" s="324" t="s">
        <v>379</v>
      </c>
      <c r="M60" s="318" t="str">
        <f>"서브스톰 효과 "&amp;P60&amp;"% 증가"</f>
        <v>서브스톰 효과 5% 증가</v>
      </c>
      <c r="N60" s="160" t="s">
        <v>511</v>
      </c>
      <c r="O60" s="160">
        <v>10</v>
      </c>
      <c r="P60" s="94">
        <v>5</v>
      </c>
      <c r="Q60" s="179" t="s">
        <v>34</v>
      </c>
      <c r="R60" s="134" t="s">
        <v>124</v>
      </c>
      <c r="S60" s="94">
        <v>1</v>
      </c>
      <c r="T60" s="94">
        <v>1</v>
      </c>
      <c r="U60" s="81" t="s">
        <v>469</v>
      </c>
      <c r="V60" s="160">
        <v>16</v>
      </c>
      <c r="W60" s="94">
        <v>0</v>
      </c>
      <c r="X60" s="94">
        <v>5</v>
      </c>
      <c r="Y60" s="94">
        <v>0</v>
      </c>
      <c r="Z60" s="94">
        <v>1</v>
      </c>
      <c r="AA60" s="94">
        <v>0</v>
      </c>
      <c r="AB60" s="94">
        <v>0</v>
      </c>
      <c r="AC60" s="81">
        <v>0</v>
      </c>
      <c r="AD60" s="81"/>
    </row>
    <row r="61" spans="1:30" ht="17.25">
      <c r="A61" s="63" t="s">
        <v>437</v>
      </c>
      <c r="B61" s="43" t="s">
        <v>309</v>
      </c>
      <c r="C61" s="1">
        <v>43</v>
      </c>
      <c r="D61" s="316" t="s">
        <v>7</v>
      </c>
      <c r="E61" s="1">
        <v>3</v>
      </c>
      <c r="F61" s="47" t="s">
        <v>906</v>
      </c>
      <c r="G61" s="346">
        <v>0</v>
      </c>
      <c r="H61" s="50" t="str">
        <f>B54</f>
        <v>Field</v>
      </c>
      <c r="I61" s="1" t="str">
        <f>B57</f>
        <v>Blizzard</v>
      </c>
      <c r="J61" s="47" t="str">
        <f>B58</f>
        <v>WhiteOut</v>
      </c>
      <c r="K61" s="346" t="s">
        <v>464</v>
      </c>
      <c r="L61" s="343" t="s">
        <v>380</v>
      </c>
      <c r="M61" s="321" t="str">
        <f>"아이스에이지 공격력 "&amp;INT(P61*100-100)&amp;"% 증가"</f>
        <v>아이스에이지 공격력 25% 증가</v>
      </c>
      <c r="N61" s="161" t="s">
        <v>43</v>
      </c>
      <c r="O61" s="161">
        <v>25</v>
      </c>
      <c r="P61" s="111">
        <v>1.25</v>
      </c>
      <c r="Q61" s="180" t="s">
        <v>469</v>
      </c>
      <c r="R61" s="135" t="s">
        <v>124</v>
      </c>
      <c r="S61" s="111">
        <v>1</v>
      </c>
      <c r="T61" s="111">
        <v>1</v>
      </c>
      <c r="U61" s="117" t="s">
        <v>469</v>
      </c>
      <c r="V61" s="161">
        <v>45</v>
      </c>
      <c r="W61" s="111">
        <v>0</v>
      </c>
      <c r="X61" s="111">
        <v>3</v>
      </c>
      <c r="Y61" s="111">
        <v>0</v>
      </c>
      <c r="Z61" s="111">
        <v>1</v>
      </c>
      <c r="AA61" s="111">
        <v>0</v>
      </c>
      <c r="AB61" s="111">
        <v>0</v>
      </c>
      <c r="AC61" s="117">
        <v>0</v>
      </c>
      <c r="AD61" s="117"/>
    </row>
    <row r="62" spans="1:30">
      <c r="A62" s="61" t="s">
        <v>438</v>
      </c>
      <c r="B62" s="7" t="s">
        <v>310</v>
      </c>
      <c r="C62" s="8">
        <v>50</v>
      </c>
      <c r="D62" s="60" t="s">
        <v>346</v>
      </c>
      <c r="E62" s="8">
        <v>0</v>
      </c>
      <c r="F62" s="23" t="s">
        <v>946</v>
      </c>
      <c r="G62" s="29">
        <v>0</v>
      </c>
      <c r="H62" s="24" t="s">
        <v>946</v>
      </c>
      <c r="I62" s="8" t="s">
        <v>946</v>
      </c>
      <c r="J62" s="23" t="s">
        <v>946</v>
      </c>
      <c r="K62" s="29" t="s">
        <v>464</v>
      </c>
      <c r="L62" s="323" t="s">
        <v>1186</v>
      </c>
      <c r="M62" s="317" t="s">
        <v>1172</v>
      </c>
      <c r="N62" s="150" t="s">
        <v>124</v>
      </c>
      <c r="O62" s="150">
        <v>0</v>
      </c>
      <c r="P62" s="72">
        <v>0</v>
      </c>
      <c r="Q62" s="169" t="s">
        <v>123</v>
      </c>
      <c r="R62" s="124" t="s">
        <v>124</v>
      </c>
      <c r="S62" s="72">
        <v>1</v>
      </c>
      <c r="T62" s="72">
        <v>1</v>
      </c>
      <c r="U62" s="76" t="s">
        <v>469</v>
      </c>
      <c r="V62" s="150">
        <v>0</v>
      </c>
      <c r="W62" s="72">
        <v>0</v>
      </c>
      <c r="X62" s="72">
        <v>0</v>
      </c>
      <c r="Y62" s="72">
        <v>0</v>
      </c>
      <c r="Z62" s="72">
        <v>1</v>
      </c>
      <c r="AA62" s="72">
        <v>0</v>
      </c>
      <c r="AB62" s="72">
        <v>0</v>
      </c>
      <c r="AC62" s="76">
        <v>0</v>
      </c>
      <c r="AD62" s="76"/>
    </row>
    <row r="63" spans="1:30">
      <c r="A63" s="62" t="s">
        <v>439</v>
      </c>
      <c r="B63" s="35" t="s">
        <v>311</v>
      </c>
      <c r="C63" s="2">
        <v>51</v>
      </c>
      <c r="D63" s="86" t="s">
        <v>347</v>
      </c>
      <c r="E63" s="2">
        <v>3</v>
      </c>
      <c r="F63" s="266" t="s">
        <v>487</v>
      </c>
      <c r="G63" s="345">
        <v>0</v>
      </c>
      <c r="H63" s="49" t="str">
        <f>B62</f>
        <v>Summon</v>
      </c>
      <c r="I63" s="2" t="s">
        <v>946</v>
      </c>
      <c r="J63" s="266" t="s">
        <v>946</v>
      </c>
      <c r="K63" s="54" t="str">
        <f>B63</f>
        <v>Pet</v>
      </c>
      <c r="L63" s="324" t="s">
        <v>482</v>
      </c>
      <c r="M63" s="318" t="str">
        <f>"펫 공격력 "&amp;INT(P63*100-100)&amp;"% 증가"</f>
        <v>펫 공격력 30% 증가</v>
      </c>
      <c r="N63" s="151" t="s">
        <v>43</v>
      </c>
      <c r="O63" s="151">
        <v>1</v>
      </c>
      <c r="P63" s="85">
        <v>1.3</v>
      </c>
      <c r="Q63" s="170" t="s">
        <v>469</v>
      </c>
      <c r="R63" s="125" t="s">
        <v>124</v>
      </c>
      <c r="S63" s="85">
        <v>1</v>
      </c>
      <c r="T63" s="85">
        <v>1</v>
      </c>
      <c r="U63" s="77" t="s">
        <v>469</v>
      </c>
      <c r="V63" s="151">
        <v>0.5</v>
      </c>
      <c r="W63" s="85">
        <v>0</v>
      </c>
      <c r="X63" s="85">
        <v>0</v>
      </c>
      <c r="Y63" s="85">
        <v>0</v>
      </c>
      <c r="Z63" s="85">
        <v>1</v>
      </c>
      <c r="AA63" s="85">
        <v>0</v>
      </c>
      <c r="AB63" s="85">
        <v>0</v>
      </c>
      <c r="AC63" s="77">
        <v>5</v>
      </c>
      <c r="AD63" s="77" t="s">
        <v>805</v>
      </c>
    </row>
    <row r="64" spans="1:30">
      <c r="A64" s="62" t="s">
        <v>440</v>
      </c>
      <c r="B64" s="35" t="s">
        <v>312</v>
      </c>
      <c r="C64" s="2">
        <v>51</v>
      </c>
      <c r="D64" s="86" t="s">
        <v>5</v>
      </c>
      <c r="E64" s="2">
        <v>3</v>
      </c>
      <c r="F64" s="266" t="s">
        <v>487</v>
      </c>
      <c r="G64" s="54">
        <v>0</v>
      </c>
      <c r="H64" s="49" t="str">
        <f>B62</f>
        <v>Summon</v>
      </c>
      <c r="I64" s="2" t="s">
        <v>946</v>
      </c>
      <c r="J64" s="266" t="s">
        <v>946</v>
      </c>
      <c r="K64" s="54" t="s">
        <v>464</v>
      </c>
      <c r="L64" s="324" t="s">
        <v>381</v>
      </c>
      <c r="M64" s="318" t="str">
        <f>"빙벽 공격력 "&amp;(P64*100-100)&amp;"% 증가"</f>
        <v>빙벽 공격력 30% 증가</v>
      </c>
      <c r="N64" s="151" t="s">
        <v>43</v>
      </c>
      <c r="O64" s="151">
        <v>1</v>
      </c>
      <c r="P64" s="85">
        <v>1.3</v>
      </c>
      <c r="Q64" s="170" t="s">
        <v>469</v>
      </c>
      <c r="R64" s="125" t="s">
        <v>124</v>
      </c>
      <c r="S64" s="85">
        <v>1</v>
      </c>
      <c r="T64" s="85">
        <v>1</v>
      </c>
      <c r="U64" s="77" t="s">
        <v>469</v>
      </c>
      <c r="V64" s="151">
        <v>4.4</v>
      </c>
      <c r="W64" s="85">
        <v>0</v>
      </c>
      <c r="X64" s="85">
        <v>0</v>
      </c>
      <c r="Y64" s="85">
        <v>0</v>
      </c>
      <c r="Z64" s="85">
        <v>1</v>
      </c>
      <c r="AA64" s="85">
        <v>1</v>
      </c>
      <c r="AB64" s="85">
        <v>1</v>
      </c>
      <c r="AC64" s="77">
        <v>0</v>
      </c>
      <c r="AD64" s="77"/>
    </row>
    <row r="65" spans="1:30">
      <c r="A65" s="62" t="s">
        <v>441</v>
      </c>
      <c r="B65" s="35" t="s">
        <v>313</v>
      </c>
      <c r="C65" s="2">
        <v>52</v>
      </c>
      <c r="D65" s="87" t="s">
        <v>348</v>
      </c>
      <c r="E65" s="2">
        <v>3</v>
      </c>
      <c r="F65" s="266" t="s">
        <v>488</v>
      </c>
      <c r="G65" s="54">
        <v>0</v>
      </c>
      <c r="H65" s="49" t="s">
        <v>311</v>
      </c>
      <c r="I65" s="2" t="s">
        <v>946</v>
      </c>
      <c r="J65" s="266" t="s">
        <v>946</v>
      </c>
      <c r="K65" s="54" t="str">
        <f>B63</f>
        <v>Pet</v>
      </c>
      <c r="L65" s="324" t="s">
        <v>483</v>
      </c>
      <c r="M65" s="318" t="str">
        <f>"2렙펫 공격력 "&amp;INT(P65*100-100)&amp;"% 증가"</f>
        <v>2렙펫 공격력 35% 증가</v>
      </c>
      <c r="N65" s="151" t="s">
        <v>43</v>
      </c>
      <c r="O65" s="151">
        <v>2</v>
      </c>
      <c r="P65" s="85">
        <v>1.35</v>
      </c>
      <c r="Q65" s="170" t="s">
        <v>469</v>
      </c>
      <c r="R65" s="125" t="s">
        <v>124</v>
      </c>
      <c r="S65" s="85">
        <v>1</v>
      </c>
      <c r="T65" s="85">
        <v>1</v>
      </c>
      <c r="U65" s="77" t="s">
        <v>469</v>
      </c>
      <c r="V65" s="151">
        <v>0.5</v>
      </c>
      <c r="W65" s="85">
        <v>0</v>
      </c>
      <c r="X65" s="85">
        <v>0</v>
      </c>
      <c r="Y65" s="85">
        <v>0</v>
      </c>
      <c r="Z65" s="85">
        <v>1</v>
      </c>
      <c r="AA65" s="85">
        <v>0</v>
      </c>
      <c r="AB65" s="85">
        <v>0</v>
      </c>
      <c r="AC65" s="77">
        <v>5</v>
      </c>
      <c r="AD65" s="77" t="s">
        <v>805</v>
      </c>
    </row>
    <row r="66" spans="1:30">
      <c r="A66" s="62" t="s">
        <v>442</v>
      </c>
      <c r="B66" s="35" t="s">
        <v>703</v>
      </c>
      <c r="C66" s="2">
        <v>52</v>
      </c>
      <c r="D66" s="87" t="s">
        <v>349</v>
      </c>
      <c r="E66" s="2">
        <v>3</v>
      </c>
      <c r="F66" s="266" t="s">
        <v>488</v>
      </c>
      <c r="G66" s="54">
        <v>0</v>
      </c>
      <c r="H66" s="49" t="s">
        <v>312</v>
      </c>
      <c r="I66" s="2" t="s">
        <v>946</v>
      </c>
      <c r="J66" s="266" t="s">
        <v>946</v>
      </c>
      <c r="K66" s="54" t="s">
        <v>464</v>
      </c>
      <c r="L66" s="324" t="s">
        <v>382</v>
      </c>
      <c r="M66" s="318" t="str">
        <f>"빙산 공격력 "&amp;(P66*100-100)&amp;"% 증가"</f>
        <v>빙산 공격력 35% 증가</v>
      </c>
      <c r="N66" s="151" t="s">
        <v>43</v>
      </c>
      <c r="O66" s="151">
        <v>3</v>
      </c>
      <c r="P66" s="85">
        <v>1.35</v>
      </c>
      <c r="Q66" s="170" t="s">
        <v>469</v>
      </c>
      <c r="R66" s="125" t="s">
        <v>124</v>
      </c>
      <c r="S66" s="85">
        <v>1</v>
      </c>
      <c r="T66" s="85">
        <v>1</v>
      </c>
      <c r="U66" s="77" t="s">
        <v>469</v>
      </c>
      <c r="V66" s="151">
        <v>4.9</v>
      </c>
      <c r="W66" s="85">
        <v>0</v>
      </c>
      <c r="X66" s="85">
        <v>0</v>
      </c>
      <c r="Y66" s="85">
        <v>0</v>
      </c>
      <c r="Z66" s="85">
        <v>1</v>
      </c>
      <c r="AA66" s="85">
        <v>1</v>
      </c>
      <c r="AB66" s="85">
        <v>0</v>
      </c>
      <c r="AC66" s="77">
        <v>0</v>
      </c>
      <c r="AD66" s="77"/>
    </row>
    <row r="67" spans="1:30">
      <c r="A67" s="62" t="s">
        <v>443</v>
      </c>
      <c r="B67" s="35" t="s">
        <v>314</v>
      </c>
      <c r="C67" s="2">
        <v>52</v>
      </c>
      <c r="D67" s="87" t="s">
        <v>350</v>
      </c>
      <c r="E67" s="2">
        <v>3</v>
      </c>
      <c r="F67" s="266" t="s">
        <v>488</v>
      </c>
      <c r="G67" s="54">
        <v>0</v>
      </c>
      <c r="H67" s="49" t="s">
        <v>312</v>
      </c>
      <c r="I67" s="2" t="s">
        <v>946</v>
      </c>
      <c r="J67" s="266" t="s">
        <v>946</v>
      </c>
      <c r="K67" s="54" t="str">
        <f>B67</f>
        <v>Shard</v>
      </c>
      <c r="L67" s="324" t="s">
        <v>383</v>
      </c>
      <c r="M67" s="318" t="str">
        <f>"빙벽 공격력 "&amp;INT(P67*100-100)&amp;"% 증가 (파편 공격력 : 빙벽의 150%)"</f>
        <v>빙벽 공격력 30% 증가 (파편 공격력 : 빙벽의 150%)</v>
      </c>
      <c r="N67" s="151" t="s">
        <v>514</v>
      </c>
      <c r="O67" s="151">
        <v>1.5</v>
      </c>
      <c r="P67" s="85">
        <v>1.3</v>
      </c>
      <c r="Q67" s="170" t="s">
        <v>469</v>
      </c>
      <c r="R67" s="125" t="s">
        <v>513</v>
      </c>
      <c r="S67" s="85">
        <v>2</v>
      </c>
      <c r="T67" s="85">
        <v>1.4</v>
      </c>
      <c r="U67" s="77" t="s">
        <v>469</v>
      </c>
      <c r="V67" s="151">
        <v>4.4</v>
      </c>
      <c r="W67" s="85">
        <v>0</v>
      </c>
      <c r="X67" s="85">
        <v>0</v>
      </c>
      <c r="Y67" s="85">
        <v>0</v>
      </c>
      <c r="Z67" s="85">
        <v>1</v>
      </c>
      <c r="AA67" s="85">
        <v>3</v>
      </c>
      <c r="AB67" s="85">
        <v>0</v>
      </c>
      <c r="AC67" s="77">
        <v>0</v>
      </c>
      <c r="AD67" s="77" t="s">
        <v>805</v>
      </c>
    </row>
    <row r="68" spans="1:30">
      <c r="A68" s="62" t="s">
        <v>444</v>
      </c>
      <c r="B68" s="35" t="s">
        <v>459</v>
      </c>
      <c r="C68" s="2">
        <v>53</v>
      </c>
      <c r="D68" s="96" t="s">
        <v>351</v>
      </c>
      <c r="E68" s="2">
        <v>3</v>
      </c>
      <c r="F68" s="266" t="s">
        <v>1039</v>
      </c>
      <c r="G68" s="54">
        <v>3</v>
      </c>
      <c r="H68" s="49" t="s">
        <v>313</v>
      </c>
      <c r="I68" s="2" t="s">
        <v>946</v>
      </c>
      <c r="J68" s="266" t="s">
        <v>946</v>
      </c>
      <c r="K68" s="54" t="str">
        <f>B63</f>
        <v>Pet</v>
      </c>
      <c r="L68" s="324" t="s">
        <v>484</v>
      </c>
      <c r="M68" s="318" t="str">
        <f>"수염펫 공격력 "&amp;INT(P68*100-100)&amp;"% 증가"</f>
        <v>수염펫 공격력 40% 증가</v>
      </c>
      <c r="N68" s="151" t="s">
        <v>43</v>
      </c>
      <c r="O68" s="151">
        <v>4</v>
      </c>
      <c r="P68" s="85">
        <v>1.4</v>
      </c>
      <c r="Q68" s="170" t="s">
        <v>469</v>
      </c>
      <c r="R68" s="125" t="s">
        <v>124</v>
      </c>
      <c r="S68" s="85">
        <v>1</v>
      </c>
      <c r="T68" s="85">
        <v>1</v>
      </c>
      <c r="U68" s="77" t="s">
        <v>469</v>
      </c>
      <c r="V68" s="151">
        <v>0.5</v>
      </c>
      <c r="W68" s="85">
        <v>0</v>
      </c>
      <c r="X68" s="85">
        <v>0</v>
      </c>
      <c r="Y68" s="85">
        <v>0</v>
      </c>
      <c r="Z68" s="85">
        <v>1</v>
      </c>
      <c r="AA68" s="85">
        <v>0</v>
      </c>
      <c r="AB68" s="85">
        <v>0</v>
      </c>
      <c r="AC68" s="77">
        <v>5</v>
      </c>
      <c r="AD68" s="77" t="s">
        <v>805</v>
      </c>
    </row>
    <row r="69" spans="1:30" ht="17.25">
      <c r="A69" s="63" t="s">
        <v>445</v>
      </c>
      <c r="B69" s="37" t="s">
        <v>315</v>
      </c>
      <c r="C69" s="38">
        <v>51</v>
      </c>
      <c r="D69" s="69" t="s">
        <v>65</v>
      </c>
      <c r="E69" s="38">
        <v>3</v>
      </c>
      <c r="F69" s="48" t="s">
        <v>1038</v>
      </c>
      <c r="G69" s="145">
        <v>2</v>
      </c>
      <c r="H69" s="51" t="str">
        <f>B62</f>
        <v>Summon</v>
      </c>
      <c r="I69" s="38" t="s">
        <v>946</v>
      </c>
      <c r="J69" s="335" t="s">
        <v>946</v>
      </c>
      <c r="K69" s="346" t="str">
        <f>B69</f>
        <v>Mine</v>
      </c>
      <c r="L69" s="343" t="s">
        <v>384</v>
      </c>
      <c r="M69" s="321" t="str">
        <f>"지뢰 공격력 "&amp;INT(P69*100-100)&amp;"% 증가, 개수 +"&amp;AB69</f>
        <v>지뢰 공격력 40% 증가, 개수 +1</v>
      </c>
      <c r="N69" s="162" t="s">
        <v>43</v>
      </c>
      <c r="O69" s="162">
        <v>1.5</v>
      </c>
      <c r="P69" s="140">
        <v>1.4</v>
      </c>
      <c r="Q69" s="181" t="s">
        <v>469</v>
      </c>
      <c r="R69" s="139" t="s">
        <v>124</v>
      </c>
      <c r="S69" s="140">
        <v>1</v>
      </c>
      <c r="T69" s="140">
        <v>1</v>
      </c>
      <c r="U69" s="141" t="s">
        <v>469</v>
      </c>
      <c r="V69" s="162">
        <v>3.9</v>
      </c>
      <c r="W69" s="140">
        <v>0</v>
      </c>
      <c r="X69" s="140">
        <v>8</v>
      </c>
      <c r="Y69" s="140">
        <v>0</v>
      </c>
      <c r="Z69" s="140">
        <v>1</v>
      </c>
      <c r="AA69" s="140">
        <v>2</v>
      </c>
      <c r="AB69" s="140">
        <v>1</v>
      </c>
      <c r="AC69" s="141">
        <v>2</v>
      </c>
      <c r="AD69" s="141" t="s">
        <v>315</v>
      </c>
    </row>
    <row r="70" spans="1:30" ht="17.25">
      <c r="A70" s="144" t="s">
        <v>462</v>
      </c>
      <c r="B70" s="136" t="s">
        <v>460</v>
      </c>
      <c r="C70" s="137">
        <v>-1</v>
      </c>
      <c r="D70" s="137" t="s">
        <v>261</v>
      </c>
      <c r="E70" s="137">
        <v>1</v>
      </c>
      <c r="F70" s="142" t="s">
        <v>487</v>
      </c>
      <c r="G70" s="348">
        <v>0</v>
      </c>
      <c r="H70" s="143" t="s">
        <v>946</v>
      </c>
      <c r="I70" s="137" t="s">
        <v>946</v>
      </c>
      <c r="J70" s="142" t="s">
        <v>946</v>
      </c>
      <c r="K70" s="146" t="str">
        <f>B70</f>
        <v>Present</v>
      </c>
      <c r="L70" s="344" t="s">
        <v>461</v>
      </c>
      <c r="M70" s="322" t="s">
        <v>913</v>
      </c>
      <c r="N70" s="143" t="s">
        <v>124</v>
      </c>
      <c r="O70" s="143">
        <v>1</v>
      </c>
      <c r="P70" s="137">
        <v>1</v>
      </c>
      <c r="Q70" s="142" t="s">
        <v>469</v>
      </c>
      <c r="R70" s="136" t="s">
        <v>124</v>
      </c>
      <c r="S70" s="137">
        <v>1</v>
      </c>
      <c r="T70" s="137">
        <v>1</v>
      </c>
      <c r="U70" s="138" t="s">
        <v>469</v>
      </c>
      <c r="V70" s="143">
        <v>5</v>
      </c>
      <c r="W70" s="137">
        <v>0</v>
      </c>
      <c r="X70" s="137">
        <v>10</v>
      </c>
      <c r="Y70" s="137">
        <v>0</v>
      </c>
      <c r="Z70" s="137">
        <v>1</v>
      </c>
      <c r="AA70" s="137">
        <v>0</v>
      </c>
      <c r="AB70" s="137">
        <v>0</v>
      </c>
      <c r="AC70" s="138">
        <v>2</v>
      </c>
      <c r="AD70" s="138"/>
    </row>
    <row r="71" spans="1:30" ht="17.25">
      <c r="A71" s="144" t="s">
        <v>922</v>
      </c>
      <c r="B71" s="136" t="s">
        <v>919</v>
      </c>
      <c r="C71" s="137">
        <v>-1</v>
      </c>
      <c r="D71" s="137" t="s">
        <v>920</v>
      </c>
      <c r="E71" s="137">
        <v>1</v>
      </c>
      <c r="F71" s="142" t="s">
        <v>487</v>
      </c>
      <c r="G71" s="146">
        <v>0</v>
      </c>
      <c r="H71" s="143" t="s">
        <v>946</v>
      </c>
      <c r="I71" s="137" t="s">
        <v>946</v>
      </c>
      <c r="J71" s="142" t="s">
        <v>946</v>
      </c>
      <c r="K71" s="146" t="s">
        <v>464</v>
      </c>
      <c r="L71" s="344" t="s">
        <v>921</v>
      </c>
      <c r="M71" s="322"/>
      <c r="N71" s="143" t="s">
        <v>51</v>
      </c>
      <c r="O71" s="143">
        <v>1.1</v>
      </c>
      <c r="P71" s="137">
        <v>1</v>
      </c>
      <c r="Q71" s="142" t="s">
        <v>469</v>
      </c>
      <c r="R71" s="136" t="s">
        <v>124</v>
      </c>
      <c r="S71" s="137">
        <v>1</v>
      </c>
      <c r="T71" s="137">
        <v>1</v>
      </c>
      <c r="U71" s="138" t="s">
        <v>469</v>
      </c>
      <c r="V71" s="143">
        <v>0</v>
      </c>
      <c r="W71" s="137">
        <v>0</v>
      </c>
      <c r="X71" s="137">
        <v>1</v>
      </c>
      <c r="Y71" s="137">
        <v>0</v>
      </c>
      <c r="Z71" s="137">
        <v>0</v>
      </c>
      <c r="AA71" s="137">
        <v>0</v>
      </c>
      <c r="AB71" s="137">
        <v>0</v>
      </c>
      <c r="AC71" s="138">
        <v>0</v>
      </c>
      <c r="AD71" s="138"/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I25" sqref="I25"/>
    </sheetView>
  </sheetViews>
  <sheetFormatPr defaultRowHeight="16.5"/>
  <cols>
    <col min="1" max="1" width="27.37999916" customWidth="1"/>
    <col min="2" max="2" width="17.25499916" customWidth="1"/>
    <col min="6" max="6" width="13.00500011" customWidth="1"/>
  </cols>
  <sheetData>
    <row r="1" spans="1:9">
      <c r="A1" s="33" t="s">
        <v>15</v>
      </c>
      <c r="B1" s="33" t="s">
        <v>17</v>
      </c>
      <c r="C1" s="33" t="s">
        <v>585</v>
      </c>
      <c r="D1" s="33" t="s">
        <v>584</v>
      </c>
      <c r="E1" s="33" t="s">
        <v>586</v>
      </c>
      <c r="F1" s="33" t="s">
        <v>771</v>
      </c>
      <c r="G1" s="33" t="s">
        <v>773</v>
      </c>
      <c r="H1" s="33" t="s">
        <v>774</v>
      </c>
      <c r="I1" s="33" t="s">
        <v>518</v>
      </c>
    </row>
    <row r="2" spans="1:9">
      <c r="A2" s="34" t="s">
        <v>604</v>
      </c>
      <c r="B2" s="34" t="s">
        <v>587</v>
      </c>
      <c r="C2" s="34">
        <v>1</v>
      </c>
      <c r="D2" s="34">
        <v>1</v>
      </c>
      <c r="E2" s="34">
        <f>C2*D2</f>
        <v>1</v>
      </c>
      <c r="F2" s="34" t="s">
        <v>946</v>
      </c>
      <c r="G2" s="34">
        <v>7</v>
      </c>
      <c r="H2" s="34">
        <v>7</v>
      </c>
      <c r="I2" s="34">
        <v>7</v>
      </c>
    </row>
    <row r="3" spans="1:9">
      <c r="A3" s="34" t="s">
        <v>605</v>
      </c>
      <c r="B3" s="34" t="s">
        <v>588</v>
      </c>
      <c r="C3" s="34">
        <v>2</v>
      </c>
      <c r="D3" s="34">
        <v>1</v>
      </c>
      <c r="E3" s="34">
        <v>2</v>
      </c>
      <c r="F3" s="34" t="s">
        <v>946</v>
      </c>
      <c r="G3" s="34">
        <v>3</v>
      </c>
      <c r="H3" s="34">
        <v>3</v>
      </c>
      <c r="I3" s="34">
        <v>3</v>
      </c>
    </row>
    <row r="4" spans="1:9">
      <c r="A4" s="34" t="s">
        <v>606</v>
      </c>
      <c r="B4" s="34" t="s">
        <v>589</v>
      </c>
      <c r="C4" s="34">
        <v>1</v>
      </c>
      <c r="D4" s="34">
        <v>2</v>
      </c>
      <c r="E4" s="34">
        <v>2</v>
      </c>
      <c r="F4" s="34" t="s">
        <v>946</v>
      </c>
      <c r="G4" s="34">
        <v>3</v>
      </c>
      <c r="H4" s="34">
        <v>3</v>
      </c>
      <c r="I4" s="34">
        <v>3</v>
      </c>
    </row>
    <row r="5" spans="1:9">
      <c r="A5" s="34" t="s">
        <v>607</v>
      </c>
      <c r="B5" s="34" t="s">
        <v>590</v>
      </c>
      <c r="C5" s="34">
        <v>2</v>
      </c>
      <c r="D5" s="34">
        <v>2</v>
      </c>
      <c r="E5" s="34">
        <v>4</v>
      </c>
      <c r="F5" s="34" t="s">
        <v>946</v>
      </c>
      <c r="G5" s="34">
        <v>1</v>
      </c>
      <c r="H5" s="34">
        <v>1</v>
      </c>
      <c r="I5" s="34">
        <v>1</v>
      </c>
    </row>
    <row r="6" spans="1:9">
      <c r="A6" s="34" t="s">
        <v>608</v>
      </c>
      <c r="B6" s="34" t="s">
        <v>591</v>
      </c>
      <c r="C6" s="34">
        <v>1</v>
      </c>
      <c r="D6" s="34">
        <v>1</v>
      </c>
      <c r="E6" s="34">
        <v>1</v>
      </c>
      <c r="F6" s="34" t="s">
        <v>772</v>
      </c>
      <c r="G6" s="34">
        <v>7</v>
      </c>
      <c r="H6" s="34">
        <v>7</v>
      </c>
      <c r="I6" s="34">
        <v>7</v>
      </c>
    </row>
    <row r="7" spans="1:9">
      <c r="A7" s="34" t="s">
        <v>609</v>
      </c>
      <c r="B7" s="34" t="s">
        <v>592</v>
      </c>
      <c r="C7" s="34">
        <v>1</v>
      </c>
      <c r="D7" s="34">
        <v>2</v>
      </c>
      <c r="E7" s="34">
        <v>2</v>
      </c>
      <c r="F7" s="34" t="s">
        <v>946</v>
      </c>
      <c r="G7" s="34">
        <v>3</v>
      </c>
      <c r="H7" s="34">
        <v>3</v>
      </c>
      <c r="I7" s="34">
        <v>3</v>
      </c>
    </row>
    <row r="8" spans="1:9">
      <c r="A8" s="34" t="s">
        <v>610</v>
      </c>
      <c r="B8" s="34" t="s">
        <v>593</v>
      </c>
      <c r="C8" s="34">
        <v>1</v>
      </c>
      <c r="D8" s="34">
        <v>1</v>
      </c>
      <c r="E8" s="34">
        <v>1</v>
      </c>
      <c r="F8" s="34" t="s">
        <v>946</v>
      </c>
      <c r="G8" s="34">
        <v>7</v>
      </c>
      <c r="H8" s="34">
        <v>7</v>
      </c>
      <c r="I8" s="34">
        <v>7</v>
      </c>
    </row>
    <row r="9" spans="1:9">
      <c r="A9" s="34" t="s">
        <v>611</v>
      </c>
      <c r="B9" s="34" t="s">
        <v>594</v>
      </c>
      <c r="C9" s="34">
        <v>1</v>
      </c>
      <c r="D9" s="34">
        <v>1</v>
      </c>
      <c r="E9" s="34">
        <v>1</v>
      </c>
      <c r="F9" s="34" t="s">
        <v>946</v>
      </c>
      <c r="G9" s="34">
        <v>15</v>
      </c>
      <c r="H9" s="34">
        <v>15</v>
      </c>
      <c r="I9" s="34">
        <v>15</v>
      </c>
    </row>
    <row r="10" spans="1:9">
      <c r="A10" s="83" t="s">
        <v>835</v>
      </c>
      <c r="B10" s="83" t="s">
        <v>833</v>
      </c>
      <c r="C10" s="83">
        <v>1</v>
      </c>
      <c r="D10" s="83">
        <v>1</v>
      </c>
      <c r="E10" s="83">
        <v>0</v>
      </c>
      <c r="F10" s="83" t="s">
        <v>946</v>
      </c>
      <c r="G10" s="83">
        <v>2</v>
      </c>
      <c r="H10" s="83">
        <v>2</v>
      </c>
      <c r="I10" s="83">
        <v>2</v>
      </c>
    </row>
    <row r="11" spans="1:9">
      <c r="A11" s="83" t="s">
        <v>836</v>
      </c>
      <c r="B11" s="83" t="s">
        <v>834</v>
      </c>
      <c r="C11" s="83">
        <v>1</v>
      </c>
      <c r="D11" s="83">
        <v>2</v>
      </c>
      <c r="E11" s="83">
        <v>0</v>
      </c>
      <c r="F11" s="83" t="s">
        <v>946</v>
      </c>
      <c r="G11" s="83">
        <v>2</v>
      </c>
      <c r="H11" s="83">
        <v>2</v>
      </c>
      <c r="I11" s="83">
        <v>2</v>
      </c>
    </row>
    <row r="12" spans="1:9">
      <c r="A12" s="237" t="s">
        <v>612</v>
      </c>
      <c r="B12" s="237" t="s">
        <v>595</v>
      </c>
      <c r="C12" s="237">
        <v>7</v>
      </c>
      <c r="D12" s="237">
        <v>7</v>
      </c>
      <c r="E12" s="237">
        <v>35</v>
      </c>
      <c r="F12" s="237" t="s">
        <v>98</v>
      </c>
      <c r="G12" s="237">
        <v>0</v>
      </c>
      <c r="H12" s="237">
        <v>0</v>
      </c>
      <c r="I12" s="237">
        <v>0</v>
      </c>
    </row>
    <row r="13" spans="1:9">
      <c r="A13" s="237" t="s">
        <v>613</v>
      </c>
      <c r="B13" s="237" t="s">
        <v>596</v>
      </c>
      <c r="C13" s="237">
        <v>6</v>
      </c>
      <c r="D13" s="237">
        <v>7</v>
      </c>
      <c r="E13" s="237">
        <v>30</v>
      </c>
      <c r="F13" s="237" t="s">
        <v>98</v>
      </c>
      <c r="G13" s="237">
        <v>0</v>
      </c>
      <c r="H13" s="237">
        <v>0</v>
      </c>
      <c r="I13" s="237">
        <v>0</v>
      </c>
    </row>
    <row r="14" spans="1:9">
      <c r="A14" s="34" t="s">
        <v>614</v>
      </c>
      <c r="B14" s="34" t="s">
        <v>597</v>
      </c>
      <c r="C14" s="34">
        <v>1</v>
      </c>
      <c r="D14" s="34">
        <v>2</v>
      </c>
      <c r="E14" s="34">
        <v>4</v>
      </c>
      <c r="F14" s="34" t="s">
        <v>946</v>
      </c>
      <c r="G14" s="34">
        <v>1</v>
      </c>
      <c r="H14" s="34">
        <v>1</v>
      </c>
      <c r="I14" s="34">
        <v>1</v>
      </c>
    </row>
    <row r="15" spans="1:9">
      <c r="A15" s="34" t="s">
        <v>615</v>
      </c>
      <c r="B15" s="34" t="s">
        <v>598</v>
      </c>
      <c r="C15" s="34">
        <v>1</v>
      </c>
      <c r="D15" s="34">
        <v>2</v>
      </c>
      <c r="E15" s="34">
        <v>2</v>
      </c>
      <c r="F15" s="34" t="s">
        <v>946</v>
      </c>
      <c r="G15" s="34">
        <v>1</v>
      </c>
      <c r="H15" s="34">
        <v>1</v>
      </c>
      <c r="I15" s="34">
        <v>1</v>
      </c>
    </row>
    <row r="16" spans="1:9">
      <c r="A16" s="34" t="s">
        <v>837</v>
      </c>
      <c r="B16" s="34" t="s">
        <v>832</v>
      </c>
      <c r="C16" s="34">
        <v>2</v>
      </c>
      <c r="D16" s="34">
        <v>2</v>
      </c>
      <c r="E16" s="34">
        <v>2</v>
      </c>
      <c r="F16" s="34" t="s">
        <v>946</v>
      </c>
      <c r="G16" s="34">
        <v>1</v>
      </c>
      <c r="H16" s="34">
        <v>1</v>
      </c>
      <c r="I16" s="34">
        <v>1</v>
      </c>
    </row>
    <row r="17" spans="1:9">
      <c r="A17" s="34" t="s">
        <v>616</v>
      </c>
      <c r="B17" s="34" t="s">
        <v>599</v>
      </c>
      <c r="C17" s="34">
        <v>1</v>
      </c>
      <c r="D17" s="34">
        <v>1</v>
      </c>
      <c r="E17" s="34">
        <v>1</v>
      </c>
      <c r="F17" s="34" t="s">
        <v>966</v>
      </c>
      <c r="G17" s="34">
        <v>0</v>
      </c>
      <c r="H17" s="34">
        <v>0</v>
      </c>
      <c r="I17" s="34">
        <v>0</v>
      </c>
    </row>
    <row r="18" spans="1:9">
      <c r="A18" s="34" t="s">
        <v>746</v>
      </c>
      <c r="B18" s="34" t="s">
        <v>745</v>
      </c>
      <c r="C18" s="34">
        <v>1</v>
      </c>
      <c r="D18" s="34">
        <v>1</v>
      </c>
      <c r="E18" s="34">
        <v>1</v>
      </c>
      <c r="F18" s="34" t="s">
        <v>967</v>
      </c>
      <c r="G18" s="34">
        <v>2</v>
      </c>
      <c r="H18" s="34">
        <v>2</v>
      </c>
      <c r="I18" s="34">
        <v>2</v>
      </c>
    </row>
    <row r="19" spans="1:9">
      <c r="A19" s="34" t="s">
        <v>617</v>
      </c>
      <c r="B19" s="34" t="s">
        <v>603</v>
      </c>
      <c r="C19" s="34">
        <v>20</v>
      </c>
      <c r="D19" s="34">
        <v>20</v>
      </c>
      <c r="E19" s="34">
        <v>400</v>
      </c>
      <c r="F19" s="34" t="s">
        <v>946</v>
      </c>
      <c r="G19" s="34">
        <v>0</v>
      </c>
      <c r="H19" s="34">
        <v>0</v>
      </c>
      <c r="I19" s="34">
        <v>0</v>
      </c>
    </row>
    <row r="20" spans="1:9">
      <c r="A20" s="238" t="s">
        <v>618</v>
      </c>
      <c r="B20" s="238" t="s">
        <v>600</v>
      </c>
      <c r="C20" s="238">
        <v>14</v>
      </c>
      <c r="D20" s="238">
        <v>14</v>
      </c>
      <c r="E20" s="238">
        <f>C20*D20</f>
        <v>196</v>
      </c>
      <c r="F20" s="238" t="s">
        <v>1083</v>
      </c>
      <c r="G20" s="238">
        <v>0</v>
      </c>
      <c r="H20" s="238">
        <v>0</v>
      </c>
      <c r="I20" s="238">
        <v>0</v>
      </c>
    </row>
    <row r="21" spans="1:9">
      <c r="A21" s="238" t="s">
        <v>619</v>
      </c>
      <c r="B21" s="238" t="s">
        <v>601</v>
      </c>
      <c r="C21" s="238">
        <v>14</v>
      </c>
      <c r="D21" s="238">
        <v>14</v>
      </c>
      <c r="E21" s="238">
        <f>C21*D21</f>
        <v>196</v>
      </c>
      <c r="F21" s="238" t="s">
        <v>1083</v>
      </c>
      <c r="G21" s="238">
        <v>0</v>
      </c>
      <c r="H21" s="238">
        <v>0</v>
      </c>
      <c r="I21" s="238">
        <v>0</v>
      </c>
    </row>
    <row r="22" spans="1:9">
      <c r="A22" s="238" t="s">
        <v>620</v>
      </c>
      <c r="B22" s="238" t="s">
        <v>602</v>
      </c>
      <c r="C22" s="238">
        <v>14</v>
      </c>
      <c r="D22" s="238">
        <v>14</v>
      </c>
      <c r="E22" s="238">
        <f>C22*D22</f>
        <v>196</v>
      </c>
      <c r="F22" s="238" t="s">
        <v>1083</v>
      </c>
      <c r="G22" s="238">
        <v>0</v>
      </c>
      <c r="H22" s="238">
        <v>0</v>
      </c>
      <c r="I22" s="238">
        <v>0</v>
      </c>
    </row>
    <row r="23" spans="1:9">
      <c r="A23" s="34" t="s">
        <v>633</v>
      </c>
      <c r="B23" s="34" t="s">
        <v>621</v>
      </c>
      <c r="C23" s="34">
        <v>3</v>
      </c>
      <c r="D23" s="34">
        <v>3</v>
      </c>
      <c r="E23" s="34">
        <f>C23*D23</f>
        <v>9</v>
      </c>
      <c r="F23" s="34" t="s">
        <v>946</v>
      </c>
      <c r="G23" s="34">
        <v>0</v>
      </c>
      <c r="H23" s="34">
        <v>0</v>
      </c>
      <c r="I23" s="34">
        <v>0</v>
      </c>
    </row>
    <row r="24" spans="1:9">
      <c r="A24" s="310" t="s">
        <v>795</v>
      </c>
      <c r="B24" s="310" t="s">
        <v>778</v>
      </c>
      <c r="C24" s="310">
        <v>1</v>
      </c>
      <c r="D24" s="310">
        <v>1</v>
      </c>
      <c r="E24" s="310">
        <v>1</v>
      </c>
      <c r="F24" s="310" t="s">
        <v>946</v>
      </c>
      <c r="G24" s="310">
        <v>1</v>
      </c>
      <c r="H24" s="310">
        <v>2</v>
      </c>
      <c r="I24" s="310">
        <v>3</v>
      </c>
    </row>
    <row r="25" spans="1:9">
      <c r="A25" s="333" t="s">
        <v>970</v>
      </c>
      <c r="B25" s="334" t="s">
        <v>965</v>
      </c>
      <c r="C25" s="334">
        <v>1</v>
      </c>
      <c r="D25" s="334">
        <v>1</v>
      </c>
      <c r="E25" s="334">
        <v>1</v>
      </c>
      <c r="F25" s="334" t="s">
        <v>946</v>
      </c>
      <c r="G25" s="334">
        <v>0</v>
      </c>
      <c r="H25" s="334">
        <v>0</v>
      </c>
      <c r="I25" s="334">
        <v>0</v>
      </c>
    </row>
    <row r="26" spans="1:9">
      <c r="A26" s="333" t="s">
        <v>971</v>
      </c>
      <c r="B26" s="334" t="s">
        <v>957</v>
      </c>
      <c r="C26" s="334">
        <v>1</v>
      </c>
      <c r="D26" s="334">
        <v>1</v>
      </c>
      <c r="E26" s="334">
        <v>1</v>
      </c>
      <c r="F26" s="334" t="s">
        <v>946</v>
      </c>
      <c r="G26" s="334">
        <v>0</v>
      </c>
      <c r="H26" s="334">
        <v>0</v>
      </c>
      <c r="I26" s="334">
        <v>0</v>
      </c>
    </row>
    <row r="27" spans="1:9">
      <c r="A27" s="333" t="s">
        <v>972</v>
      </c>
      <c r="B27" s="334" t="s">
        <v>975</v>
      </c>
      <c r="C27" s="334">
        <v>1</v>
      </c>
      <c r="D27" s="334">
        <v>1</v>
      </c>
      <c r="E27" s="334">
        <v>1</v>
      </c>
      <c r="F27" s="334" t="s">
        <v>946</v>
      </c>
      <c r="G27" s="334">
        <v>0</v>
      </c>
      <c r="H27" s="334">
        <v>0</v>
      </c>
      <c r="I27" s="334">
        <v>0</v>
      </c>
    </row>
    <row r="28" spans="1:9">
      <c r="A28" s="333" t="s">
        <v>973</v>
      </c>
      <c r="B28" s="334" t="s">
        <v>958</v>
      </c>
      <c r="C28" s="334">
        <v>1</v>
      </c>
      <c r="D28" s="334">
        <v>1</v>
      </c>
      <c r="E28" s="334">
        <v>1</v>
      </c>
      <c r="F28" s="334" t="s">
        <v>946</v>
      </c>
      <c r="G28" s="334">
        <v>0</v>
      </c>
      <c r="H28" s="334">
        <v>0</v>
      </c>
      <c r="I28" s="334">
        <v>0</v>
      </c>
    </row>
    <row r="29" spans="1:9">
      <c r="A29" s="333" t="s">
        <v>974</v>
      </c>
      <c r="B29" s="334" t="s">
        <v>959</v>
      </c>
      <c r="C29" s="334">
        <v>1</v>
      </c>
      <c r="D29" s="334">
        <v>1</v>
      </c>
      <c r="E29" s="334">
        <v>1</v>
      </c>
      <c r="F29" s="334" t="s">
        <v>946</v>
      </c>
      <c r="G29" s="334">
        <v>0</v>
      </c>
      <c r="H29" s="334">
        <v>0</v>
      </c>
      <c r="I29" s="334">
        <v>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34"/>
  <sheetViews>
    <sheetView topLeftCell="E1" workbookViewId="0">
      <pane ySplit="1" topLeftCell="A2" activePane="bottomLeft" state="frozen"/>
      <selection activeCell="E1" sqref="E1"/>
      <selection pane="bottomLeft" activeCell="F13" sqref="F13"/>
    </sheetView>
  </sheetViews>
  <sheetFormatPr defaultRowHeight="16.5"/>
  <cols>
    <col min="2" max="2" width="11.88000011" customWidth="1"/>
    <col min="3" max="3" width="9.00500011" customWidth="1"/>
    <col min="4" max="4" width="20.12999916" customWidth="1"/>
    <col min="5" max="5" width="57.38000107" customWidth="1"/>
    <col min="6" max="6" width="37.13000107" customWidth="1"/>
    <col min="7" max="7" width="26.00499916" customWidth="1"/>
    <col min="8" max="8" width="9.00500011" customWidth="1"/>
    <col min="9" max="9" width="15.25500011" customWidth="1"/>
    <col min="10" max="10" width="18.00499916" customWidth="1"/>
    <col min="11" max="12" width="15.25500011" customWidth="1"/>
    <col min="13" max="13" width="42.13000107" customWidth="1"/>
    <col min="14" max="15" width="15.13000011" customWidth="1"/>
    <col min="16" max="16" width="13.13000011" customWidth="1"/>
    <col min="17" max="17" width="9.00500011" customWidth="1"/>
  </cols>
  <sheetData>
    <row r="1" spans="1:20">
      <c r="A1" s="2" t="s">
        <v>15</v>
      </c>
      <c r="B1" s="2" t="s">
        <v>17</v>
      </c>
      <c r="C1" s="2" t="s">
        <v>548</v>
      </c>
      <c r="D1" s="2" t="s">
        <v>622</v>
      </c>
      <c r="E1" s="2" t="s">
        <v>30</v>
      </c>
      <c r="F1" s="2" t="s">
        <v>688</v>
      </c>
      <c r="G1" s="2" t="s">
        <v>726</v>
      </c>
      <c r="H1" s="2" t="s">
        <v>683</v>
      </c>
      <c r="I1" s="2" t="s">
        <v>684</v>
      </c>
      <c r="J1" s="2" t="s">
        <v>685</v>
      </c>
      <c r="K1" s="2" t="s">
        <v>686</v>
      </c>
      <c r="L1" s="2" t="s">
        <v>687</v>
      </c>
      <c r="M1" s="2" t="s">
        <v>689</v>
      </c>
      <c r="N1" s="2" t="s">
        <v>690</v>
      </c>
      <c r="O1" s="2" t="s">
        <v>691</v>
      </c>
      <c r="P1" s="2" t="s">
        <v>692</v>
      </c>
      <c r="Q1" s="2" t="s">
        <v>20</v>
      </c>
      <c r="R1" s="2" t="s">
        <v>626</v>
      </c>
      <c r="S1" s="2" t="s">
        <v>984</v>
      </c>
      <c r="T1" s="2" t="s">
        <v>706</v>
      </c>
    </row>
    <row r="2" spans="1:20">
      <c r="A2" s="68" t="s">
        <v>1001</v>
      </c>
      <c r="B2" s="68" t="s">
        <v>749</v>
      </c>
      <c r="C2" s="68">
        <v>1</v>
      </c>
      <c r="D2" s="68" t="s">
        <v>1089</v>
      </c>
      <c r="E2" s="68" t="s">
        <v>1157</v>
      </c>
      <c r="F2" s="68" t="s">
        <v>1167</v>
      </c>
      <c r="G2" s="68" t="s">
        <v>710</v>
      </c>
      <c r="H2" s="68" t="s">
        <v>630</v>
      </c>
      <c r="I2" s="68" t="s">
        <v>487</v>
      </c>
      <c r="J2" s="68">
        <v>0</v>
      </c>
      <c r="K2" s="68" t="s">
        <v>637</v>
      </c>
      <c r="L2" s="68">
        <v>2000</v>
      </c>
      <c r="M2" s="68" t="s">
        <v>1158</v>
      </c>
      <c r="N2" s="68" t="s">
        <v>671</v>
      </c>
      <c r="O2" s="68" t="s">
        <v>747</v>
      </c>
      <c r="P2" s="347" t="s">
        <v>1036</v>
      </c>
      <c r="Q2" s="68">
        <v>10</v>
      </c>
      <c r="R2" s="68">
        <v>10</v>
      </c>
      <c r="S2" s="68" t="b">
        <v>1</v>
      </c>
      <c r="T2" s="68">
        <v>2</v>
      </c>
    </row>
    <row r="3" spans="1:20">
      <c r="A3" s="68" t="s">
        <v>1002</v>
      </c>
      <c r="B3" s="68" t="s">
        <v>748</v>
      </c>
      <c r="C3" s="68">
        <v>1</v>
      </c>
      <c r="D3" s="68" t="s">
        <v>636</v>
      </c>
      <c r="E3" s="68" t="s">
        <v>1137</v>
      </c>
      <c r="F3" s="68" t="s">
        <v>644</v>
      </c>
      <c r="G3" s="68" t="s">
        <v>711</v>
      </c>
      <c r="H3" s="68" t="s">
        <v>929</v>
      </c>
      <c r="I3" s="68" t="s">
        <v>487</v>
      </c>
      <c r="J3" s="68">
        <v>0</v>
      </c>
      <c r="K3" s="68" t="s">
        <v>629</v>
      </c>
      <c r="L3" s="68">
        <v>15</v>
      </c>
      <c r="M3" s="68" t="s">
        <v>645</v>
      </c>
      <c r="N3" s="68" t="s">
        <v>671</v>
      </c>
      <c r="O3" s="68" t="s">
        <v>737</v>
      </c>
      <c r="P3" s="68">
        <v>1.15</v>
      </c>
      <c r="Q3" s="68">
        <v>10</v>
      </c>
      <c r="R3" s="68">
        <v>10</v>
      </c>
      <c r="S3" s="68" t="b">
        <v>1</v>
      </c>
      <c r="T3" s="68">
        <v>2</v>
      </c>
    </row>
    <row r="4" spans="1:20">
      <c r="A4" s="336" t="s">
        <v>1003</v>
      </c>
      <c r="B4" s="336" t="s">
        <v>750</v>
      </c>
      <c r="C4" s="336">
        <v>1</v>
      </c>
      <c r="D4" s="336" t="s">
        <v>646</v>
      </c>
      <c r="E4" s="336" t="s">
        <v>1138</v>
      </c>
      <c r="F4" s="34" t="s">
        <v>705</v>
      </c>
      <c r="G4" s="34" t="s">
        <v>712</v>
      </c>
      <c r="H4" s="34" t="s">
        <v>948</v>
      </c>
      <c r="I4" s="34" t="s">
        <v>487</v>
      </c>
      <c r="J4" s="34">
        <v>0</v>
      </c>
      <c r="K4" s="34" t="s">
        <v>627</v>
      </c>
      <c r="L4" s="34">
        <v>200</v>
      </c>
      <c r="M4" s="34" t="s">
        <v>986</v>
      </c>
      <c r="N4" s="34" t="s">
        <v>672</v>
      </c>
      <c r="O4" s="34" t="s">
        <v>1</v>
      </c>
      <c r="P4" s="34" t="s">
        <v>992</v>
      </c>
      <c r="Q4" s="34">
        <v>10</v>
      </c>
      <c r="R4" s="34">
        <v>10</v>
      </c>
      <c r="S4" s="34" t="b">
        <v>1</v>
      </c>
      <c r="T4" s="34">
        <v>2</v>
      </c>
    </row>
    <row r="5" spans="1:20">
      <c r="A5" s="336" t="s">
        <v>1004</v>
      </c>
      <c r="B5" s="336" t="s">
        <v>751</v>
      </c>
      <c r="C5" s="336">
        <v>1</v>
      </c>
      <c r="D5" s="336" t="s">
        <v>646</v>
      </c>
      <c r="E5" s="336" t="s">
        <v>1138</v>
      </c>
      <c r="F5" s="34" t="s">
        <v>985</v>
      </c>
      <c r="G5" s="34" t="s">
        <v>712</v>
      </c>
      <c r="H5" s="34" t="s">
        <v>948</v>
      </c>
      <c r="I5" s="34" t="s">
        <v>487</v>
      </c>
      <c r="J5" s="34">
        <v>0</v>
      </c>
      <c r="K5" s="34" t="s">
        <v>627</v>
      </c>
      <c r="L5" s="34">
        <v>200</v>
      </c>
      <c r="M5" s="34" t="s">
        <v>987</v>
      </c>
      <c r="N5" s="34" t="s">
        <v>672</v>
      </c>
      <c r="O5" s="34" t="s">
        <v>1</v>
      </c>
      <c r="P5" s="34" t="s">
        <v>993</v>
      </c>
      <c r="Q5" s="34">
        <v>10</v>
      </c>
      <c r="R5" s="34">
        <v>10</v>
      </c>
      <c r="S5" s="34" t="b">
        <v>1</v>
      </c>
      <c r="T5" s="34">
        <v>2</v>
      </c>
    </row>
    <row r="6" spans="1:20">
      <c r="A6" s="336" t="s">
        <v>1005</v>
      </c>
      <c r="B6" s="336" t="s">
        <v>752</v>
      </c>
      <c r="C6" s="336">
        <v>1</v>
      </c>
      <c r="D6" s="336" t="s">
        <v>646</v>
      </c>
      <c r="E6" s="336" t="s">
        <v>1138</v>
      </c>
      <c r="F6" s="34" t="s">
        <v>705</v>
      </c>
      <c r="G6" s="34" t="s">
        <v>712</v>
      </c>
      <c r="H6" s="34" t="s">
        <v>948</v>
      </c>
      <c r="I6" s="34" t="s">
        <v>487</v>
      </c>
      <c r="J6" s="34">
        <v>0</v>
      </c>
      <c r="K6" s="34" t="s">
        <v>627</v>
      </c>
      <c r="L6" s="34">
        <v>200</v>
      </c>
      <c r="M6" s="34" t="s">
        <v>988</v>
      </c>
      <c r="N6" s="34" t="s">
        <v>672</v>
      </c>
      <c r="O6" s="34" t="s">
        <v>1</v>
      </c>
      <c r="P6" s="34" t="s">
        <v>994</v>
      </c>
      <c r="Q6" s="34">
        <v>10</v>
      </c>
      <c r="R6" s="34">
        <v>10</v>
      </c>
      <c r="S6" s="34" t="b">
        <v>1</v>
      </c>
      <c r="T6" s="34">
        <v>2</v>
      </c>
    </row>
    <row r="7" spans="1:20">
      <c r="A7" s="336" t="s">
        <v>1006</v>
      </c>
      <c r="B7" s="336" t="s">
        <v>954</v>
      </c>
      <c r="C7" s="336">
        <v>1</v>
      </c>
      <c r="D7" s="336" t="s">
        <v>646</v>
      </c>
      <c r="E7" s="336" t="s">
        <v>1138</v>
      </c>
      <c r="F7" s="34" t="s">
        <v>705</v>
      </c>
      <c r="G7" s="34" t="s">
        <v>712</v>
      </c>
      <c r="H7" s="34" t="s">
        <v>948</v>
      </c>
      <c r="I7" s="34" t="s">
        <v>487</v>
      </c>
      <c r="J7" s="34">
        <v>0</v>
      </c>
      <c r="K7" s="34" t="s">
        <v>627</v>
      </c>
      <c r="L7" s="34">
        <v>200</v>
      </c>
      <c r="M7" s="34" t="s">
        <v>989</v>
      </c>
      <c r="N7" s="34" t="s">
        <v>672</v>
      </c>
      <c r="O7" s="34" t="s">
        <v>1</v>
      </c>
      <c r="P7" s="34" t="s">
        <v>995</v>
      </c>
      <c r="Q7" s="34">
        <v>10</v>
      </c>
      <c r="R7" s="34">
        <v>10</v>
      </c>
      <c r="S7" s="34" t="b">
        <v>1</v>
      </c>
      <c r="T7" s="34">
        <v>2</v>
      </c>
    </row>
    <row r="8" spans="1:20">
      <c r="A8" s="336" t="s">
        <v>1007</v>
      </c>
      <c r="B8" s="336" t="s">
        <v>955</v>
      </c>
      <c r="C8" s="336">
        <v>1</v>
      </c>
      <c r="D8" s="336" t="s">
        <v>646</v>
      </c>
      <c r="E8" s="336" t="s">
        <v>1138</v>
      </c>
      <c r="F8" s="34" t="s">
        <v>705</v>
      </c>
      <c r="G8" s="34" t="s">
        <v>712</v>
      </c>
      <c r="H8" s="34" t="s">
        <v>948</v>
      </c>
      <c r="I8" s="34" t="s">
        <v>487</v>
      </c>
      <c r="J8" s="34">
        <v>0</v>
      </c>
      <c r="K8" s="34" t="s">
        <v>627</v>
      </c>
      <c r="L8" s="34">
        <v>200</v>
      </c>
      <c r="M8" s="34" t="s">
        <v>990</v>
      </c>
      <c r="N8" s="34" t="s">
        <v>672</v>
      </c>
      <c r="O8" s="34" t="s">
        <v>1</v>
      </c>
      <c r="P8" s="34" t="s">
        <v>996</v>
      </c>
      <c r="Q8" s="34">
        <v>10</v>
      </c>
      <c r="R8" s="34">
        <v>10</v>
      </c>
      <c r="S8" s="34" t="b">
        <v>1</v>
      </c>
      <c r="T8" s="34">
        <v>2</v>
      </c>
    </row>
    <row r="9" spans="1:20">
      <c r="A9" s="336" t="s">
        <v>1008</v>
      </c>
      <c r="B9" s="336" t="s">
        <v>956</v>
      </c>
      <c r="C9" s="336">
        <v>1</v>
      </c>
      <c r="D9" s="336" t="s">
        <v>646</v>
      </c>
      <c r="E9" s="336" t="s">
        <v>1138</v>
      </c>
      <c r="F9" s="34" t="s">
        <v>705</v>
      </c>
      <c r="G9" s="34" t="s">
        <v>712</v>
      </c>
      <c r="H9" s="34" t="s">
        <v>948</v>
      </c>
      <c r="I9" s="34" t="s">
        <v>487</v>
      </c>
      <c r="J9" s="34">
        <v>0</v>
      </c>
      <c r="K9" s="34" t="s">
        <v>627</v>
      </c>
      <c r="L9" s="34">
        <v>200</v>
      </c>
      <c r="M9" s="34" t="s">
        <v>991</v>
      </c>
      <c r="N9" s="34" t="s">
        <v>672</v>
      </c>
      <c r="O9" s="34" t="s">
        <v>1</v>
      </c>
      <c r="P9" s="34" t="s">
        <v>997</v>
      </c>
      <c r="Q9" s="34">
        <v>10</v>
      </c>
      <c r="R9" s="34">
        <v>10</v>
      </c>
      <c r="S9" s="34" t="b">
        <v>1</v>
      </c>
      <c r="T9" s="34">
        <v>2</v>
      </c>
    </row>
    <row r="10" spans="1:20">
      <c r="A10" s="337" t="s">
        <v>1009</v>
      </c>
      <c r="B10" s="337" t="s">
        <v>753</v>
      </c>
      <c r="C10" s="337">
        <v>2</v>
      </c>
      <c r="D10" s="337" t="s">
        <v>631</v>
      </c>
      <c r="E10" s="337" t="s">
        <v>1139</v>
      </c>
      <c r="F10" s="4" t="s">
        <v>632</v>
      </c>
      <c r="G10" s="4" t="s">
        <v>713</v>
      </c>
      <c r="H10" s="4" t="s">
        <v>948</v>
      </c>
      <c r="I10" s="4" t="s">
        <v>487</v>
      </c>
      <c r="J10" s="4">
        <v>0</v>
      </c>
      <c r="K10" s="4" t="s">
        <v>96</v>
      </c>
      <c r="L10" s="4">
        <v>3</v>
      </c>
      <c r="M10" s="4" t="s">
        <v>647</v>
      </c>
      <c r="N10" s="4" t="s">
        <v>674</v>
      </c>
      <c r="O10" s="4" t="s">
        <v>21</v>
      </c>
      <c r="P10" s="4">
        <v>150</v>
      </c>
      <c r="Q10" s="4">
        <v>10</v>
      </c>
      <c r="R10" s="4">
        <v>12</v>
      </c>
      <c r="S10" s="4" t="b">
        <v>1</v>
      </c>
      <c r="T10" s="4">
        <v>1</v>
      </c>
    </row>
    <row r="11" spans="1:20">
      <c r="A11" s="68" t="s">
        <v>1010</v>
      </c>
      <c r="B11" s="339" t="s">
        <v>754</v>
      </c>
      <c r="C11" s="339">
        <v>1</v>
      </c>
      <c r="D11" s="339" t="s">
        <v>635</v>
      </c>
      <c r="E11" s="339" t="s">
        <v>1140</v>
      </c>
      <c r="F11" s="68" t="s">
        <v>677</v>
      </c>
      <c r="G11" s="68" t="s">
        <v>714</v>
      </c>
      <c r="H11" s="68" t="s">
        <v>948</v>
      </c>
      <c r="I11" s="68" t="s">
        <v>487</v>
      </c>
      <c r="J11" s="68">
        <v>0</v>
      </c>
      <c r="K11" s="68" t="s">
        <v>36</v>
      </c>
      <c r="L11" s="68">
        <v>40</v>
      </c>
      <c r="M11" s="68" t="s">
        <v>648</v>
      </c>
      <c r="N11" s="68" t="s">
        <v>671</v>
      </c>
      <c r="O11" s="68" t="s">
        <v>736</v>
      </c>
      <c r="P11" s="68">
        <v>1</v>
      </c>
      <c r="Q11" s="68">
        <v>10</v>
      </c>
      <c r="R11" s="68">
        <v>10</v>
      </c>
      <c r="S11" s="68" t="b">
        <v>1</v>
      </c>
      <c r="T11" s="68">
        <v>1</v>
      </c>
    </row>
    <row r="12" spans="1:20">
      <c r="A12" s="68" t="s">
        <v>1011</v>
      </c>
      <c r="B12" s="339" t="s">
        <v>755</v>
      </c>
      <c r="C12" s="339">
        <v>1</v>
      </c>
      <c r="D12" s="339" t="s">
        <v>623</v>
      </c>
      <c r="E12" s="339" t="s">
        <v>1141</v>
      </c>
      <c r="F12" s="68" t="s">
        <v>1168</v>
      </c>
      <c r="G12" s="68" t="s">
        <v>710</v>
      </c>
      <c r="H12" s="68" t="s">
        <v>630</v>
      </c>
      <c r="I12" s="68" t="s">
        <v>487</v>
      </c>
      <c r="J12" s="68">
        <v>0</v>
      </c>
      <c r="K12" s="68" t="s">
        <v>637</v>
      </c>
      <c r="L12" s="68">
        <v>5000</v>
      </c>
      <c r="M12" s="68" t="s">
        <v>649</v>
      </c>
      <c r="N12" s="68" t="s">
        <v>671</v>
      </c>
      <c r="O12" s="68" t="s">
        <v>268</v>
      </c>
      <c r="P12" s="68">
        <v>1.3</v>
      </c>
      <c r="Q12" s="68">
        <v>10</v>
      </c>
      <c r="R12" s="68">
        <v>10</v>
      </c>
      <c r="S12" s="68" t="b">
        <v>1</v>
      </c>
      <c r="T12" s="68">
        <v>2</v>
      </c>
    </row>
    <row r="13" spans="1:20">
      <c r="A13" s="68" t="s">
        <v>1012</v>
      </c>
      <c r="B13" s="339" t="s">
        <v>756</v>
      </c>
      <c r="C13" s="339">
        <v>1</v>
      </c>
      <c r="D13" s="339" t="s">
        <v>652</v>
      </c>
      <c r="E13" s="339" t="s">
        <v>1142</v>
      </c>
      <c r="F13" s="68" t="s">
        <v>1170</v>
      </c>
      <c r="G13" s="68" t="s">
        <v>715</v>
      </c>
      <c r="H13" s="68" t="s">
        <v>630</v>
      </c>
      <c r="I13" s="68" t="s">
        <v>487</v>
      </c>
      <c r="J13" s="68">
        <v>0</v>
      </c>
      <c r="K13" s="68" t="s">
        <v>634</v>
      </c>
      <c r="L13" s="68">
        <v>750</v>
      </c>
      <c r="M13" s="68" t="s">
        <v>657</v>
      </c>
      <c r="N13" s="68" t="s">
        <v>671</v>
      </c>
      <c r="O13" s="68" t="s">
        <v>269</v>
      </c>
      <c r="P13" s="68">
        <v>2</v>
      </c>
      <c r="Q13" s="68">
        <v>10</v>
      </c>
      <c r="R13" s="68">
        <v>10</v>
      </c>
      <c r="S13" s="68" t="b">
        <v>1</v>
      </c>
      <c r="T13" s="68">
        <v>2</v>
      </c>
    </row>
    <row r="14" spans="1:20">
      <c r="A14" s="68" t="s">
        <v>1013</v>
      </c>
      <c r="B14" s="339" t="s">
        <v>757</v>
      </c>
      <c r="C14" s="339">
        <v>1</v>
      </c>
      <c r="D14" s="339" t="s">
        <v>625</v>
      </c>
      <c r="E14" s="339" t="s">
        <v>1143</v>
      </c>
      <c r="F14" s="68" t="s">
        <v>1167</v>
      </c>
      <c r="G14" s="68" t="s">
        <v>710</v>
      </c>
      <c r="H14" s="68" t="s">
        <v>630</v>
      </c>
      <c r="I14" s="68" t="s">
        <v>487</v>
      </c>
      <c r="J14" s="68">
        <v>0</v>
      </c>
      <c r="K14" s="68" t="s">
        <v>638</v>
      </c>
      <c r="L14" s="68">
        <v>2000</v>
      </c>
      <c r="M14" s="216" t="s">
        <v>654</v>
      </c>
      <c r="N14" s="68" t="s">
        <v>671</v>
      </c>
      <c r="O14" s="68" t="s">
        <v>268</v>
      </c>
      <c r="P14" s="68">
        <v>1.1</v>
      </c>
      <c r="Q14" s="68">
        <v>10</v>
      </c>
      <c r="R14" s="68">
        <v>10</v>
      </c>
      <c r="S14" s="68" t="b">
        <v>1</v>
      </c>
      <c r="T14" s="68">
        <v>2</v>
      </c>
    </row>
    <row r="15" spans="1:20">
      <c r="A15" s="68" t="s">
        <v>1014</v>
      </c>
      <c r="B15" s="339" t="s">
        <v>758</v>
      </c>
      <c r="C15" s="339">
        <v>2</v>
      </c>
      <c r="D15" s="339" t="s">
        <v>651</v>
      </c>
      <c r="E15" s="339" t="s">
        <v>1144</v>
      </c>
      <c r="F15" s="68" t="s">
        <v>1169</v>
      </c>
      <c r="G15" s="68" t="s">
        <v>710</v>
      </c>
      <c r="H15" s="68" t="s">
        <v>630</v>
      </c>
      <c r="I15" s="68" t="s">
        <v>487</v>
      </c>
      <c r="J15" s="68">
        <v>0</v>
      </c>
      <c r="K15" s="68" t="s">
        <v>164</v>
      </c>
      <c r="L15" s="68">
        <v>2500</v>
      </c>
      <c r="M15" s="68" t="s">
        <v>653</v>
      </c>
      <c r="N15" s="68" t="s">
        <v>671</v>
      </c>
      <c r="O15" s="68" t="s">
        <v>164</v>
      </c>
      <c r="P15" s="68">
        <v>1.1</v>
      </c>
      <c r="Q15" s="68">
        <v>10</v>
      </c>
      <c r="R15" s="68">
        <v>10</v>
      </c>
      <c r="S15" s="68" t="b">
        <v>1</v>
      </c>
      <c r="T15" s="68">
        <v>2</v>
      </c>
    </row>
    <row r="16" spans="1:20">
      <c r="A16" s="68" t="s">
        <v>1015</v>
      </c>
      <c r="B16" s="339" t="s">
        <v>759</v>
      </c>
      <c r="C16" s="339">
        <v>1</v>
      </c>
      <c r="D16" s="339" t="s">
        <v>769</v>
      </c>
      <c r="E16" s="339" t="s">
        <v>1146</v>
      </c>
      <c r="F16" s="68" t="s">
        <v>641</v>
      </c>
      <c r="G16" s="68" t="str">
        <f>"체력 "&amp;J16&amp;"%이하로 "&amp;L16&amp;"초 생존"</f>
        <v>체력 65%이하로 120초 생존</v>
      </c>
      <c r="H16" s="68" t="s">
        <v>163</v>
      </c>
      <c r="I16" s="68" t="s">
        <v>682</v>
      </c>
      <c r="J16" s="68">
        <v>65</v>
      </c>
      <c r="K16" s="68" t="s">
        <v>163</v>
      </c>
      <c r="L16" s="68">
        <v>120</v>
      </c>
      <c r="M16" s="68" t="s">
        <v>658</v>
      </c>
      <c r="N16" s="68" t="s">
        <v>671</v>
      </c>
      <c r="O16" s="68" t="s">
        <v>267</v>
      </c>
      <c r="P16" s="68">
        <v>1.15</v>
      </c>
      <c r="Q16" s="68">
        <v>10</v>
      </c>
      <c r="R16" s="68">
        <v>10</v>
      </c>
      <c r="S16" s="68" t="b">
        <v>1</v>
      </c>
      <c r="T16" s="68">
        <v>3</v>
      </c>
    </row>
    <row r="17" spans="1:20">
      <c r="A17" s="68" t="s">
        <v>1016</v>
      </c>
      <c r="B17" s="339" t="s">
        <v>760</v>
      </c>
      <c r="C17" s="339">
        <v>2</v>
      </c>
      <c r="D17" s="339" t="s">
        <v>656</v>
      </c>
      <c r="E17" s="339" t="s">
        <v>1145</v>
      </c>
      <c r="F17" s="68" t="s">
        <v>642</v>
      </c>
      <c r="G17" s="68" t="str">
        <f>"체력 "&amp;J17&amp;"%이하로 "&amp;L17&amp;"초 생존"</f>
        <v>체력 35%이하로 120초 생존</v>
      </c>
      <c r="H17" s="68" t="s">
        <v>163</v>
      </c>
      <c r="I17" s="68" t="s">
        <v>682</v>
      </c>
      <c r="J17" s="68">
        <v>35</v>
      </c>
      <c r="K17" s="68" t="s">
        <v>163</v>
      </c>
      <c r="L17" s="68">
        <v>120</v>
      </c>
      <c r="M17" s="68" t="s">
        <v>660</v>
      </c>
      <c r="N17" s="68" t="s">
        <v>671</v>
      </c>
      <c r="O17" s="68" t="s">
        <v>271</v>
      </c>
      <c r="P17" s="68">
        <v>1.15</v>
      </c>
      <c r="Q17" s="68">
        <v>10</v>
      </c>
      <c r="R17" s="68">
        <v>15</v>
      </c>
      <c r="S17" s="68" t="b">
        <v>1</v>
      </c>
      <c r="T17" s="68">
        <v>2</v>
      </c>
    </row>
    <row r="18" spans="1:20">
      <c r="A18" s="68" t="s">
        <v>1017</v>
      </c>
      <c r="B18" s="339" t="s">
        <v>761</v>
      </c>
      <c r="C18" s="339">
        <v>3</v>
      </c>
      <c r="D18" s="339" t="s">
        <v>655</v>
      </c>
      <c r="E18" s="339" t="s">
        <v>1118</v>
      </c>
      <c r="F18" s="68" t="s">
        <v>643</v>
      </c>
      <c r="G18" s="68" t="str">
        <f>"체력 "&amp;J18&amp;"%이하로 "&amp;L18&amp;"초 생존"</f>
        <v>체력 10%이하로 120초 생존</v>
      </c>
      <c r="H18" s="68" t="s">
        <v>163</v>
      </c>
      <c r="I18" s="68" t="s">
        <v>682</v>
      </c>
      <c r="J18" s="68">
        <v>10</v>
      </c>
      <c r="K18" s="68" t="s">
        <v>163</v>
      </c>
      <c r="L18" s="68">
        <v>120</v>
      </c>
      <c r="M18" s="68" t="s">
        <v>1159</v>
      </c>
      <c r="N18" s="68" t="s">
        <v>671</v>
      </c>
      <c r="O18" s="68" t="s">
        <v>741</v>
      </c>
      <c r="P18" s="68" t="s">
        <v>1034</v>
      </c>
      <c r="Q18" s="68">
        <v>10</v>
      </c>
      <c r="R18" s="68">
        <v>20</v>
      </c>
      <c r="S18" s="68" t="b">
        <v>1</v>
      </c>
      <c r="T18" s="68">
        <v>1</v>
      </c>
    </row>
    <row r="19" spans="1:20">
      <c r="A19" s="68" t="s">
        <v>1018</v>
      </c>
      <c r="B19" s="339" t="s">
        <v>762</v>
      </c>
      <c r="C19" s="339">
        <v>1</v>
      </c>
      <c r="D19" s="339" t="s">
        <v>661</v>
      </c>
      <c r="E19" s="339" t="s">
        <v>1147</v>
      </c>
      <c r="F19" s="68" t="s">
        <v>707</v>
      </c>
      <c r="G19" s="68" t="s">
        <v>716</v>
      </c>
      <c r="H19" s="68" t="s">
        <v>948</v>
      </c>
      <c r="I19" s="68" t="s">
        <v>487</v>
      </c>
      <c r="J19" s="68">
        <v>0</v>
      </c>
      <c r="K19" s="68" t="s">
        <v>515</v>
      </c>
      <c r="L19" s="68">
        <v>400</v>
      </c>
      <c r="M19" s="68" t="s">
        <v>664</v>
      </c>
      <c r="N19" s="68" t="s">
        <v>671</v>
      </c>
      <c r="O19" s="68" t="s">
        <v>267</v>
      </c>
      <c r="P19" s="68">
        <v>1.1</v>
      </c>
      <c r="Q19" s="68">
        <v>10</v>
      </c>
      <c r="R19" s="68">
        <v>10</v>
      </c>
      <c r="S19" s="68" t="b">
        <v>1</v>
      </c>
      <c r="T19" s="68">
        <v>2</v>
      </c>
    </row>
    <row r="20" spans="1:20">
      <c r="A20" s="68" t="s">
        <v>1019</v>
      </c>
      <c r="B20" s="339" t="s">
        <v>763</v>
      </c>
      <c r="C20" s="339">
        <v>1</v>
      </c>
      <c r="D20" s="339" t="s">
        <v>662</v>
      </c>
      <c r="E20" s="339" t="s">
        <v>1148</v>
      </c>
      <c r="F20" s="68" t="s">
        <v>708</v>
      </c>
      <c r="G20" s="68" t="s">
        <v>717</v>
      </c>
      <c r="H20" s="68" t="s">
        <v>948</v>
      </c>
      <c r="I20" s="68" t="s">
        <v>487</v>
      </c>
      <c r="J20" s="68">
        <v>0</v>
      </c>
      <c r="K20" s="68" t="s">
        <v>628</v>
      </c>
      <c r="L20" s="68">
        <v>300</v>
      </c>
      <c r="M20" s="68" t="s">
        <v>654</v>
      </c>
      <c r="N20" s="68" t="s">
        <v>671</v>
      </c>
      <c r="O20" s="68" t="s">
        <v>268</v>
      </c>
      <c r="P20" s="68">
        <v>1.1</v>
      </c>
      <c r="Q20" s="68">
        <v>10</v>
      </c>
      <c r="R20" s="68">
        <v>10</v>
      </c>
      <c r="S20" s="68" t="b">
        <v>1</v>
      </c>
      <c r="T20" s="68">
        <v>2</v>
      </c>
    </row>
    <row r="21" spans="1:20">
      <c r="A21" s="68" t="s">
        <v>1020</v>
      </c>
      <c r="B21" s="339" t="s">
        <v>764</v>
      </c>
      <c r="C21" s="339">
        <v>2</v>
      </c>
      <c r="D21" s="339" t="s">
        <v>667</v>
      </c>
      <c r="E21" s="339" t="s">
        <v>1149</v>
      </c>
      <c r="F21" s="68" t="s">
        <v>663</v>
      </c>
      <c r="G21" s="68" t="s">
        <v>718</v>
      </c>
      <c r="H21" s="68" t="s">
        <v>948</v>
      </c>
      <c r="I21" s="68" t="s">
        <v>487</v>
      </c>
      <c r="J21" s="68">
        <v>0</v>
      </c>
      <c r="K21" s="68" t="s">
        <v>59</v>
      </c>
      <c r="L21" s="68">
        <v>200</v>
      </c>
      <c r="M21" s="68" t="s">
        <v>1035</v>
      </c>
      <c r="N21" s="68" t="s">
        <v>671</v>
      </c>
      <c r="O21" s="68" t="s">
        <v>270</v>
      </c>
      <c r="P21" s="68">
        <v>0.95</v>
      </c>
      <c r="Q21" s="68">
        <v>10</v>
      </c>
      <c r="R21" s="68">
        <v>10</v>
      </c>
      <c r="S21" s="68" t="b">
        <v>1</v>
      </c>
      <c r="T21" s="68">
        <v>2</v>
      </c>
    </row>
    <row r="22" spans="1:20">
      <c r="A22" s="68" t="s">
        <v>1021</v>
      </c>
      <c r="B22" s="339" t="s">
        <v>765</v>
      </c>
      <c r="C22" s="339">
        <v>2</v>
      </c>
      <c r="D22" s="339" t="s">
        <v>666</v>
      </c>
      <c r="E22" s="339" t="s">
        <v>1150</v>
      </c>
      <c r="F22" s="68" t="s">
        <v>709</v>
      </c>
      <c r="G22" s="68" t="s">
        <v>719</v>
      </c>
      <c r="H22" s="68" t="s">
        <v>948</v>
      </c>
      <c r="I22" s="68" t="s">
        <v>487</v>
      </c>
      <c r="J22" s="68">
        <v>0</v>
      </c>
      <c r="K22" s="68" t="s">
        <v>518</v>
      </c>
      <c r="L22" s="68">
        <v>100</v>
      </c>
      <c r="M22" s="216" t="s">
        <v>665</v>
      </c>
      <c r="N22" s="68" t="s">
        <v>671</v>
      </c>
      <c r="O22" s="68" t="s">
        <v>269</v>
      </c>
      <c r="P22" s="68">
        <v>4</v>
      </c>
      <c r="Q22" s="68">
        <v>10</v>
      </c>
      <c r="R22" s="68">
        <v>10</v>
      </c>
      <c r="S22" s="68" t="b">
        <v>1</v>
      </c>
      <c r="T22" s="68">
        <v>2</v>
      </c>
    </row>
    <row r="23" spans="1:20">
      <c r="A23" s="4" t="s">
        <v>1022</v>
      </c>
      <c r="B23" s="337" t="s">
        <v>766</v>
      </c>
      <c r="C23" s="337">
        <v>2</v>
      </c>
      <c r="D23" s="337" t="s">
        <v>1130</v>
      </c>
      <c r="E23" s="337" t="s">
        <v>1156</v>
      </c>
      <c r="F23" s="4" t="s">
        <v>639</v>
      </c>
      <c r="G23" s="4" t="s">
        <v>720</v>
      </c>
      <c r="H23" s="4" t="s">
        <v>1</v>
      </c>
      <c r="I23" s="4" t="s">
        <v>122</v>
      </c>
      <c r="J23" s="4">
        <v>0</v>
      </c>
      <c r="K23" s="4" t="s">
        <v>640</v>
      </c>
      <c r="L23" s="4">
        <v>50</v>
      </c>
      <c r="M23" s="4" t="s">
        <v>675</v>
      </c>
      <c r="N23" s="4" t="s">
        <v>674</v>
      </c>
      <c r="O23" s="4" t="s">
        <v>21</v>
      </c>
      <c r="P23" s="4">
        <v>100</v>
      </c>
      <c r="Q23" s="4">
        <v>10</v>
      </c>
      <c r="R23" s="4">
        <v>15</v>
      </c>
      <c r="S23" s="4" t="b">
        <v>1</v>
      </c>
      <c r="T23" s="4">
        <v>2</v>
      </c>
    </row>
    <row r="24" spans="1:20">
      <c r="A24" s="218" t="s">
        <v>1023</v>
      </c>
      <c r="B24" s="338" t="s">
        <v>767</v>
      </c>
      <c r="C24" s="338">
        <v>2</v>
      </c>
      <c r="D24" s="338" t="s">
        <v>668</v>
      </c>
      <c r="E24" s="338" t="s">
        <v>1152</v>
      </c>
      <c r="F24" s="58" t="s">
        <v>770</v>
      </c>
      <c r="G24" s="58" t="s">
        <v>721</v>
      </c>
      <c r="H24" s="58" t="s">
        <v>1</v>
      </c>
      <c r="I24" s="58" t="s">
        <v>122</v>
      </c>
      <c r="J24" s="58">
        <v>0</v>
      </c>
      <c r="K24" s="58" t="s">
        <v>681</v>
      </c>
      <c r="L24" s="58">
        <v>20</v>
      </c>
      <c r="M24" s="58" t="s">
        <v>670</v>
      </c>
      <c r="N24" s="58" t="s">
        <v>673</v>
      </c>
      <c r="O24" s="58" t="s">
        <v>1</v>
      </c>
      <c r="P24" s="58" t="s">
        <v>949</v>
      </c>
      <c r="Q24" s="58">
        <v>10</v>
      </c>
      <c r="R24" s="58">
        <v>15</v>
      </c>
      <c r="S24" s="58" t="b">
        <v>1</v>
      </c>
      <c r="T24" s="58">
        <v>1</v>
      </c>
    </row>
    <row r="25" spans="1:20">
      <c r="A25" s="217" t="s">
        <v>1024</v>
      </c>
      <c r="B25" s="339" t="s">
        <v>768</v>
      </c>
      <c r="C25" s="339">
        <v>1</v>
      </c>
      <c r="D25" s="339" t="s">
        <v>1114</v>
      </c>
      <c r="E25" s="339" t="s">
        <v>1128</v>
      </c>
      <c r="F25" s="68" t="str">
        <f>"얼음수정 "&amp;L25&amp;"개 습득"</f>
        <v>얼음수정 3개 습득</v>
      </c>
      <c r="G25" s="68" t="s">
        <v>1116</v>
      </c>
      <c r="H25" s="68" t="s">
        <v>929</v>
      </c>
      <c r="I25" s="68" t="s">
        <v>487</v>
      </c>
      <c r="J25" s="68">
        <v>0</v>
      </c>
      <c r="K25" s="68" t="s">
        <v>20</v>
      </c>
      <c r="L25" s="68">
        <v>3</v>
      </c>
      <c r="M25" s="68" t="str">
        <f>"습득 경험치 "&amp;P25*100-100&amp;"%증가"</f>
        <v>습득 경험치 4%증가</v>
      </c>
      <c r="N25" s="68" t="s">
        <v>671</v>
      </c>
      <c r="O25" s="68" t="s">
        <v>271</v>
      </c>
      <c r="P25" s="68">
        <v>1.04</v>
      </c>
      <c r="Q25" s="68">
        <v>10</v>
      </c>
      <c r="R25" s="68">
        <v>5</v>
      </c>
      <c r="S25" s="68" t="b">
        <v>1</v>
      </c>
      <c r="T25" s="68">
        <v>3</v>
      </c>
    </row>
    <row r="26" spans="1:20">
      <c r="A26" s="217" t="s">
        <v>1025</v>
      </c>
      <c r="B26" s="339" t="s">
        <v>998</v>
      </c>
      <c r="C26" s="339">
        <v>1</v>
      </c>
      <c r="D26" s="339" t="s">
        <v>1122</v>
      </c>
      <c r="E26" s="339" t="s">
        <v>1155</v>
      </c>
      <c r="F26" s="68" t="str">
        <f>"얼음수정 "&amp;L26&amp;"개 습득"</f>
        <v>얼음수정 7개 습득</v>
      </c>
      <c r="G26" s="68" t="s">
        <v>1116</v>
      </c>
      <c r="H26" s="68" t="s">
        <v>929</v>
      </c>
      <c r="I26" s="68" t="s">
        <v>487</v>
      </c>
      <c r="J26" s="68">
        <v>0</v>
      </c>
      <c r="K26" s="68" t="s">
        <v>20</v>
      </c>
      <c r="L26" s="68">
        <v>7</v>
      </c>
      <c r="M26" s="68" t="str">
        <f>"습득 경험치 "&amp;P26*100-100&amp;"%증가"</f>
        <v>습득 경험치 8%증가</v>
      </c>
      <c r="N26" s="68" t="s">
        <v>671</v>
      </c>
      <c r="O26" s="68" t="s">
        <v>271</v>
      </c>
      <c r="P26" s="68">
        <v>1.08</v>
      </c>
      <c r="Q26" s="68">
        <v>10</v>
      </c>
      <c r="R26" s="68">
        <v>10</v>
      </c>
      <c r="S26" s="68" t="b">
        <v>1</v>
      </c>
      <c r="T26" s="68">
        <v>1</v>
      </c>
    </row>
    <row r="27" spans="1:20">
      <c r="A27" s="219" t="s">
        <v>1026</v>
      </c>
      <c r="B27" s="339" t="s">
        <v>999</v>
      </c>
      <c r="C27" s="339">
        <v>1</v>
      </c>
      <c r="D27" s="339" t="s">
        <v>676</v>
      </c>
      <c r="E27" s="339" t="s">
        <v>1153</v>
      </c>
      <c r="F27" s="68" t="s">
        <v>724</v>
      </c>
      <c r="G27" s="68" t="s">
        <v>714</v>
      </c>
      <c r="H27" s="68" t="s">
        <v>948</v>
      </c>
      <c r="I27" s="68" t="s">
        <v>487</v>
      </c>
      <c r="J27" s="68">
        <v>0</v>
      </c>
      <c r="K27" s="68" t="s">
        <v>36</v>
      </c>
      <c r="L27" s="68">
        <v>20</v>
      </c>
      <c r="M27" s="68" t="s">
        <v>725</v>
      </c>
      <c r="N27" s="68" t="s">
        <v>671</v>
      </c>
      <c r="O27" s="68" t="s">
        <v>738</v>
      </c>
      <c r="P27" s="68">
        <v>1.05</v>
      </c>
      <c r="Q27" s="68">
        <v>10</v>
      </c>
      <c r="R27" s="68">
        <v>10</v>
      </c>
      <c r="S27" s="68" t="b">
        <v>1</v>
      </c>
      <c r="T27" s="68">
        <v>2</v>
      </c>
    </row>
    <row r="28" spans="1:20">
      <c r="A28" s="271" t="s">
        <v>1027</v>
      </c>
      <c r="B28" s="339" t="s">
        <v>1000</v>
      </c>
      <c r="C28" s="340">
        <v>2</v>
      </c>
      <c r="D28" s="340" t="s">
        <v>678</v>
      </c>
      <c r="E28" s="339" t="s">
        <v>1154</v>
      </c>
      <c r="F28" s="271" t="s">
        <v>679</v>
      </c>
      <c r="G28" s="271" t="s">
        <v>723</v>
      </c>
      <c r="H28" s="271" t="s">
        <v>163</v>
      </c>
      <c r="I28" s="271" t="s">
        <v>487</v>
      </c>
      <c r="J28" s="271">
        <v>0</v>
      </c>
      <c r="K28" s="271" t="s">
        <v>681</v>
      </c>
      <c r="L28" s="271">
        <v>40</v>
      </c>
      <c r="M28" s="271" t="s">
        <v>1160</v>
      </c>
      <c r="N28" s="271" t="s">
        <v>671</v>
      </c>
      <c r="O28" s="271" t="s">
        <v>742</v>
      </c>
      <c r="P28" s="271" t="s">
        <v>1037</v>
      </c>
      <c r="Q28" s="271">
        <v>10</v>
      </c>
      <c r="R28" s="271">
        <v>15</v>
      </c>
      <c r="S28" s="68" t="b">
        <v>1</v>
      </c>
      <c r="T28" s="271">
        <v>2</v>
      </c>
    </row>
    <row r="29" spans="1:20">
      <c r="A29" s="331" t="s">
        <v>1028</v>
      </c>
      <c r="B29" s="5" t="s">
        <v>978</v>
      </c>
      <c r="C29" s="331">
        <v>1</v>
      </c>
      <c r="D29" s="331" t="s">
        <v>933</v>
      </c>
      <c r="E29" s="341">
        <v>27</v>
      </c>
      <c r="F29" s="331" t="s">
        <v>941</v>
      </c>
      <c r="G29" s="331" t="s">
        <v>941</v>
      </c>
      <c r="H29" s="5" t="s">
        <v>929</v>
      </c>
      <c r="I29" s="5" t="s">
        <v>977</v>
      </c>
      <c r="J29" s="331">
        <v>0</v>
      </c>
      <c r="K29" s="331" t="s">
        <v>965</v>
      </c>
      <c r="L29" s="331">
        <v>1</v>
      </c>
      <c r="M29" s="331" t="s">
        <v>924</v>
      </c>
      <c r="N29" s="331" t="s">
        <v>932</v>
      </c>
      <c r="O29" s="331" t="s">
        <v>929</v>
      </c>
      <c r="P29" s="331" t="s">
        <v>960</v>
      </c>
      <c r="Q29" s="331">
        <v>10</v>
      </c>
      <c r="R29" s="331">
        <v>8</v>
      </c>
      <c r="S29" s="331" t="b">
        <v>0</v>
      </c>
      <c r="T29" s="331">
        <v>1</v>
      </c>
    </row>
    <row r="30" spans="1:20">
      <c r="A30" s="331" t="s">
        <v>1029</v>
      </c>
      <c r="B30" s="5" t="s">
        <v>979</v>
      </c>
      <c r="C30" s="331">
        <v>1</v>
      </c>
      <c r="D30" s="331" t="s">
        <v>934</v>
      </c>
      <c r="E30" s="341">
        <v>28</v>
      </c>
      <c r="F30" s="331" t="s">
        <v>939</v>
      </c>
      <c r="G30" s="331" t="s">
        <v>934</v>
      </c>
      <c r="H30" s="5" t="s">
        <v>929</v>
      </c>
      <c r="I30" s="5" t="s">
        <v>977</v>
      </c>
      <c r="J30" s="331">
        <v>0</v>
      </c>
      <c r="K30" s="331" t="s">
        <v>957</v>
      </c>
      <c r="L30" s="331">
        <v>1</v>
      </c>
      <c r="M30" s="331" t="s">
        <v>925</v>
      </c>
      <c r="N30" s="331" t="s">
        <v>932</v>
      </c>
      <c r="O30" s="331" t="s">
        <v>929</v>
      </c>
      <c r="P30" s="331" t="s">
        <v>961</v>
      </c>
      <c r="Q30" s="331">
        <v>10</v>
      </c>
      <c r="R30" s="331">
        <v>8</v>
      </c>
      <c r="S30" s="331" t="b">
        <v>0</v>
      </c>
      <c r="T30" s="331">
        <v>1</v>
      </c>
    </row>
    <row r="31" spans="1:20">
      <c r="A31" s="331" t="s">
        <v>1030</v>
      </c>
      <c r="B31" s="5" t="s">
        <v>980</v>
      </c>
      <c r="C31" s="331">
        <v>1</v>
      </c>
      <c r="D31" s="331" t="s">
        <v>935</v>
      </c>
      <c r="E31" s="341">
        <v>29</v>
      </c>
      <c r="F31" s="331" t="s">
        <v>968</v>
      </c>
      <c r="G31" s="331" t="s">
        <v>936</v>
      </c>
      <c r="H31" s="5" t="s">
        <v>929</v>
      </c>
      <c r="I31" s="5" t="s">
        <v>977</v>
      </c>
      <c r="J31" s="331">
        <v>0</v>
      </c>
      <c r="K31" s="331" t="s">
        <v>976</v>
      </c>
      <c r="L31" s="331">
        <v>10</v>
      </c>
      <c r="M31" s="331" t="s">
        <v>926</v>
      </c>
      <c r="N31" s="331" t="s">
        <v>932</v>
      </c>
      <c r="O31" s="331" t="s">
        <v>929</v>
      </c>
      <c r="P31" s="331" t="s">
        <v>962</v>
      </c>
      <c r="Q31" s="331">
        <v>10</v>
      </c>
      <c r="R31" s="331">
        <v>8</v>
      </c>
      <c r="S31" s="331" t="b">
        <v>0</v>
      </c>
      <c r="T31" s="331">
        <v>1</v>
      </c>
    </row>
    <row r="32" spans="1:20">
      <c r="A32" s="331" t="s">
        <v>1031</v>
      </c>
      <c r="B32" s="5" t="s">
        <v>981</v>
      </c>
      <c r="C32" s="331">
        <v>1</v>
      </c>
      <c r="D32" s="331" t="s">
        <v>937</v>
      </c>
      <c r="E32" s="5" t="s">
        <v>945</v>
      </c>
      <c r="F32" s="5" t="s">
        <v>952</v>
      </c>
      <c r="G32" s="5" t="s">
        <v>715</v>
      </c>
      <c r="H32" s="5" t="s">
        <v>630</v>
      </c>
      <c r="I32" s="5" t="s">
        <v>946</v>
      </c>
      <c r="J32" s="5">
        <v>0</v>
      </c>
      <c r="K32" s="5" t="s">
        <v>634</v>
      </c>
      <c r="L32" s="5">
        <v>1000</v>
      </c>
      <c r="M32" s="331" t="s">
        <v>930</v>
      </c>
      <c r="N32" s="331" t="s">
        <v>932</v>
      </c>
      <c r="O32" s="331" t="s">
        <v>929</v>
      </c>
      <c r="P32" s="331" t="s">
        <v>931</v>
      </c>
      <c r="Q32" s="331">
        <v>10</v>
      </c>
      <c r="R32" s="331">
        <v>8</v>
      </c>
      <c r="S32" s="331" t="b">
        <v>1</v>
      </c>
      <c r="T32" s="331">
        <v>1</v>
      </c>
    </row>
    <row r="33" spans="1:20">
      <c r="A33" s="331" t="s">
        <v>1032</v>
      </c>
      <c r="B33" s="5" t="s">
        <v>982</v>
      </c>
      <c r="C33" s="331">
        <v>2</v>
      </c>
      <c r="D33" s="331" t="s">
        <v>938</v>
      </c>
      <c r="E33" s="332">
        <v>31</v>
      </c>
      <c r="F33" s="331" t="s">
        <v>940</v>
      </c>
      <c r="G33" s="331" t="s">
        <v>940</v>
      </c>
      <c r="H33" s="5" t="s">
        <v>929</v>
      </c>
      <c r="I33" s="5" t="s">
        <v>977</v>
      </c>
      <c r="J33" s="331">
        <v>0</v>
      </c>
      <c r="K33" s="331" t="s">
        <v>958</v>
      </c>
      <c r="L33" s="331">
        <v>1</v>
      </c>
      <c r="M33" s="331" t="s">
        <v>927</v>
      </c>
      <c r="N33" s="331" t="s">
        <v>932</v>
      </c>
      <c r="O33" s="331" t="s">
        <v>929</v>
      </c>
      <c r="P33" s="331" t="s">
        <v>963</v>
      </c>
      <c r="Q33" s="331">
        <v>10</v>
      </c>
      <c r="R33" s="331">
        <v>12</v>
      </c>
      <c r="S33" s="331" t="b">
        <v>0</v>
      </c>
      <c r="T33" s="331">
        <v>1</v>
      </c>
    </row>
    <row r="34" spans="1:20">
      <c r="A34" s="331" t="s">
        <v>1033</v>
      </c>
      <c r="B34" s="5" t="s">
        <v>983</v>
      </c>
      <c r="C34" s="331">
        <v>1</v>
      </c>
      <c r="D34" s="331" t="s">
        <v>942</v>
      </c>
      <c r="E34" s="5" t="s">
        <v>944</v>
      </c>
      <c r="F34" s="331" t="s">
        <v>969</v>
      </c>
      <c r="G34" s="331" t="s">
        <v>943</v>
      </c>
      <c r="H34" s="5" t="s">
        <v>929</v>
      </c>
      <c r="I34" s="5" t="s">
        <v>977</v>
      </c>
      <c r="J34" s="331">
        <v>0</v>
      </c>
      <c r="K34" s="331" t="s">
        <v>959</v>
      </c>
      <c r="L34" s="331">
        <v>5</v>
      </c>
      <c r="M34" s="331" t="s">
        <v>928</v>
      </c>
      <c r="N34" s="331" t="s">
        <v>932</v>
      </c>
      <c r="O34" s="331" t="s">
        <v>929</v>
      </c>
      <c r="P34" s="331" t="s">
        <v>964</v>
      </c>
      <c r="Q34" s="331">
        <v>10</v>
      </c>
      <c r="R34" s="331">
        <v>8</v>
      </c>
      <c r="S34" s="331" t="b">
        <v>0</v>
      </c>
      <c r="T34" s="331">
        <v>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6"/>
  <sheetViews>
    <sheetView workbookViewId="0">
      <selection activeCell="D6" sqref="D6"/>
    </sheetView>
  </sheetViews>
  <sheetFormatPr defaultRowHeight="16.5"/>
  <cols>
    <col min="4" max="4" width="9.00500011" customWidth="1"/>
    <col min="7" max="8" width="9.00500011" customWidth="1"/>
    <col min="9" max="12" width="12.25500011" customWidth="1"/>
    <col min="13" max="13" width="12.63000011" customWidth="1"/>
    <col min="14" max="14" width="20.37999916" customWidth="1"/>
    <col min="15" max="15" width="12.00500011" customWidth="1"/>
    <col min="16" max="16" width="11.63000011" customWidth="1"/>
  </cols>
  <sheetData>
    <row r="1" spans="1:16" ht="17.25">
      <c r="A1" s="242" t="s">
        <v>15</v>
      </c>
      <c r="B1" s="362" t="s">
        <v>17</v>
      </c>
      <c r="C1" s="363" t="s">
        <v>777</v>
      </c>
      <c r="D1" s="363" t="s">
        <v>1184</v>
      </c>
      <c r="E1" s="363" t="s">
        <v>23</v>
      </c>
      <c r="F1" s="363" t="s">
        <v>21</v>
      </c>
      <c r="G1" s="393" t="s">
        <v>24</v>
      </c>
      <c r="H1" s="393" t="s">
        <v>779</v>
      </c>
      <c r="I1" s="362" t="s">
        <v>1173</v>
      </c>
      <c r="J1" s="363" t="s">
        <v>1174</v>
      </c>
      <c r="K1" s="363" t="s">
        <v>1175</v>
      </c>
      <c r="L1" s="364" t="s">
        <v>1176</v>
      </c>
      <c r="M1" s="396" t="s">
        <v>789</v>
      </c>
      <c r="N1" s="363" t="s">
        <v>792</v>
      </c>
      <c r="O1" s="364" t="s">
        <v>785</v>
      </c>
      <c r="P1" s="374" t="s">
        <v>1048</v>
      </c>
    </row>
    <row r="2" spans="1:16">
      <c r="A2" s="243" t="s">
        <v>796</v>
      </c>
      <c r="B2" s="365" t="s">
        <v>773</v>
      </c>
      <c r="C2" s="366">
        <v>1</v>
      </c>
      <c r="D2" s="366">
        <v>0.5</v>
      </c>
      <c r="E2" s="366">
        <v>1.1</v>
      </c>
      <c r="F2" s="366">
        <v>1</v>
      </c>
      <c r="G2" s="467">
        <v>1.05</v>
      </c>
      <c r="H2" s="467" t="s">
        <v>780</v>
      </c>
      <c r="I2" s="365" t="s">
        <v>1177</v>
      </c>
      <c r="J2" s="366" t="s">
        <v>1178</v>
      </c>
      <c r="K2" s="366" t="s">
        <v>1179</v>
      </c>
      <c r="L2" s="42" t="s">
        <v>1180</v>
      </c>
      <c r="M2" s="397" t="s">
        <v>124</v>
      </c>
      <c r="N2" s="366" t="s">
        <v>124</v>
      </c>
      <c r="O2" s="42" t="s">
        <v>786</v>
      </c>
      <c r="P2" s="53" t="b">
        <v>0</v>
      </c>
    </row>
    <row r="3" spans="1:16">
      <c r="A3" s="244" t="s">
        <v>797</v>
      </c>
      <c r="B3" s="367" t="s">
        <v>774</v>
      </c>
      <c r="C3" s="34">
        <v>4</v>
      </c>
      <c r="D3" s="34">
        <v>1</v>
      </c>
      <c r="E3" s="34">
        <v>1.1</v>
      </c>
      <c r="F3" s="34">
        <v>1.5</v>
      </c>
      <c r="G3" s="394">
        <v>1</v>
      </c>
      <c r="H3" s="394" t="s">
        <v>781</v>
      </c>
      <c r="I3" s="367" t="s">
        <v>1181</v>
      </c>
      <c r="J3" s="485" t="s">
        <v>1178</v>
      </c>
      <c r="K3" s="485" t="s">
        <v>1182</v>
      </c>
      <c r="L3" s="368" t="s">
        <v>1180</v>
      </c>
      <c r="M3" s="398" t="s">
        <v>790</v>
      </c>
      <c r="N3" s="34" t="s">
        <v>793</v>
      </c>
      <c r="O3" s="368" t="s">
        <v>787</v>
      </c>
      <c r="P3" s="372" t="b">
        <v>0</v>
      </c>
    </row>
    <row r="4" spans="1:16">
      <c r="A4" s="244" t="s">
        <v>798</v>
      </c>
      <c r="B4" s="367" t="s">
        <v>518</v>
      </c>
      <c r="C4" s="34">
        <v>10</v>
      </c>
      <c r="D4" s="34">
        <v>1.5</v>
      </c>
      <c r="E4" s="34">
        <v>1.1</v>
      </c>
      <c r="F4" s="34">
        <v>2</v>
      </c>
      <c r="G4" s="394">
        <v>0.95</v>
      </c>
      <c r="H4" s="394" t="s">
        <v>782</v>
      </c>
      <c r="I4" s="367" t="s">
        <v>1183</v>
      </c>
      <c r="J4" s="485" t="s">
        <v>1183</v>
      </c>
      <c r="K4" s="485" t="s">
        <v>1183</v>
      </c>
      <c r="L4" s="368" t="s">
        <v>1183</v>
      </c>
      <c r="M4" s="398" t="s">
        <v>791</v>
      </c>
      <c r="N4" s="34" t="s">
        <v>794</v>
      </c>
      <c r="O4" s="368" t="s">
        <v>788</v>
      </c>
      <c r="P4" s="372" t="b">
        <v>1</v>
      </c>
    </row>
    <row r="5" spans="1:16">
      <c r="A5" s="244" t="s">
        <v>799</v>
      </c>
      <c r="B5" s="367" t="s">
        <v>775</v>
      </c>
      <c r="C5" s="34">
        <v>20</v>
      </c>
      <c r="D5" s="34">
        <v>2</v>
      </c>
      <c r="E5" s="34">
        <v>1.1</v>
      </c>
      <c r="F5" s="34">
        <v>2.5</v>
      </c>
      <c r="G5" s="394">
        <v>0.9</v>
      </c>
      <c r="H5" s="394" t="s">
        <v>783</v>
      </c>
      <c r="I5" s="367" t="s">
        <v>1183</v>
      </c>
      <c r="J5" s="485" t="s">
        <v>1183</v>
      </c>
      <c r="K5" s="485" t="s">
        <v>1183</v>
      </c>
      <c r="L5" s="368" t="s">
        <v>1183</v>
      </c>
      <c r="M5" s="398" t="s">
        <v>124</v>
      </c>
      <c r="N5" s="34" t="s">
        <v>124</v>
      </c>
      <c r="O5" s="368" t="s">
        <v>124</v>
      </c>
      <c r="P5" s="372" t="b">
        <v>1</v>
      </c>
    </row>
    <row r="6" spans="1:16" ht="17.25">
      <c r="A6" s="245" t="s">
        <v>800</v>
      </c>
      <c r="B6" s="369" t="s">
        <v>776</v>
      </c>
      <c r="C6" s="370">
        <v>30</v>
      </c>
      <c r="D6" s="370">
        <v>2.5</v>
      </c>
      <c r="E6" s="370">
        <v>1.1</v>
      </c>
      <c r="F6" s="370">
        <v>3</v>
      </c>
      <c r="G6" s="395">
        <v>0.9</v>
      </c>
      <c r="H6" s="395" t="s">
        <v>784</v>
      </c>
      <c r="I6" s="369" t="s">
        <v>1183</v>
      </c>
      <c r="J6" s="370" t="s">
        <v>1183</v>
      </c>
      <c r="K6" s="370" t="s">
        <v>1183</v>
      </c>
      <c r="L6" s="371" t="s">
        <v>1183</v>
      </c>
      <c r="M6" s="399" t="s">
        <v>124</v>
      </c>
      <c r="N6" s="370" t="s">
        <v>124</v>
      </c>
      <c r="O6" s="371" t="s">
        <v>124</v>
      </c>
      <c r="P6" s="373" t="b">
        <v>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D1" sqref="D1:F1048576"/>
    </sheetView>
  </sheetViews>
  <sheetFormatPr defaultRowHeight="16.5"/>
  <cols>
    <col min="10" max="10" width="14.75500011" customWidth="1"/>
  </cols>
  <sheetData>
    <row r="1" spans="1:10" ht="17.25">
      <c r="A1" s="356" t="s">
        <v>0</v>
      </c>
      <c r="B1" s="358" t="s">
        <v>1040</v>
      </c>
      <c r="C1" s="400" t="s">
        <v>1075</v>
      </c>
      <c r="D1" s="382" t="s">
        <v>1054</v>
      </c>
      <c r="E1" s="391" t="s">
        <v>1070</v>
      </c>
      <c r="F1" s="375" t="s">
        <v>516</v>
      </c>
      <c r="G1" s="375" t="s">
        <v>517</v>
      </c>
      <c r="H1" s="375" t="s">
        <v>1081</v>
      </c>
      <c r="I1" s="392" t="s">
        <v>1071</v>
      </c>
      <c r="J1" s="386" t="s">
        <v>1046</v>
      </c>
    </row>
    <row r="2" spans="1:10">
      <c r="A2" s="359" t="s">
        <v>1049</v>
      </c>
      <c r="B2" s="360" t="s">
        <v>1041</v>
      </c>
      <c r="C2" s="401" t="s">
        <v>1076</v>
      </c>
      <c r="D2" s="385">
        <v>20</v>
      </c>
      <c r="E2" s="390" t="s">
        <v>1070</v>
      </c>
      <c r="F2" s="376" t="s">
        <v>1058</v>
      </c>
      <c r="G2" s="376" t="s">
        <v>1062</v>
      </c>
      <c r="H2" s="376" t="s">
        <v>1066</v>
      </c>
      <c r="I2" s="377" t="s">
        <v>1071</v>
      </c>
      <c r="J2" s="387" t="s">
        <v>159</v>
      </c>
    </row>
    <row r="3" spans="1:10">
      <c r="A3" s="352" t="s">
        <v>1050</v>
      </c>
      <c r="B3" s="351" t="s">
        <v>1042</v>
      </c>
      <c r="C3" s="402" t="s">
        <v>1077</v>
      </c>
      <c r="D3" s="383">
        <v>10</v>
      </c>
      <c r="E3" s="352" t="s">
        <v>1070</v>
      </c>
      <c r="F3" s="378" t="s">
        <v>1059</v>
      </c>
      <c r="G3" s="378" t="s">
        <v>1063</v>
      </c>
      <c r="H3" s="378" t="s">
        <v>1067</v>
      </c>
      <c r="I3" s="379" t="s">
        <v>1071</v>
      </c>
      <c r="J3" s="388" t="s">
        <v>74</v>
      </c>
    </row>
    <row r="4" spans="1:10">
      <c r="A4" s="352" t="s">
        <v>1051</v>
      </c>
      <c r="B4" s="351" t="s">
        <v>1043</v>
      </c>
      <c r="C4" s="402" t="s">
        <v>1078</v>
      </c>
      <c r="D4" s="383">
        <v>20</v>
      </c>
      <c r="E4" s="352" t="s">
        <v>1070</v>
      </c>
      <c r="F4" s="378" t="s">
        <v>1060</v>
      </c>
      <c r="G4" s="378" t="s">
        <v>1064</v>
      </c>
      <c r="H4" s="378" t="s">
        <v>1068</v>
      </c>
      <c r="I4" s="379" t="s">
        <v>1071</v>
      </c>
      <c r="J4" s="388" t="s">
        <v>71</v>
      </c>
    </row>
    <row r="5" spans="1:10">
      <c r="A5" s="352" t="s">
        <v>1052</v>
      </c>
      <c r="B5" s="351" t="s">
        <v>1044</v>
      </c>
      <c r="C5" s="402" t="s">
        <v>1079</v>
      </c>
      <c r="D5" s="383">
        <v>30</v>
      </c>
      <c r="E5" s="352" t="s">
        <v>1070</v>
      </c>
      <c r="F5" s="378" t="s">
        <v>1061</v>
      </c>
      <c r="G5" s="378" t="s">
        <v>1065</v>
      </c>
      <c r="H5" s="378" t="s">
        <v>1069</v>
      </c>
      <c r="I5" s="379" t="s">
        <v>1071</v>
      </c>
      <c r="J5" s="388" t="s">
        <v>37</v>
      </c>
    </row>
    <row r="6" spans="1:10" ht="17.25">
      <c r="A6" s="353" t="s">
        <v>1053</v>
      </c>
      <c r="B6" s="355" t="s">
        <v>1045</v>
      </c>
      <c r="C6" s="403" t="s">
        <v>1080</v>
      </c>
      <c r="D6" s="384">
        <v>30</v>
      </c>
      <c r="E6" s="353" t="s">
        <v>1070</v>
      </c>
      <c r="F6" s="380" t="s">
        <v>1047</v>
      </c>
      <c r="G6" s="380" t="s">
        <v>1047</v>
      </c>
      <c r="H6" s="380" t="s">
        <v>1047</v>
      </c>
      <c r="I6" s="381" t="s">
        <v>1071</v>
      </c>
      <c r="J6" s="389" t="s">
        <v>1047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B14" sqref="B14"/>
    </sheetView>
  </sheetViews>
  <sheetFormatPr defaultRowHeight="16.5"/>
  <cols>
    <col min="2" max="2" width="10.88000011" customWidth="1"/>
    <col min="5" max="5" width="9.00500011" customWidth="1"/>
  </cols>
  <sheetData>
    <row r="1" spans="1:6">
      <c r="A1" s="2" t="s">
        <v>15</v>
      </c>
      <c r="B1" s="2" t="s">
        <v>17</v>
      </c>
      <c r="C1" s="2" t="s">
        <v>808</v>
      </c>
      <c r="D1" s="2" t="s">
        <v>809</v>
      </c>
      <c r="E1" s="2" t="s">
        <v>24</v>
      </c>
      <c r="F1" s="2" t="s">
        <v>801</v>
      </c>
    </row>
    <row r="2" spans="1:6">
      <c r="A2" s="2" t="s">
        <v>810</v>
      </c>
      <c r="B2" s="34" t="s">
        <v>701</v>
      </c>
      <c r="C2" s="71">
        <v>1</v>
      </c>
      <c r="D2" s="71">
        <v>0.7</v>
      </c>
      <c r="E2" s="71">
        <v>1</v>
      </c>
      <c r="F2" s="71" t="s">
        <v>802</v>
      </c>
    </row>
    <row r="3" spans="1:6">
      <c r="A3" s="2" t="s">
        <v>811</v>
      </c>
      <c r="B3" s="34" t="s">
        <v>695</v>
      </c>
      <c r="C3" s="71">
        <v>0.8</v>
      </c>
      <c r="D3" s="71">
        <v>0.8</v>
      </c>
      <c r="E3" s="71">
        <v>1</v>
      </c>
      <c r="F3" s="71" t="s">
        <v>802</v>
      </c>
    </row>
    <row r="4" spans="1:6">
      <c r="A4" s="2" t="s">
        <v>812</v>
      </c>
      <c r="B4" s="34" t="s">
        <v>274</v>
      </c>
      <c r="C4" s="71">
        <v>1.3</v>
      </c>
      <c r="D4" s="71">
        <v>1</v>
      </c>
      <c r="E4" s="71">
        <v>1</v>
      </c>
      <c r="F4" s="71" t="s">
        <v>802</v>
      </c>
    </row>
    <row r="5" spans="1:6">
      <c r="A5" s="2" t="s">
        <v>813</v>
      </c>
      <c r="B5" s="34" t="s">
        <v>275</v>
      </c>
      <c r="C5" s="71">
        <v>1.5</v>
      </c>
      <c r="D5" s="71">
        <v>1.4</v>
      </c>
      <c r="E5" s="71">
        <v>1</v>
      </c>
      <c r="F5" s="71" t="s">
        <v>802</v>
      </c>
    </row>
    <row r="6" spans="1:6">
      <c r="A6" s="2" t="s">
        <v>814</v>
      </c>
      <c r="B6" s="34" t="s">
        <v>276</v>
      </c>
      <c r="C6" s="71">
        <v>1.2</v>
      </c>
      <c r="D6" s="71">
        <v>1</v>
      </c>
      <c r="E6" s="71">
        <v>1</v>
      </c>
      <c r="F6" s="71" t="s">
        <v>802</v>
      </c>
    </row>
    <row r="7" spans="1:6">
      <c r="A7" s="2" t="s">
        <v>815</v>
      </c>
      <c r="B7" s="34" t="s">
        <v>277</v>
      </c>
      <c r="C7" s="71">
        <v>1.3</v>
      </c>
      <c r="D7" s="71">
        <v>1.3</v>
      </c>
      <c r="E7" s="71">
        <v>1</v>
      </c>
      <c r="F7" s="71" t="s">
        <v>802</v>
      </c>
    </row>
    <row r="8" spans="1:6">
      <c r="A8" s="2" t="s">
        <v>816</v>
      </c>
      <c r="B8" s="34" t="s">
        <v>278</v>
      </c>
      <c r="C8" s="71">
        <v>0.8</v>
      </c>
      <c r="D8" s="71">
        <v>0.4</v>
      </c>
      <c r="E8" s="71">
        <v>1</v>
      </c>
      <c r="F8" s="71" t="s">
        <v>803</v>
      </c>
    </row>
    <row r="9" spans="1:6">
      <c r="A9" s="2" t="s">
        <v>817</v>
      </c>
      <c r="B9" s="34" t="s">
        <v>446</v>
      </c>
      <c r="C9" s="71">
        <v>1.2</v>
      </c>
      <c r="D9" s="71">
        <v>0.5</v>
      </c>
      <c r="E9" s="71">
        <v>1.2</v>
      </c>
      <c r="F9" s="71" t="s">
        <v>802</v>
      </c>
    </row>
    <row r="10" spans="1:6">
      <c r="A10" s="2" t="s">
        <v>818</v>
      </c>
      <c r="B10" s="34" t="s">
        <v>447</v>
      </c>
      <c r="C10" s="71">
        <v>2</v>
      </c>
      <c r="D10" s="71">
        <v>0.6</v>
      </c>
      <c r="E10" s="71">
        <v>1</v>
      </c>
      <c r="F10" s="71" t="s">
        <v>807</v>
      </c>
    </row>
    <row r="11" spans="1:6">
      <c r="A11" s="2" t="s">
        <v>819</v>
      </c>
      <c r="B11" s="34" t="s">
        <v>448</v>
      </c>
      <c r="C11" s="71">
        <v>0.8</v>
      </c>
      <c r="D11" s="71">
        <v>0.4</v>
      </c>
      <c r="E11" s="71">
        <v>1.2</v>
      </c>
      <c r="F11" s="71" t="s">
        <v>803</v>
      </c>
    </row>
    <row r="12" spans="1:6">
      <c r="A12" s="2" t="s">
        <v>831</v>
      </c>
      <c r="B12" s="247" t="s">
        <v>830</v>
      </c>
      <c r="C12" s="247">
        <v>0.7</v>
      </c>
      <c r="D12" s="247">
        <v>0.5</v>
      </c>
      <c r="E12" s="247">
        <v>1.5</v>
      </c>
      <c r="F12" s="247" t="s">
        <v>802</v>
      </c>
    </row>
    <row r="13" spans="1:6">
      <c r="A13" s="2" t="s">
        <v>820</v>
      </c>
      <c r="B13" s="58" t="s">
        <v>923</v>
      </c>
      <c r="C13" s="58">
        <v>0.7</v>
      </c>
      <c r="D13" s="58">
        <v>0.5</v>
      </c>
      <c r="E13" s="58">
        <v>1</v>
      </c>
      <c r="F13" s="58" t="s">
        <v>802</v>
      </c>
    </row>
    <row r="14" spans="1:6">
      <c r="A14" s="2" t="s">
        <v>821</v>
      </c>
      <c r="B14" s="58" t="s">
        <v>286</v>
      </c>
      <c r="C14" s="58">
        <v>1</v>
      </c>
      <c r="D14" s="58">
        <v>0.9</v>
      </c>
      <c r="E14" s="58">
        <v>1</v>
      </c>
      <c r="F14" s="58" t="s">
        <v>803</v>
      </c>
    </row>
    <row r="15" spans="1:6">
      <c r="A15" s="2" t="s">
        <v>822</v>
      </c>
      <c r="B15" s="58" t="s">
        <v>697</v>
      </c>
      <c r="C15" s="58">
        <v>0.7</v>
      </c>
      <c r="D15" s="58">
        <v>0.5</v>
      </c>
      <c r="E15" s="58">
        <v>1</v>
      </c>
      <c r="F15" s="58" t="s">
        <v>802</v>
      </c>
    </row>
    <row r="16" spans="1:6">
      <c r="A16" s="2" t="s">
        <v>823</v>
      </c>
      <c r="B16" s="68" t="s">
        <v>311</v>
      </c>
      <c r="C16" s="68">
        <v>1</v>
      </c>
      <c r="D16" s="68">
        <v>0.8</v>
      </c>
      <c r="E16" s="68">
        <v>1.2</v>
      </c>
      <c r="F16" s="68" t="s">
        <v>802</v>
      </c>
    </row>
    <row r="17" spans="1:6">
      <c r="A17" s="2" t="s">
        <v>824</v>
      </c>
      <c r="B17" s="68" t="s">
        <v>314</v>
      </c>
      <c r="C17" s="68">
        <v>0.5</v>
      </c>
      <c r="D17" s="68">
        <v>0.4</v>
      </c>
      <c r="E17" s="68">
        <v>1</v>
      </c>
      <c r="F17" s="68" t="s">
        <v>802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0"/>
  <sheetViews>
    <sheetView topLeftCell="E1" workbookViewId="0">
      <selection activeCell="D20" sqref="D20"/>
    </sheetView>
  </sheetViews>
  <sheetFormatPr defaultRowHeight="16.5"/>
  <cols>
    <col min="1" max="1" width="27.37999916" customWidth="1"/>
    <col min="2" max="2" width="16.75499916" customWidth="1"/>
    <col min="3" max="3" width="15.13000011" customWidth="1"/>
    <col min="4" max="4" width="5.13000011" customWidth="1"/>
    <col min="5" max="5" width="7.38000011" customWidth="1"/>
    <col min="8" max="8" width="9.00500011" customWidth="1"/>
    <col min="12" max="12" width="9.00500011" customWidth="1"/>
    <col min="15" max="15" width="15.13000011" style="3" customWidth="1"/>
    <col min="22" max="22" width="9.00500011" customWidth="1"/>
  </cols>
  <sheetData>
    <row r="1" spans="1:30" ht="18" customHeight="1">
      <c r="A1" s="25" t="s">
        <v>0</v>
      </c>
      <c r="B1" s="17" t="s">
        <v>17</v>
      </c>
      <c r="C1" s="21" t="s">
        <v>78</v>
      </c>
      <c r="D1" s="21" t="s">
        <v>485</v>
      </c>
      <c r="E1" s="420" t="s">
        <v>199</v>
      </c>
      <c r="F1" s="22" t="s">
        <v>85</v>
      </c>
      <c r="G1" s="19" t="s">
        <v>55</v>
      </c>
      <c r="H1" s="22" t="s">
        <v>125</v>
      </c>
      <c r="I1" s="18" t="s">
        <v>118</v>
      </c>
      <c r="J1" s="18" t="s">
        <v>119</v>
      </c>
      <c r="K1" s="18" t="s">
        <v>127</v>
      </c>
      <c r="L1" s="18" t="s">
        <v>126</v>
      </c>
      <c r="M1" s="18" t="s">
        <v>120</v>
      </c>
      <c r="N1" s="18" t="s">
        <v>121</v>
      </c>
      <c r="O1" s="19" t="s">
        <v>122</v>
      </c>
      <c r="P1" s="17" t="s">
        <v>130</v>
      </c>
      <c r="Q1" s="18" t="s">
        <v>133</v>
      </c>
      <c r="R1" s="18" t="s">
        <v>132</v>
      </c>
      <c r="S1" s="18" t="s">
        <v>131</v>
      </c>
      <c r="T1" s="18" t="s">
        <v>134</v>
      </c>
      <c r="U1" s="18" t="s">
        <v>135</v>
      </c>
      <c r="V1" s="21" t="s">
        <v>136</v>
      </c>
      <c r="W1" s="19" t="s">
        <v>153</v>
      </c>
      <c r="X1" s="17" t="s">
        <v>137</v>
      </c>
      <c r="Y1" s="18" t="s">
        <v>140</v>
      </c>
      <c r="Z1" s="18" t="s">
        <v>139</v>
      </c>
      <c r="AA1" s="18" t="s">
        <v>138</v>
      </c>
      <c r="AB1" s="18" t="s">
        <v>141</v>
      </c>
      <c r="AC1" s="18" t="s">
        <v>142</v>
      </c>
      <c r="AD1" s="19" t="s">
        <v>143</v>
      </c>
    </row>
    <row r="2" spans="1:30">
      <c r="A2" s="417" t="s">
        <v>102</v>
      </c>
      <c r="B2" s="411" t="s">
        <v>200</v>
      </c>
      <c r="C2" s="405" t="s">
        <v>79</v>
      </c>
      <c r="D2" s="405">
        <v>0</v>
      </c>
      <c r="E2" s="406" t="b">
        <v>1</v>
      </c>
      <c r="F2" s="407" t="s">
        <v>99</v>
      </c>
      <c r="G2" s="413">
        <v>0</v>
      </c>
      <c r="H2" s="407" t="s">
        <v>123</v>
      </c>
      <c r="I2" s="412" t="s">
        <v>123</v>
      </c>
      <c r="J2" s="412" t="s">
        <v>123</v>
      </c>
      <c r="K2" s="412">
        <v>0</v>
      </c>
      <c r="L2" s="412">
        <v>0</v>
      </c>
      <c r="M2" s="412" t="s">
        <v>123</v>
      </c>
      <c r="N2" s="412">
        <v>0</v>
      </c>
      <c r="O2" s="413" t="s">
        <v>123</v>
      </c>
      <c r="P2" s="411">
        <v>100</v>
      </c>
      <c r="Q2" s="412">
        <v>100</v>
      </c>
      <c r="R2" s="412">
        <v>0</v>
      </c>
      <c r="S2" s="412">
        <v>0</v>
      </c>
      <c r="T2" s="412">
        <v>0</v>
      </c>
      <c r="U2" s="412">
        <v>100</v>
      </c>
      <c r="V2" s="412">
        <v>100</v>
      </c>
      <c r="W2" s="413">
        <v>100</v>
      </c>
      <c r="X2" s="411">
        <v>1</v>
      </c>
      <c r="Y2" s="412">
        <v>1</v>
      </c>
      <c r="Z2" s="412">
        <v>0.5</v>
      </c>
      <c r="AA2" s="412">
        <v>0.5</v>
      </c>
      <c r="AB2" s="412">
        <v>0.1</v>
      </c>
      <c r="AC2" s="412">
        <v>0.5</v>
      </c>
      <c r="AD2" s="413">
        <v>0.5</v>
      </c>
    </row>
    <row r="3" spans="1:30">
      <c r="A3" s="410" t="s">
        <v>103</v>
      </c>
      <c r="B3" s="414" t="s">
        <v>201</v>
      </c>
      <c r="C3" s="408" t="s">
        <v>80</v>
      </c>
      <c r="D3" s="408">
        <v>0</v>
      </c>
      <c r="E3" s="408" t="b">
        <v>1</v>
      </c>
      <c r="F3" s="408" t="s">
        <v>96</v>
      </c>
      <c r="G3" s="196">
        <v>0</v>
      </c>
      <c r="H3" s="418" t="s">
        <v>128</v>
      </c>
      <c r="I3" s="408" t="s">
        <v>123</v>
      </c>
      <c r="J3" s="408" t="s">
        <v>123</v>
      </c>
      <c r="K3" s="408">
        <v>0</v>
      </c>
      <c r="L3" s="408">
        <v>0</v>
      </c>
      <c r="M3" s="408" t="s">
        <v>123</v>
      </c>
      <c r="N3" s="408">
        <v>0</v>
      </c>
      <c r="O3" s="196" t="s">
        <v>123</v>
      </c>
      <c r="P3" s="414">
        <v>100</v>
      </c>
      <c r="Q3" s="408">
        <v>120</v>
      </c>
      <c r="R3" s="408">
        <v>0</v>
      </c>
      <c r="S3" s="408">
        <v>0</v>
      </c>
      <c r="T3" s="408">
        <v>0</v>
      </c>
      <c r="U3" s="408">
        <v>100</v>
      </c>
      <c r="V3" s="408">
        <v>100</v>
      </c>
      <c r="W3" s="196">
        <v>100</v>
      </c>
      <c r="X3" s="414">
        <v>0</v>
      </c>
      <c r="Y3" s="408">
        <v>3</v>
      </c>
      <c r="Z3" s="408">
        <v>0</v>
      </c>
      <c r="AA3" s="408">
        <v>0</v>
      </c>
      <c r="AB3" s="408">
        <v>0</v>
      </c>
      <c r="AC3" s="408">
        <v>0</v>
      </c>
      <c r="AD3" s="196">
        <v>0</v>
      </c>
    </row>
    <row r="4" spans="1:30">
      <c r="A4" s="410" t="s">
        <v>104</v>
      </c>
      <c r="B4" s="414" t="s">
        <v>202</v>
      </c>
      <c r="C4" s="408" t="s">
        <v>81</v>
      </c>
      <c r="D4" s="408">
        <v>0</v>
      </c>
      <c r="E4" s="408" t="b">
        <v>0</v>
      </c>
      <c r="F4" s="408" t="s">
        <v>96</v>
      </c>
      <c r="G4" s="196">
        <v>0</v>
      </c>
      <c r="H4" s="418" t="s">
        <v>129</v>
      </c>
      <c r="I4" s="408" t="s">
        <v>123</v>
      </c>
      <c r="J4" s="408" t="s">
        <v>123</v>
      </c>
      <c r="K4" s="408">
        <v>0</v>
      </c>
      <c r="L4" s="408">
        <v>0</v>
      </c>
      <c r="M4" s="408" t="s">
        <v>123</v>
      </c>
      <c r="N4" s="408">
        <v>0</v>
      </c>
      <c r="O4" s="196" t="s">
        <v>123</v>
      </c>
      <c r="P4" s="414">
        <v>100</v>
      </c>
      <c r="Q4" s="408">
        <v>100</v>
      </c>
      <c r="R4" s="408">
        <v>0</v>
      </c>
      <c r="S4" s="408">
        <v>1</v>
      </c>
      <c r="T4" s="408">
        <v>0</v>
      </c>
      <c r="U4" s="408">
        <v>100</v>
      </c>
      <c r="V4" s="408">
        <v>100</v>
      </c>
      <c r="W4" s="196">
        <v>100</v>
      </c>
      <c r="X4" s="414">
        <v>0</v>
      </c>
      <c r="Y4" s="408">
        <v>0</v>
      </c>
      <c r="Z4" s="408">
        <v>0</v>
      </c>
      <c r="AA4" s="408">
        <v>0.05</v>
      </c>
      <c r="AB4" s="408">
        <v>0</v>
      </c>
      <c r="AC4" s="408">
        <v>0</v>
      </c>
      <c r="AD4" s="196">
        <v>0</v>
      </c>
    </row>
    <row r="5" spans="1:30">
      <c r="A5" s="410" t="s">
        <v>105</v>
      </c>
      <c r="B5" s="414" t="s">
        <v>203</v>
      </c>
      <c r="C5" s="408" t="s">
        <v>82</v>
      </c>
      <c r="D5" s="408">
        <v>0</v>
      </c>
      <c r="E5" s="408" t="b">
        <v>1</v>
      </c>
      <c r="F5" s="408" t="s">
        <v>21</v>
      </c>
      <c r="G5" s="196">
        <v>10000</v>
      </c>
      <c r="H5" s="418" t="s">
        <v>123</v>
      </c>
      <c r="I5" s="408" t="s">
        <v>123</v>
      </c>
      <c r="J5" s="408" t="s">
        <v>123</v>
      </c>
      <c r="K5" s="408">
        <v>0</v>
      </c>
      <c r="L5" s="408">
        <v>0</v>
      </c>
      <c r="M5" s="408" t="s">
        <v>123</v>
      </c>
      <c r="N5" s="408">
        <v>0</v>
      </c>
      <c r="O5" s="196" t="s">
        <v>825</v>
      </c>
      <c r="P5" s="414">
        <v>130</v>
      </c>
      <c r="Q5" s="408">
        <v>100</v>
      </c>
      <c r="R5" s="408">
        <v>0</v>
      </c>
      <c r="S5" s="408">
        <v>0</v>
      </c>
      <c r="T5" s="408">
        <v>0</v>
      </c>
      <c r="U5" s="408">
        <v>100</v>
      </c>
      <c r="V5" s="408">
        <v>100</v>
      </c>
      <c r="W5" s="196">
        <v>100</v>
      </c>
      <c r="X5" s="414">
        <v>7</v>
      </c>
      <c r="Y5" s="408">
        <v>0</v>
      </c>
      <c r="Z5" s="408">
        <v>0</v>
      </c>
      <c r="AA5" s="408">
        <v>0</v>
      </c>
      <c r="AB5" s="408">
        <v>0</v>
      </c>
      <c r="AC5" s="408">
        <v>0</v>
      </c>
      <c r="AD5" s="196">
        <v>0</v>
      </c>
    </row>
    <row r="6" spans="1:30" ht="17.25">
      <c r="A6" s="421" t="s">
        <v>106</v>
      </c>
      <c r="B6" s="422" t="s">
        <v>204</v>
      </c>
      <c r="C6" s="423" t="s">
        <v>83</v>
      </c>
      <c r="D6" s="423">
        <v>0</v>
      </c>
      <c r="E6" s="423" t="b">
        <v>0</v>
      </c>
      <c r="F6" s="423" t="s">
        <v>21</v>
      </c>
      <c r="G6" s="424">
        <v>10000</v>
      </c>
      <c r="H6" s="425" t="s">
        <v>148</v>
      </c>
      <c r="I6" s="423" t="s">
        <v>123</v>
      </c>
      <c r="J6" s="423" t="s">
        <v>123</v>
      </c>
      <c r="K6" s="423">
        <v>0</v>
      </c>
      <c r="L6" s="423">
        <v>0</v>
      </c>
      <c r="M6" s="423" t="s">
        <v>123</v>
      </c>
      <c r="N6" s="423">
        <v>0</v>
      </c>
      <c r="O6" s="424" t="s">
        <v>826</v>
      </c>
      <c r="P6" s="422">
        <v>100</v>
      </c>
      <c r="Q6" s="423">
        <v>100</v>
      </c>
      <c r="R6" s="423">
        <v>0</v>
      </c>
      <c r="S6" s="423">
        <v>0</v>
      </c>
      <c r="T6" s="423">
        <v>0</v>
      </c>
      <c r="U6" s="423">
        <v>100</v>
      </c>
      <c r="V6" s="423">
        <v>100</v>
      </c>
      <c r="W6" s="424">
        <v>100</v>
      </c>
      <c r="X6" s="422">
        <v>0</v>
      </c>
      <c r="Y6" s="423">
        <v>0</v>
      </c>
      <c r="Z6" s="423">
        <v>0</v>
      </c>
      <c r="AA6" s="423">
        <v>0</v>
      </c>
      <c r="AB6" s="423">
        <v>0</v>
      </c>
      <c r="AC6" s="423">
        <v>0</v>
      </c>
      <c r="AD6" s="424">
        <v>0</v>
      </c>
    </row>
    <row r="7" spans="1:30">
      <c r="A7" s="426" t="s">
        <v>107</v>
      </c>
      <c r="B7" s="427" t="s">
        <v>205</v>
      </c>
      <c r="C7" s="428" t="s">
        <v>84</v>
      </c>
      <c r="D7" s="428">
        <v>1</v>
      </c>
      <c r="E7" s="428" t="b">
        <v>1</v>
      </c>
      <c r="F7" s="428" t="s">
        <v>21</v>
      </c>
      <c r="G7" s="429">
        <v>20000</v>
      </c>
      <c r="H7" s="430" t="s">
        <v>123</v>
      </c>
      <c r="I7" s="428" t="s">
        <v>144</v>
      </c>
      <c r="J7" s="428" t="s">
        <v>144</v>
      </c>
      <c r="K7" s="428">
        <v>0.9</v>
      </c>
      <c r="L7" s="428">
        <v>0.09</v>
      </c>
      <c r="M7" s="428" t="s">
        <v>123</v>
      </c>
      <c r="N7" s="428">
        <v>0</v>
      </c>
      <c r="O7" s="429" t="s">
        <v>123</v>
      </c>
      <c r="P7" s="427">
        <v>100</v>
      </c>
      <c r="Q7" s="428">
        <v>100</v>
      </c>
      <c r="R7" s="428">
        <v>0</v>
      </c>
      <c r="S7" s="428">
        <v>0</v>
      </c>
      <c r="T7" s="428">
        <v>0</v>
      </c>
      <c r="U7" s="428">
        <v>100</v>
      </c>
      <c r="V7" s="428">
        <v>100</v>
      </c>
      <c r="W7" s="429">
        <v>100</v>
      </c>
      <c r="X7" s="427">
        <v>0</v>
      </c>
      <c r="Y7" s="428">
        <v>0</v>
      </c>
      <c r="Z7" s="428">
        <v>0</v>
      </c>
      <c r="AA7" s="428">
        <v>0</v>
      </c>
      <c r="AB7" s="428">
        <v>0</v>
      </c>
      <c r="AC7" s="428">
        <v>0</v>
      </c>
      <c r="AD7" s="429">
        <v>0</v>
      </c>
    </row>
    <row r="8" spans="1:30">
      <c r="A8" s="431" t="s">
        <v>262</v>
      </c>
      <c r="B8" s="415" t="s">
        <v>254</v>
      </c>
      <c r="C8" s="409" t="s">
        <v>256</v>
      </c>
      <c r="D8" s="409">
        <v>1</v>
      </c>
      <c r="E8" s="409" t="b">
        <v>1</v>
      </c>
      <c r="F8" s="409" t="s">
        <v>21</v>
      </c>
      <c r="G8" s="416">
        <v>20000</v>
      </c>
      <c r="H8" s="419" t="s">
        <v>148</v>
      </c>
      <c r="I8" s="409" t="s">
        <v>123</v>
      </c>
      <c r="J8" s="409" t="s">
        <v>123</v>
      </c>
      <c r="K8" s="409">
        <v>0</v>
      </c>
      <c r="L8" s="409">
        <v>0</v>
      </c>
      <c r="M8" s="409" t="s">
        <v>123</v>
      </c>
      <c r="N8" s="409">
        <v>0</v>
      </c>
      <c r="O8" s="416" t="s">
        <v>827</v>
      </c>
      <c r="P8" s="415">
        <v>100</v>
      </c>
      <c r="Q8" s="409">
        <v>100</v>
      </c>
      <c r="R8" s="409">
        <v>0</v>
      </c>
      <c r="S8" s="409">
        <v>0</v>
      </c>
      <c r="T8" s="409">
        <v>0</v>
      </c>
      <c r="U8" s="409">
        <v>100</v>
      </c>
      <c r="V8" s="409">
        <v>105</v>
      </c>
      <c r="W8" s="416">
        <v>100</v>
      </c>
      <c r="X8" s="415">
        <v>0</v>
      </c>
      <c r="Y8" s="409">
        <v>0</v>
      </c>
      <c r="Z8" s="409">
        <v>0</v>
      </c>
      <c r="AA8" s="409">
        <v>0</v>
      </c>
      <c r="AB8" s="409">
        <v>0</v>
      </c>
      <c r="AC8" s="409">
        <v>0</v>
      </c>
      <c r="AD8" s="416">
        <v>2</v>
      </c>
    </row>
    <row r="9" spans="1:30">
      <c r="A9" s="431" t="s">
        <v>263</v>
      </c>
      <c r="B9" s="415" t="s">
        <v>253</v>
      </c>
      <c r="C9" s="409" t="s">
        <v>255</v>
      </c>
      <c r="D9" s="409">
        <v>1</v>
      </c>
      <c r="E9" s="409" t="b">
        <v>1</v>
      </c>
      <c r="F9" s="409" t="s">
        <v>98</v>
      </c>
      <c r="G9" s="416">
        <v>500</v>
      </c>
      <c r="H9" s="419" t="s">
        <v>266</v>
      </c>
      <c r="I9" s="409" t="s">
        <v>259</v>
      </c>
      <c r="J9" s="409" t="s">
        <v>259</v>
      </c>
      <c r="K9" s="409">
        <v>0.02</v>
      </c>
      <c r="L9" s="409">
        <v>0.001</v>
      </c>
      <c r="M9" s="409" t="s">
        <v>259</v>
      </c>
      <c r="N9" s="409">
        <v>3</v>
      </c>
      <c r="O9" s="416" t="s">
        <v>827</v>
      </c>
      <c r="P9" s="415">
        <v>100</v>
      </c>
      <c r="Q9" s="409">
        <v>100</v>
      </c>
      <c r="R9" s="409">
        <v>0</v>
      </c>
      <c r="S9" s="409">
        <v>0</v>
      </c>
      <c r="T9" s="409">
        <v>0</v>
      </c>
      <c r="U9" s="409">
        <v>100</v>
      </c>
      <c r="V9" s="409">
        <v>100</v>
      </c>
      <c r="W9" s="416">
        <v>100</v>
      </c>
      <c r="X9" s="415">
        <v>0</v>
      </c>
      <c r="Y9" s="409">
        <v>0</v>
      </c>
      <c r="Z9" s="409">
        <v>0</v>
      </c>
      <c r="AA9" s="409">
        <v>0</v>
      </c>
      <c r="AB9" s="409">
        <v>0</v>
      </c>
      <c r="AC9" s="409">
        <v>0</v>
      </c>
      <c r="AD9" s="416">
        <v>0</v>
      </c>
    </row>
    <row r="10" spans="1:30">
      <c r="A10" s="431" t="s">
        <v>114</v>
      </c>
      <c r="B10" s="415" t="s">
        <v>210</v>
      </c>
      <c r="C10" s="409" t="s">
        <v>92</v>
      </c>
      <c r="D10" s="409">
        <v>1</v>
      </c>
      <c r="E10" s="409" t="b">
        <v>0</v>
      </c>
      <c r="F10" s="409" t="s">
        <v>98</v>
      </c>
      <c r="G10" s="416">
        <v>500</v>
      </c>
      <c r="H10" s="419" t="s">
        <v>123</v>
      </c>
      <c r="I10" s="409" t="s">
        <v>154</v>
      </c>
      <c r="J10" s="409" t="s">
        <v>155</v>
      </c>
      <c r="K10" s="409">
        <v>30</v>
      </c>
      <c r="L10" s="409">
        <v>1</v>
      </c>
      <c r="M10" s="409" t="s">
        <v>123</v>
      </c>
      <c r="N10" s="409">
        <v>0</v>
      </c>
      <c r="O10" s="416" t="s">
        <v>828</v>
      </c>
      <c r="P10" s="415">
        <v>100</v>
      </c>
      <c r="Q10" s="409">
        <v>100</v>
      </c>
      <c r="R10" s="409">
        <v>0</v>
      </c>
      <c r="S10" s="409">
        <v>0</v>
      </c>
      <c r="T10" s="409">
        <v>0</v>
      </c>
      <c r="U10" s="409">
        <v>100</v>
      </c>
      <c r="V10" s="409">
        <v>100</v>
      </c>
      <c r="W10" s="416">
        <v>100</v>
      </c>
      <c r="X10" s="415">
        <v>0</v>
      </c>
      <c r="Y10" s="409">
        <v>0</v>
      </c>
      <c r="Z10" s="409">
        <v>0</v>
      </c>
      <c r="AA10" s="409">
        <v>0</v>
      </c>
      <c r="AB10" s="409">
        <v>0</v>
      </c>
      <c r="AC10" s="409">
        <v>0</v>
      </c>
      <c r="AD10" s="416">
        <v>0</v>
      </c>
    </row>
    <row r="11" spans="1:30">
      <c r="A11" s="431" t="s">
        <v>110</v>
      </c>
      <c r="B11" s="415" t="s">
        <v>207</v>
      </c>
      <c r="C11" s="409" t="s">
        <v>87</v>
      </c>
      <c r="D11" s="409">
        <v>1</v>
      </c>
      <c r="E11" s="409" t="b">
        <v>1</v>
      </c>
      <c r="F11" s="409" t="s">
        <v>98</v>
      </c>
      <c r="G11" s="416">
        <v>500</v>
      </c>
      <c r="H11" s="419" t="s">
        <v>123</v>
      </c>
      <c r="I11" s="409" t="s">
        <v>157</v>
      </c>
      <c r="J11" s="409" t="s">
        <v>123</v>
      </c>
      <c r="K11" s="409">
        <v>0</v>
      </c>
      <c r="L11" s="409">
        <v>0</v>
      </c>
      <c r="M11" s="409" t="s">
        <v>123</v>
      </c>
      <c r="N11" s="409">
        <v>0</v>
      </c>
      <c r="O11" s="416" t="s">
        <v>123</v>
      </c>
      <c r="P11" s="415">
        <v>100</v>
      </c>
      <c r="Q11" s="409">
        <v>100</v>
      </c>
      <c r="R11" s="409">
        <v>5</v>
      </c>
      <c r="S11" s="409">
        <v>0</v>
      </c>
      <c r="T11" s="409">
        <v>0</v>
      </c>
      <c r="U11" s="409">
        <v>100</v>
      </c>
      <c r="V11" s="409">
        <v>100</v>
      </c>
      <c r="W11" s="416">
        <v>100</v>
      </c>
      <c r="X11" s="415">
        <v>0</v>
      </c>
      <c r="Y11" s="409">
        <v>0</v>
      </c>
      <c r="Z11" s="409">
        <v>1</v>
      </c>
      <c r="AA11" s="409">
        <v>0</v>
      </c>
      <c r="AB11" s="409">
        <v>0</v>
      </c>
      <c r="AC11" s="409">
        <v>0</v>
      </c>
      <c r="AD11" s="416">
        <v>0</v>
      </c>
    </row>
    <row r="12" spans="1:30" ht="17.25">
      <c r="A12" s="432" t="s">
        <v>113</v>
      </c>
      <c r="B12" s="433" t="s">
        <v>209</v>
      </c>
      <c r="C12" s="434" t="s">
        <v>90</v>
      </c>
      <c r="D12" s="434">
        <v>1</v>
      </c>
      <c r="E12" s="434" t="b">
        <v>1</v>
      </c>
      <c r="F12" s="434" t="s">
        <v>98</v>
      </c>
      <c r="G12" s="435">
        <v>500</v>
      </c>
      <c r="H12" s="436" t="s">
        <v>123</v>
      </c>
      <c r="I12" s="434" t="s">
        <v>147</v>
      </c>
      <c r="J12" s="434" t="s">
        <v>147</v>
      </c>
      <c r="K12" s="434">
        <v>0.1</v>
      </c>
      <c r="L12" s="434">
        <v>0.1</v>
      </c>
      <c r="M12" s="434" t="s">
        <v>123</v>
      </c>
      <c r="N12" s="434">
        <v>0</v>
      </c>
      <c r="O12" s="435" t="s">
        <v>123</v>
      </c>
      <c r="P12" s="433">
        <v>100</v>
      </c>
      <c r="Q12" s="434">
        <v>100</v>
      </c>
      <c r="R12" s="434">
        <v>0</v>
      </c>
      <c r="S12" s="434">
        <v>0</v>
      </c>
      <c r="T12" s="434">
        <v>0</v>
      </c>
      <c r="U12" s="434">
        <v>100</v>
      </c>
      <c r="V12" s="434">
        <v>100</v>
      </c>
      <c r="W12" s="435">
        <v>105</v>
      </c>
      <c r="X12" s="433">
        <v>0</v>
      </c>
      <c r="Y12" s="434">
        <v>0</v>
      </c>
      <c r="Z12" s="434">
        <v>0</v>
      </c>
      <c r="AA12" s="434">
        <v>0</v>
      </c>
      <c r="AB12" s="434">
        <v>0</v>
      </c>
      <c r="AC12" s="434">
        <v>0</v>
      </c>
      <c r="AD12" s="435">
        <v>0</v>
      </c>
    </row>
    <row r="13" spans="1:30">
      <c r="A13" s="452" t="s">
        <v>108</v>
      </c>
      <c r="B13" s="453" t="s">
        <v>214</v>
      </c>
      <c r="C13" s="454" t="s">
        <v>86</v>
      </c>
      <c r="D13" s="454">
        <v>2</v>
      </c>
      <c r="E13" s="454" t="b">
        <v>1</v>
      </c>
      <c r="F13" s="454" t="s">
        <v>98</v>
      </c>
      <c r="G13" s="455">
        <v>1000</v>
      </c>
      <c r="H13" s="456" t="s">
        <v>123</v>
      </c>
      <c r="I13" s="454" t="s">
        <v>145</v>
      </c>
      <c r="J13" s="454" t="s">
        <v>145</v>
      </c>
      <c r="K13" s="454">
        <v>0.01</v>
      </c>
      <c r="L13" s="454">
        <v>0.001</v>
      </c>
      <c r="M13" s="454" t="s">
        <v>123</v>
      </c>
      <c r="N13" s="454">
        <v>0</v>
      </c>
      <c r="O13" s="455" t="s">
        <v>123</v>
      </c>
      <c r="P13" s="453">
        <v>100</v>
      </c>
      <c r="Q13" s="454">
        <v>100</v>
      </c>
      <c r="R13" s="454">
        <v>0</v>
      </c>
      <c r="S13" s="454">
        <v>0</v>
      </c>
      <c r="T13" s="454">
        <v>0</v>
      </c>
      <c r="U13" s="454">
        <v>100</v>
      </c>
      <c r="V13" s="454">
        <v>100</v>
      </c>
      <c r="W13" s="455">
        <v>100</v>
      </c>
      <c r="X13" s="453">
        <v>0</v>
      </c>
      <c r="Y13" s="454">
        <v>0</v>
      </c>
      <c r="Z13" s="454">
        <v>0</v>
      </c>
      <c r="AA13" s="454">
        <v>0</v>
      </c>
      <c r="AB13" s="454">
        <v>0</v>
      </c>
      <c r="AC13" s="454">
        <v>0</v>
      </c>
      <c r="AD13" s="455">
        <v>0</v>
      </c>
    </row>
    <row r="14" spans="1:30">
      <c r="A14" s="457" t="s">
        <v>109</v>
      </c>
      <c r="B14" s="458" t="s">
        <v>206</v>
      </c>
      <c r="C14" s="459" t="s">
        <v>93</v>
      </c>
      <c r="D14" s="459">
        <v>2</v>
      </c>
      <c r="E14" s="459" t="b">
        <v>1</v>
      </c>
      <c r="F14" s="459" t="s">
        <v>98</v>
      </c>
      <c r="G14" s="460">
        <v>1000</v>
      </c>
      <c r="H14" s="461" t="s">
        <v>123</v>
      </c>
      <c r="I14" s="459" t="s">
        <v>149</v>
      </c>
      <c r="J14" s="459" t="s">
        <v>149</v>
      </c>
      <c r="K14" s="459">
        <v>1.5</v>
      </c>
      <c r="L14" s="459">
        <v>0.1</v>
      </c>
      <c r="M14" s="459" t="s">
        <v>149</v>
      </c>
      <c r="N14" s="459">
        <v>4</v>
      </c>
      <c r="O14" s="460" t="s">
        <v>123</v>
      </c>
      <c r="P14" s="458">
        <v>100</v>
      </c>
      <c r="Q14" s="459">
        <v>100</v>
      </c>
      <c r="R14" s="459">
        <v>0</v>
      </c>
      <c r="S14" s="459">
        <v>0</v>
      </c>
      <c r="T14" s="459">
        <v>0</v>
      </c>
      <c r="U14" s="459">
        <v>100</v>
      </c>
      <c r="V14" s="459">
        <v>100</v>
      </c>
      <c r="W14" s="460">
        <v>100</v>
      </c>
      <c r="X14" s="458">
        <v>0</v>
      </c>
      <c r="Y14" s="459">
        <v>0</v>
      </c>
      <c r="Z14" s="459">
        <v>0</v>
      </c>
      <c r="AA14" s="459">
        <v>0</v>
      </c>
      <c r="AB14" s="459">
        <v>0</v>
      </c>
      <c r="AC14" s="459">
        <v>0</v>
      </c>
      <c r="AD14" s="460">
        <v>0</v>
      </c>
    </row>
    <row r="15" spans="1:30">
      <c r="A15" s="457" t="s">
        <v>111</v>
      </c>
      <c r="B15" s="458" t="s">
        <v>208</v>
      </c>
      <c r="C15" s="459" t="s">
        <v>89</v>
      </c>
      <c r="D15" s="459">
        <v>2</v>
      </c>
      <c r="E15" s="459" t="b">
        <v>0</v>
      </c>
      <c r="F15" s="459" t="s">
        <v>98</v>
      </c>
      <c r="G15" s="460">
        <v>1000</v>
      </c>
      <c r="H15" s="461" t="s">
        <v>123</v>
      </c>
      <c r="I15" s="459" t="s">
        <v>151</v>
      </c>
      <c r="J15" s="459" t="s">
        <v>150</v>
      </c>
      <c r="K15" s="459">
        <v>5</v>
      </c>
      <c r="L15" s="459">
        <v>0.150000005960464</v>
      </c>
      <c r="M15" s="459" t="s">
        <v>123</v>
      </c>
      <c r="N15" s="459">
        <v>0</v>
      </c>
      <c r="O15" s="460" t="s">
        <v>123</v>
      </c>
      <c r="P15" s="458">
        <v>100</v>
      </c>
      <c r="Q15" s="459">
        <v>100</v>
      </c>
      <c r="R15" s="459">
        <v>0</v>
      </c>
      <c r="S15" s="459">
        <v>0</v>
      </c>
      <c r="T15" s="459">
        <v>0</v>
      </c>
      <c r="U15" s="459">
        <v>100</v>
      </c>
      <c r="V15" s="459">
        <v>100</v>
      </c>
      <c r="W15" s="460">
        <v>100</v>
      </c>
      <c r="X15" s="458">
        <v>0</v>
      </c>
      <c r="Y15" s="459">
        <v>0</v>
      </c>
      <c r="Z15" s="459">
        <v>0</v>
      </c>
      <c r="AA15" s="459">
        <v>0</v>
      </c>
      <c r="AB15" s="459">
        <v>0</v>
      </c>
      <c r="AC15" s="459">
        <v>0</v>
      </c>
      <c r="AD15" s="460">
        <v>0</v>
      </c>
    </row>
    <row r="16" spans="1:30">
      <c r="A16" s="457" t="s">
        <v>115</v>
      </c>
      <c r="B16" s="458" t="s">
        <v>211</v>
      </c>
      <c r="C16" s="459" t="s">
        <v>94</v>
      </c>
      <c r="D16" s="459">
        <v>2</v>
      </c>
      <c r="E16" s="459" t="b">
        <v>0</v>
      </c>
      <c r="F16" s="459" t="s">
        <v>98</v>
      </c>
      <c r="G16" s="460">
        <v>1000</v>
      </c>
      <c r="H16" s="461" t="s">
        <v>123</v>
      </c>
      <c r="I16" s="459" t="s">
        <v>123</v>
      </c>
      <c r="J16" s="459" t="s">
        <v>122</v>
      </c>
      <c r="K16" s="459">
        <v>10</v>
      </c>
      <c r="L16" s="459">
        <v>1</v>
      </c>
      <c r="M16" s="459" t="s">
        <v>122</v>
      </c>
      <c r="N16" s="459">
        <v>3</v>
      </c>
      <c r="O16" s="460" t="s">
        <v>123</v>
      </c>
      <c r="P16" s="458">
        <v>100</v>
      </c>
      <c r="Q16" s="459">
        <v>100</v>
      </c>
      <c r="R16" s="459">
        <v>0</v>
      </c>
      <c r="S16" s="459">
        <v>0</v>
      </c>
      <c r="T16" s="459">
        <v>0</v>
      </c>
      <c r="U16" s="459">
        <v>100</v>
      </c>
      <c r="V16" s="459">
        <v>100</v>
      </c>
      <c r="W16" s="460">
        <v>100</v>
      </c>
      <c r="X16" s="458">
        <v>0</v>
      </c>
      <c r="Y16" s="459">
        <v>0</v>
      </c>
      <c r="Z16" s="459">
        <v>0</v>
      </c>
      <c r="AA16" s="459">
        <v>0</v>
      </c>
      <c r="AB16" s="459">
        <v>0</v>
      </c>
      <c r="AC16" s="459">
        <v>0</v>
      </c>
      <c r="AD16" s="460">
        <v>0</v>
      </c>
    </row>
    <row r="17" spans="1:30" ht="17.25">
      <c r="A17" s="462" t="s">
        <v>116</v>
      </c>
      <c r="B17" s="463" t="s">
        <v>212</v>
      </c>
      <c r="C17" s="464" t="s">
        <v>88</v>
      </c>
      <c r="D17" s="464">
        <v>2</v>
      </c>
      <c r="E17" s="464" t="b">
        <v>1</v>
      </c>
      <c r="F17" s="464" t="s">
        <v>98</v>
      </c>
      <c r="G17" s="465">
        <v>1000</v>
      </c>
      <c r="H17" s="466" t="s">
        <v>123</v>
      </c>
      <c r="I17" s="464" t="s">
        <v>146</v>
      </c>
      <c r="J17" s="464" t="s">
        <v>146</v>
      </c>
      <c r="K17" s="464">
        <v>0.05</v>
      </c>
      <c r="L17" s="464">
        <v>0.02</v>
      </c>
      <c r="M17" s="464" t="s">
        <v>123</v>
      </c>
      <c r="N17" s="464">
        <v>0</v>
      </c>
      <c r="O17" s="465" t="s">
        <v>123</v>
      </c>
      <c r="P17" s="463">
        <v>100</v>
      </c>
      <c r="Q17" s="464">
        <v>110</v>
      </c>
      <c r="R17" s="464">
        <v>0</v>
      </c>
      <c r="S17" s="464">
        <v>0</v>
      </c>
      <c r="T17" s="464">
        <v>0</v>
      </c>
      <c r="U17" s="464">
        <v>100</v>
      </c>
      <c r="V17" s="464">
        <v>100</v>
      </c>
      <c r="W17" s="465">
        <v>100</v>
      </c>
      <c r="X17" s="463">
        <v>0</v>
      </c>
      <c r="Y17" s="464">
        <v>0</v>
      </c>
      <c r="Z17" s="464">
        <v>0</v>
      </c>
      <c r="AA17" s="464">
        <v>0</v>
      </c>
      <c r="AB17" s="464">
        <v>0</v>
      </c>
      <c r="AC17" s="464">
        <v>0</v>
      </c>
      <c r="AD17" s="465">
        <v>0</v>
      </c>
    </row>
    <row r="18" spans="1:30">
      <c r="A18" s="442" t="s">
        <v>112</v>
      </c>
      <c r="B18" s="443" t="s">
        <v>260</v>
      </c>
      <c r="C18" s="444" t="s">
        <v>91</v>
      </c>
      <c r="D18" s="444">
        <v>3</v>
      </c>
      <c r="E18" s="444" t="b">
        <v>0</v>
      </c>
      <c r="F18" s="444" t="s">
        <v>98</v>
      </c>
      <c r="G18" s="445">
        <v>1500</v>
      </c>
      <c r="H18" s="446" t="s">
        <v>123</v>
      </c>
      <c r="I18" s="444" t="s">
        <v>152</v>
      </c>
      <c r="J18" s="444" t="s">
        <v>152</v>
      </c>
      <c r="K18" s="444">
        <v>1.5</v>
      </c>
      <c r="L18" s="444">
        <v>0.0500000007450581</v>
      </c>
      <c r="M18" s="444" t="s">
        <v>123</v>
      </c>
      <c r="N18" s="444">
        <v>0</v>
      </c>
      <c r="O18" s="445" t="s">
        <v>123</v>
      </c>
      <c r="P18" s="443">
        <v>100</v>
      </c>
      <c r="Q18" s="444">
        <v>100</v>
      </c>
      <c r="R18" s="444">
        <v>10</v>
      </c>
      <c r="S18" s="444">
        <v>0</v>
      </c>
      <c r="T18" s="444">
        <v>0</v>
      </c>
      <c r="U18" s="444">
        <v>100</v>
      </c>
      <c r="V18" s="444">
        <v>100</v>
      </c>
      <c r="W18" s="445">
        <v>100</v>
      </c>
      <c r="X18" s="443">
        <v>0</v>
      </c>
      <c r="Y18" s="444">
        <v>0</v>
      </c>
      <c r="Z18" s="444">
        <v>0.1</v>
      </c>
      <c r="AA18" s="444">
        <v>0</v>
      </c>
      <c r="AB18" s="444">
        <v>0</v>
      </c>
      <c r="AC18" s="444">
        <v>0</v>
      </c>
      <c r="AD18" s="445">
        <v>0</v>
      </c>
    </row>
    <row r="19" spans="1:30" ht="17.25">
      <c r="A19" s="447" t="s">
        <v>117</v>
      </c>
      <c r="B19" s="448" t="s">
        <v>213</v>
      </c>
      <c r="C19" s="449" t="s">
        <v>95</v>
      </c>
      <c r="D19" s="449">
        <v>3</v>
      </c>
      <c r="E19" s="449" t="b">
        <v>1</v>
      </c>
      <c r="F19" s="449" t="s">
        <v>98</v>
      </c>
      <c r="G19" s="450">
        <v>1500</v>
      </c>
      <c r="H19" s="451" t="s">
        <v>123</v>
      </c>
      <c r="I19" s="449" t="s">
        <v>156</v>
      </c>
      <c r="J19" s="449" t="s">
        <v>123</v>
      </c>
      <c r="K19" s="449">
        <v>0</v>
      </c>
      <c r="L19" s="449">
        <v>0</v>
      </c>
      <c r="M19" s="449" t="s">
        <v>123</v>
      </c>
      <c r="N19" s="449">
        <v>0</v>
      </c>
      <c r="O19" s="450" t="s">
        <v>123</v>
      </c>
      <c r="P19" s="448">
        <v>110</v>
      </c>
      <c r="Q19" s="449">
        <v>110</v>
      </c>
      <c r="R19" s="449">
        <v>10</v>
      </c>
      <c r="S19" s="449">
        <v>0</v>
      </c>
      <c r="T19" s="449">
        <v>0</v>
      </c>
      <c r="U19" s="449">
        <v>100</v>
      </c>
      <c r="V19" s="449">
        <v>100</v>
      </c>
      <c r="W19" s="450">
        <v>100</v>
      </c>
      <c r="X19" s="448">
        <v>9</v>
      </c>
      <c r="Y19" s="449">
        <v>4</v>
      </c>
      <c r="Z19" s="449">
        <v>0.5</v>
      </c>
      <c r="AA19" s="449">
        <v>0</v>
      </c>
      <c r="AB19" s="449">
        <v>0</v>
      </c>
      <c r="AC19" s="449">
        <v>0</v>
      </c>
      <c r="AD19" s="450">
        <v>0</v>
      </c>
    </row>
    <row r="20" spans="1:30" ht="17.25">
      <c r="A20" s="437" t="s">
        <v>264</v>
      </c>
      <c r="B20" s="438" t="s">
        <v>257</v>
      </c>
      <c r="C20" s="439" t="s">
        <v>258</v>
      </c>
      <c r="D20" s="439">
        <v>4</v>
      </c>
      <c r="E20" s="439" t="b">
        <v>0</v>
      </c>
      <c r="F20" s="439" t="s">
        <v>98</v>
      </c>
      <c r="G20" s="440">
        <v>2000</v>
      </c>
      <c r="H20" s="441" t="s">
        <v>123</v>
      </c>
      <c r="I20" s="439" t="s">
        <v>123</v>
      </c>
      <c r="J20" s="439" t="s">
        <v>123</v>
      </c>
      <c r="K20" s="439">
        <v>0</v>
      </c>
      <c r="L20" s="439">
        <v>0</v>
      </c>
      <c r="M20" s="439" t="s">
        <v>123</v>
      </c>
      <c r="N20" s="439">
        <v>0</v>
      </c>
      <c r="O20" s="440" t="s">
        <v>123</v>
      </c>
      <c r="P20" s="438">
        <v>100</v>
      </c>
      <c r="Q20" s="439">
        <v>100</v>
      </c>
      <c r="R20" s="439">
        <v>0</v>
      </c>
      <c r="S20" s="439">
        <v>0</v>
      </c>
      <c r="T20" s="439">
        <v>0</v>
      </c>
      <c r="U20" s="439">
        <v>100</v>
      </c>
      <c r="V20" s="439">
        <v>100</v>
      </c>
      <c r="W20" s="440">
        <v>100</v>
      </c>
      <c r="X20" s="438">
        <v>0</v>
      </c>
      <c r="Y20" s="439">
        <v>0</v>
      </c>
      <c r="Z20" s="439">
        <v>0</v>
      </c>
      <c r="AA20" s="439">
        <v>0</v>
      </c>
      <c r="AB20" s="439">
        <v>0</v>
      </c>
      <c r="AC20" s="439">
        <v>0</v>
      </c>
      <c r="AD20" s="440">
        <v>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L5" sqref="L5"/>
    </sheetView>
  </sheetViews>
  <sheetFormatPr defaultRowHeight="16.5"/>
  <cols>
    <col min="1" max="1" width="28.75499916" customWidth="1"/>
    <col min="2" max="2" width="12.50500011" customWidth="1"/>
    <col min="3" max="3" width="14.63000011" customWidth="1"/>
    <col min="4" max="6" width="12.50500011" customWidth="1"/>
    <col min="9" max="9" width="9.00500011" customWidth="1"/>
    <col min="14" max="14" width="13.13000011" customWidth="1"/>
    <col min="15" max="15" width="24.87999916" customWidth="1"/>
  </cols>
  <sheetData>
    <row r="1" spans="1:15">
      <c r="A1" s="40" t="s">
        <v>15</v>
      </c>
      <c r="B1" s="41" t="s">
        <v>17</v>
      </c>
      <c r="C1" s="41" t="s">
        <v>890</v>
      </c>
      <c r="D1" s="41" t="s">
        <v>229</v>
      </c>
      <c r="E1" s="41" t="s">
        <v>224</v>
      </c>
      <c r="F1" s="45" t="s">
        <v>55</v>
      </c>
      <c r="G1" s="40" t="s">
        <v>215</v>
      </c>
      <c r="H1" s="41" t="s">
        <v>216</v>
      </c>
      <c r="I1" s="42" t="s">
        <v>228</v>
      </c>
      <c r="J1" s="40" t="s">
        <v>98</v>
      </c>
      <c r="K1" s="41" t="s">
        <v>21</v>
      </c>
      <c r="L1" s="41" t="s">
        <v>226</v>
      </c>
      <c r="M1" s="41" t="s">
        <v>227</v>
      </c>
      <c r="N1" s="42" t="s">
        <v>73</v>
      </c>
      <c r="O1" s="53" t="s">
        <v>230</v>
      </c>
    </row>
    <row r="2" spans="1:15">
      <c r="A2" s="10" t="s">
        <v>231</v>
      </c>
      <c r="B2" s="68" t="s">
        <v>215</v>
      </c>
      <c r="C2" s="68" t="s">
        <v>891</v>
      </c>
      <c r="D2" s="68" t="b">
        <v>1</v>
      </c>
      <c r="E2" s="68" t="s">
        <v>225</v>
      </c>
      <c r="F2" s="267">
        <v>3900</v>
      </c>
      <c r="G2" s="10" t="b">
        <v>1</v>
      </c>
      <c r="H2" s="68" t="b">
        <v>0</v>
      </c>
      <c r="I2" s="11">
        <v>0</v>
      </c>
      <c r="J2" s="10">
        <v>0</v>
      </c>
      <c r="K2" s="68">
        <v>0</v>
      </c>
      <c r="L2" s="68">
        <v>0</v>
      </c>
      <c r="M2" s="68">
        <v>0</v>
      </c>
      <c r="N2" s="11" t="s">
        <v>200</v>
      </c>
      <c r="O2" s="30" t="s">
        <v>241</v>
      </c>
    </row>
    <row r="3" spans="1:15">
      <c r="A3" s="270" t="s">
        <v>233</v>
      </c>
      <c r="B3" s="271" t="s">
        <v>217</v>
      </c>
      <c r="C3" s="271" t="s">
        <v>892</v>
      </c>
      <c r="D3" s="271" t="b">
        <v>1</v>
      </c>
      <c r="E3" s="271" t="s">
        <v>225</v>
      </c>
      <c r="F3" s="272">
        <v>5900</v>
      </c>
      <c r="G3" s="270" t="b">
        <v>1</v>
      </c>
      <c r="H3" s="271" t="b">
        <v>0</v>
      </c>
      <c r="I3" s="273">
        <v>0</v>
      </c>
      <c r="J3" s="270">
        <v>100</v>
      </c>
      <c r="K3" s="271">
        <v>10000</v>
      </c>
      <c r="L3" s="271">
        <v>40</v>
      </c>
      <c r="M3" s="271">
        <v>4000</v>
      </c>
      <c r="N3" s="273" t="s">
        <v>200</v>
      </c>
      <c r="O3" s="274" t="s">
        <v>242</v>
      </c>
    </row>
    <row r="4" spans="1:15">
      <c r="A4" s="298" t="s">
        <v>232</v>
      </c>
      <c r="B4" s="299" t="s">
        <v>889</v>
      </c>
      <c r="C4" s="299" t="s">
        <v>893</v>
      </c>
      <c r="D4" s="299" t="b">
        <v>1</v>
      </c>
      <c r="E4" s="299" t="s">
        <v>225</v>
      </c>
      <c r="F4" s="300">
        <v>9900</v>
      </c>
      <c r="G4" s="298" t="b">
        <v>0</v>
      </c>
      <c r="H4" s="299" t="b">
        <v>0</v>
      </c>
      <c r="I4" s="301">
        <v>0</v>
      </c>
      <c r="J4" s="298">
        <v>150</v>
      </c>
      <c r="K4" s="299">
        <v>15000</v>
      </c>
      <c r="L4" s="299">
        <v>225</v>
      </c>
      <c r="M4" s="299">
        <v>22500</v>
      </c>
      <c r="N4" s="301" t="s">
        <v>212</v>
      </c>
      <c r="O4" s="302" t="s">
        <v>887</v>
      </c>
    </row>
    <row r="5" spans="1:15" ht="17.25">
      <c r="A5" s="303" t="s">
        <v>234</v>
      </c>
      <c r="B5" s="304" t="s">
        <v>882</v>
      </c>
      <c r="C5" s="304" t="s">
        <v>894</v>
      </c>
      <c r="D5" s="304" t="b">
        <v>1</v>
      </c>
      <c r="E5" s="304" t="s">
        <v>225</v>
      </c>
      <c r="F5" s="305">
        <v>19900</v>
      </c>
      <c r="G5" s="303" t="b">
        <v>0</v>
      </c>
      <c r="H5" s="304" t="b">
        <v>1</v>
      </c>
      <c r="I5" s="268">
        <v>3</v>
      </c>
      <c r="J5" s="303">
        <v>300</v>
      </c>
      <c r="K5" s="304">
        <v>30000</v>
      </c>
      <c r="L5" s="304">
        <v>400</v>
      </c>
      <c r="M5" s="304">
        <v>40000</v>
      </c>
      <c r="N5" s="268" t="s">
        <v>213</v>
      </c>
      <c r="O5" s="269" t="s">
        <v>888</v>
      </c>
    </row>
    <row r="6" spans="1:15">
      <c r="A6" s="279" t="s">
        <v>265</v>
      </c>
      <c r="B6" s="280" t="s">
        <v>251</v>
      </c>
      <c r="C6" s="280" t="s">
        <v>895</v>
      </c>
      <c r="D6" s="280" t="b">
        <v>0</v>
      </c>
      <c r="E6" s="280" t="s">
        <v>165</v>
      </c>
      <c r="F6" s="281">
        <v>0</v>
      </c>
      <c r="G6" s="279" t="b">
        <v>0</v>
      </c>
      <c r="H6" s="280" t="b">
        <v>0</v>
      </c>
      <c r="I6" s="282">
        <v>0</v>
      </c>
      <c r="J6" s="283">
        <v>5</v>
      </c>
      <c r="K6" s="280">
        <v>0</v>
      </c>
      <c r="L6" s="280">
        <v>0</v>
      </c>
      <c r="M6" s="280">
        <v>0</v>
      </c>
      <c r="N6" s="282" t="s">
        <v>200</v>
      </c>
      <c r="O6" s="284" t="s">
        <v>252</v>
      </c>
    </row>
    <row r="7" spans="1:15">
      <c r="A7" s="285" t="s">
        <v>235</v>
      </c>
      <c r="B7" s="286" t="s">
        <v>218</v>
      </c>
      <c r="C7" s="286" t="s">
        <v>896</v>
      </c>
      <c r="D7" s="286" t="b">
        <v>0</v>
      </c>
      <c r="E7" s="286" t="s">
        <v>225</v>
      </c>
      <c r="F7" s="287">
        <v>1200</v>
      </c>
      <c r="G7" s="285" t="b">
        <v>0</v>
      </c>
      <c r="H7" s="286" t="b">
        <v>0</v>
      </c>
      <c r="I7" s="288">
        <v>0</v>
      </c>
      <c r="J7" s="289">
        <v>40</v>
      </c>
      <c r="K7" s="286">
        <v>0</v>
      </c>
      <c r="L7" s="286">
        <v>0</v>
      </c>
      <c r="M7" s="286">
        <v>0</v>
      </c>
      <c r="N7" s="290" t="s">
        <v>200</v>
      </c>
      <c r="O7" s="291" t="s">
        <v>243</v>
      </c>
    </row>
    <row r="8" spans="1:15">
      <c r="A8" s="285" t="s">
        <v>236</v>
      </c>
      <c r="B8" s="286" t="s">
        <v>219</v>
      </c>
      <c r="C8" s="286" t="s">
        <v>897</v>
      </c>
      <c r="D8" s="286" t="b">
        <v>0</v>
      </c>
      <c r="E8" s="286" t="s">
        <v>225</v>
      </c>
      <c r="F8" s="287">
        <v>5900</v>
      </c>
      <c r="G8" s="285" t="b">
        <v>0</v>
      </c>
      <c r="H8" s="286" t="b">
        <v>0</v>
      </c>
      <c r="I8" s="288">
        <v>0</v>
      </c>
      <c r="J8" s="285">
        <v>250</v>
      </c>
      <c r="K8" s="286">
        <v>0</v>
      </c>
      <c r="L8" s="286">
        <v>0</v>
      </c>
      <c r="M8" s="286">
        <v>0</v>
      </c>
      <c r="N8" s="288" t="s">
        <v>200</v>
      </c>
      <c r="O8" s="292" t="s">
        <v>246</v>
      </c>
    </row>
    <row r="9" spans="1:15">
      <c r="A9" s="306" t="s">
        <v>885</v>
      </c>
      <c r="B9" s="307" t="s">
        <v>220</v>
      </c>
      <c r="C9" s="307" t="s">
        <v>898</v>
      </c>
      <c r="D9" s="307" t="b">
        <v>0</v>
      </c>
      <c r="E9" s="286" t="s">
        <v>225</v>
      </c>
      <c r="F9" s="308">
        <v>12000</v>
      </c>
      <c r="G9" s="306" t="b">
        <v>0</v>
      </c>
      <c r="H9" s="307" t="b">
        <v>0</v>
      </c>
      <c r="I9" s="309">
        <v>0</v>
      </c>
      <c r="J9" s="306">
        <v>600</v>
      </c>
      <c r="K9" s="286">
        <v>0</v>
      </c>
      <c r="L9" s="286">
        <v>0</v>
      </c>
      <c r="M9" s="286">
        <v>0</v>
      </c>
      <c r="N9" s="288" t="s">
        <v>200</v>
      </c>
      <c r="O9" s="292" t="s">
        <v>247</v>
      </c>
    </row>
    <row r="10" spans="1:15">
      <c r="A10" s="306" t="s">
        <v>886</v>
      </c>
      <c r="B10" s="307" t="s">
        <v>880</v>
      </c>
      <c r="C10" s="307" t="s">
        <v>1086</v>
      </c>
      <c r="D10" s="307" t="b">
        <v>0</v>
      </c>
      <c r="E10" s="286" t="s">
        <v>225</v>
      </c>
      <c r="F10" s="308">
        <v>59000</v>
      </c>
      <c r="G10" s="306" t="b">
        <v>0</v>
      </c>
      <c r="H10" s="307" t="b">
        <v>0</v>
      </c>
      <c r="I10" s="309">
        <v>0</v>
      </c>
      <c r="J10" s="306">
        <v>3000</v>
      </c>
      <c r="K10" s="286">
        <v>0</v>
      </c>
      <c r="L10" s="286">
        <v>0</v>
      </c>
      <c r="M10" s="286">
        <v>0</v>
      </c>
      <c r="N10" s="288" t="s">
        <v>200</v>
      </c>
      <c r="O10" s="292" t="s">
        <v>883</v>
      </c>
    </row>
    <row r="11" spans="1:15" ht="17.25">
      <c r="A11" s="293" t="s">
        <v>237</v>
      </c>
      <c r="B11" s="294" t="s">
        <v>881</v>
      </c>
      <c r="C11" s="294" t="s">
        <v>1087</v>
      </c>
      <c r="D11" s="294" t="b">
        <v>0</v>
      </c>
      <c r="E11" s="294" t="s">
        <v>225</v>
      </c>
      <c r="F11" s="295">
        <v>119000</v>
      </c>
      <c r="G11" s="293" t="b">
        <v>0</v>
      </c>
      <c r="H11" s="294" t="b">
        <v>0</v>
      </c>
      <c r="I11" s="296">
        <v>0</v>
      </c>
      <c r="J11" s="293">
        <v>7000</v>
      </c>
      <c r="K11" s="294">
        <v>0</v>
      </c>
      <c r="L11" s="294">
        <v>0</v>
      </c>
      <c r="M11" s="294">
        <v>0</v>
      </c>
      <c r="N11" s="296" t="s">
        <v>200</v>
      </c>
      <c r="O11" s="297" t="s">
        <v>884</v>
      </c>
    </row>
    <row r="12" spans="1:15">
      <c r="A12" s="59" t="s">
        <v>238</v>
      </c>
      <c r="B12" s="275" t="s">
        <v>221</v>
      </c>
      <c r="C12" s="275" t="s">
        <v>900</v>
      </c>
      <c r="D12" s="275" t="b">
        <v>0</v>
      </c>
      <c r="E12" s="275" t="s">
        <v>98</v>
      </c>
      <c r="F12" s="276">
        <v>25</v>
      </c>
      <c r="G12" s="59" t="b">
        <v>0</v>
      </c>
      <c r="H12" s="275" t="b">
        <v>0</v>
      </c>
      <c r="I12" s="31">
        <v>0</v>
      </c>
      <c r="J12" s="59">
        <v>0</v>
      </c>
      <c r="K12" s="275">
        <v>1000</v>
      </c>
      <c r="L12" s="275">
        <v>0</v>
      </c>
      <c r="M12" s="275">
        <v>0</v>
      </c>
      <c r="N12" s="31" t="s">
        <v>200</v>
      </c>
      <c r="O12" s="277" t="s">
        <v>244</v>
      </c>
    </row>
    <row r="13" spans="1:15">
      <c r="A13" s="12" t="s">
        <v>239</v>
      </c>
      <c r="B13" s="4" t="s">
        <v>222</v>
      </c>
      <c r="C13" s="4" t="s">
        <v>901</v>
      </c>
      <c r="D13" s="4" t="b">
        <v>0</v>
      </c>
      <c r="E13" s="4" t="s">
        <v>98</v>
      </c>
      <c r="F13" s="278">
        <v>220</v>
      </c>
      <c r="G13" s="12" t="b">
        <v>0</v>
      </c>
      <c r="H13" s="4" t="b">
        <v>0</v>
      </c>
      <c r="I13" s="13">
        <v>0</v>
      </c>
      <c r="J13" s="12">
        <v>0</v>
      </c>
      <c r="K13" s="4">
        <v>10000</v>
      </c>
      <c r="L13" s="4">
        <v>0</v>
      </c>
      <c r="M13" s="4">
        <v>0</v>
      </c>
      <c r="N13" s="13" t="s">
        <v>200</v>
      </c>
      <c r="O13" s="27" t="s">
        <v>245</v>
      </c>
    </row>
    <row r="14" spans="1:15" ht="17.25">
      <c r="A14" s="14" t="s">
        <v>240</v>
      </c>
      <c r="B14" s="15" t="s">
        <v>223</v>
      </c>
      <c r="C14" s="15" t="s">
        <v>902</v>
      </c>
      <c r="D14" s="15" t="b">
        <v>0</v>
      </c>
      <c r="E14" s="15" t="s">
        <v>98</v>
      </c>
      <c r="F14" s="20">
        <v>2000</v>
      </c>
      <c r="G14" s="14" t="b">
        <v>0</v>
      </c>
      <c r="H14" s="15" t="b">
        <v>0</v>
      </c>
      <c r="I14" s="16">
        <v>0</v>
      </c>
      <c r="J14" s="14">
        <v>0</v>
      </c>
      <c r="K14" s="15">
        <v>100000</v>
      </c>
      <c r="L14" s="15">
        <v>0</v>
      </c>
      <c r="M14" s="15">
        <v>0</v>
      </c>
      <c r="N14" s="16" t="s">
        <v>200</v>
      </c>
      <c r="O14" s="28" t="s">
        <v>248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E4" sqref="E4"/>
    </sheetView>
  </sheetViews>
  <sheetFormatPr defaultRowHeight="16.5"/>
  <cols>
    <col min="1" max="1" width="27.87999916" customWidth="1"/>
    <col min="2" max="2" width="14.88000011" customWidth="1"/>
    <col min="4" max="8" width="9.00500011" customWidth="1"/>
    <col min="9" max="10" width="5.13000011" customWidth="1"/>
    <col min="11" max="11" width="7.13000011" customWidth="1"/>
    <col min="12" max="12" width="12.50500011" customWidth="1"/>
  </cols>
  <sheetData>
    <row r="1" spans="1:12">
      <c r="A1" s="17" t="s">
        <v>15</v>
      </c>
      <c r="B1" s="21" t="s">
        <v>17</v>
      </c>
      <c r="C1" s="17" t="s">
        <v>16</v>
      </c>
      <c r="D1" s="18" t="s">
        <v>14</v>
      </c>
      <c r="E1" s="18" t="s">
        <v>19</v>
      </c>
      <c r="F1" s="19" t="s">
        <v>24</v>
      </c>
      <c r="G1" s="17" t="s">
        <v>26</v>
      </c>
      <c r="H1" s="19" t="s">
        <v>27</v>
      </c>
      <c r="I1" s="17" t="s">
        <v>21</v>
      </c>
      <c r="J1" s="19" t="s">
        <v>20</v>
      </c>
      <c r="K1" s="26" t="s">
        <v>586</v>
      </c>
      <c r="L1" s="32" t="s">
        <v>57</v>
      </c>
    </row>
    <row r="2" spans="1:12">
      <c r="A2" s="182" t="s">
        <v>67</v>
      </c>
      <c r="B2" s="185" t="s">
        <v>515</v>
      </c>
      <c r="C2" s="188">
        <v>20</v>
      </c>
      <c r="D2" s="60">
        <v>8</v>
      </c>
      <c r="E2" s="60">
        <v>0</v>
      </c>
      <c r="F2" s="191">
        <v>0.6</v>
      </c>
      <c r="G2" s="188">
        <v>0</v>
      </c>
      <c r="H2" s="191">
        <v>0</v>
      </c>
      <c r="I2" s="188">
        <v>0.1</v>
      </c>
      <c r="J2" s="191">
        <v>0.8</v>
      </c>
      <c r="K2" s="233">
        <v>50</v>
      </c>
      <c r="L2" s="185">
        <v>0.3</v>
      </c>
    </row>
    <row r="3" spans="1:12">
      <c r="A3" s="183" t="s">
        <v>68</v>
      </c>
      <c r="B3" s="186" t="s">
        <v>516</v>
      </c>
      <c r="C3" s="189">
        <v>25</v>
      </c>
      <c r="D3" s="58">
        <v>12</v>
      </c>
      <c r="E3" s="58">
        <v>0.5</v>
      </c>
      <c r="F3" s="192">
        <v>0.8</v>
      </c>
      <c r="G3" s="189">
        <v>0</v>
      </c>
      <c r="H3" s="192">
        <v>0</v>
      </c>
      <c r="I3" s="189">
        <v>1</v>
      </c>
      <c r="J3" s="192">
        <v>1</v>
      </c>
      <c r="K3" s="234">
        <v>23</v>
      </c>
      <c r="L3" s="186">
        <v>1</v>
      </c>
    </row>
    <row r="4" spans="1:12">
      <c r="A4" s="183" t="s">
        <v>69</v>
      </c>
      <c r="B4" s="186" t="s">
        <v>517</v>
      </c>
      <c r="C4" s="189">
        <v>20</v>
      </c>
      <c r="D4" s="58">
        <v>8</v>
      </c>
      <c r="E4" s="58">
        <v>0</v>
      </c>
      <c r="F4" s="192">
        <v>0.7</v>
      </c>
      <c r="G4" s="189">
        <v>2</v>
      </c>
      <c r="H4" s="192">
        <v>3</v>
      </c>
      <c r="I4" s="189">
        <v>1</v>
      </c>
      <c r="J4" s="192">
        <v>1</v>
      </c>
      <c r="K4" s="234">
        <v>20</v>
      </c>
      <c r="L4" s="186">
        <v>1.2</v>
      </c>
    </row>
    <row r="5" spans="1:12" ht="17.25">
      <c r="A5" s="184" t="s">
        <v>70</v>
      </c>
      <c r="B5" s="187" t="s">
        <v>1082</v>
      </c>
      <c r="C5" s="239">
        <v>30</v>
      </c>
      <c r="D5" s="240">
        <v>10</v>
      </c>
      <c r="E5" s="240">
        <v>1</v>
      </c>
      <c r="F5" s="241">
        <v>0.75</v>
      </c>
      <c r="G5" s="190">
        <v>0</v>
      </c>
      <c r="H5" s="193">
        <v>0</v>
      </c>
      <c r="I5" s="190">
        <v>1.1</v>
      </c>
      <c r="J5" s="193">
        <v>1.2</v>
      </c>
      <c r="K5" s="235">
        <v>15</v>
      </c>
      <c r="L5" s="187">
        <v>1.5</v>
      </c>
    </row>
    <row r="6" spans="1:12" ht="17.25">
      <c r="A6" s="236" t="s">
        <v>744</v>
      </c>
      <c r="B6" s="146" t="s">
        <v>743</v>
      </c>
      <c r="C6" s="136">
        <v>1</v>
      </c>
      <c r="D6" s="137">
        <v>4</v>
      </c>
      <c r="E6" s="137">
        <v>0</v>
      </c>
      <c r="F6" s="138">
        <v>0.65</v>
      </c>
      <c r="G6" s="136">
        <v>0</v>
      </c>
      <c r="H6" s="138">
        <v>0</v>
      </c>
      <c r="I6" s="136">
        <v>0</v>
      </c>
      <c r="J6" s="138">
        <v>0</v>
      </c>
      <c r="K6" s="246">
        <v>10</v>
      </c>
      <c r="L6" s="404" t="s">
        <v>1088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6" sqref="C6"/>
    </sheetView>
  </sheetViews>
  <sheetFormatPr defaultRowHeight="16.5"/>
  <cols>
    <col min="1" max="1" width="26.37999916" customWidth="1"/>
    <col min="2" max="2" width="14.88000011" customWidth="1"/>
  </cols>
  <sheetData>
    <row r="1" spans="1:3">
      <c r="A1" s="33" t="s">
        <v>0</v>
      </c>
      <c r="B1" s="33" t="s">
        <v>17</v>
      </c>
      <c r="C1" s="33" t="s">
        <v>24</v>
      </c>
    </row>
    <row r="2" spans="1:3">
      <c r="A2" s="4" t="s">
        <v>180</v>
      </c>
      <c r="B2" s="4" t="s">
        <v>60</v>
      </c>
      <c r="C2" s="4">
        <v>1</v>
      </c>
    </row>
    <row r="3" spans="1:3">
      <c r="A3" s="4" t="s">
        <v>181</v>
      </c>
      <c r="B3" s="4" t="s">
        <v>61</v>
      </c>
      <c r="C3" s="4">
        <v>1.5</v>
      </c>
    </row>
    <row r="4" spans="1:3">
      <c r="A4" s="4" t="s">
        <v>182</v>
      </c>
      <c r="B4" s="4" t="s">
        <v>77</v>
      </c>
      <c r="C4" s="4">
        <v>1</v>
      </c>
    </row>
    <row r="5" spans="1:3">
      <c r="A5" s="6" t="s">
        <v>183</v>
      </c>
      <c r="B5" s="5" t="s">
        <v>160</v>
      </c>
      <c r="C5" s="5">
        <v>0.75</v>
      </c>
    </row>
    <row r="6" spans="1:3">
      <c r="A6" s="6" t="s">
        <v>184</v>
      </c>
      <c r="B6" s="5" t="s">
        <v>161</v>
      </c>
      <c r="C6" s="5">
        <v>0.600000023841858</v>
      </c>
    </row>
    <row r="7" spans="1:3">
      <c r="A7" s="6" t="s">
        <v>185</v>
      </c>
      <c r="B7" s="5" t="s">
        <v>75</v>
      </c>
      <c r="C7" s="5">
        <v>1</v>
      </c>
    </row>
    <row r="8" spans="1:3">
      <c r="A8" s="6" t="s">
        <v>186</v>
      </c>
      <c r="B8" s="5" t="s">
        <v>76</v>
      </c>
      <c r="C8" s="5">
        <v>1</v>
      </c>
    </row>
    <row r="9" spans="1:3">
      <c r="A9" s="6" t="s">
        <v>187</v>
      </c>
      <c r="B9" s="5" t="s">
        <v>72</v>
      </c>
      <c r="C9" s="5">
        <v>1</v>
      </c>
    </row>
    <row r="10" spans="1:3">
      <c r="A10" s="6" t="s">
        <v>188</v>
      </c>
      <c r="B10" s="5" t="s">
        <v>158</v>
      </c>
      <c r="C10" s="5">
        <v>1</v>
      </c>
    </row>
    <row r="11" spans="1:3">
      <c r="A11" s="6" t="s">
        <v>189</v>
      </c>
      <c r="B11" s="5" t="s">
        <v>62</v>
      </c>
      <c r="C11" s="5">
        <v>1</v>
      </c>
    </row>
    <row r="12" spans="1:3">
      <c r="A12" s="6" t="s">
        <v>190</v>
      </c>
      <c r="B12" s="5" t="s">
        <v>63</v>
      </c>
      <c r="C12" s="5">
        <v>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Q7" sqref="Q7"/>
    </sheetView>
  </sheetViews>
  <sheetFormatPr defaultRowHeight="16.5"/>
  <cols>
    <col min="1" max="1" width="29.37999916" style="3" customWidth="1"/>
    <col min="2" max="2" width="7.00500011" style="3" customWidth="1"/>
    <col min="3" max="3" width="11.00500011" style="3" customWidth="1"/>
    <col min="4" max="4" width="18.50499916" style="3" customWidth="1"/>
    <col min="5" max="5" width="6.63000011" style="3" customWidth="1"/>
    <col min="6" max="6" width="7.63000011" style="3" customWidth="1"/>
    <col min="7" max="7" width="6.00500011" style="3" customWidth="1"/>
    <col min="8" max="8" width="5.38000011" style="3" customWidth="1"/>
    <col min="9" max="9" width="9.13000011" style="3" customWidth="1"/>
    <col min="10" max="10" width="12.25500011" style="3" customWidth="1"/>
    <col min="11" max="11" width="10.63000011" style="3" customWidth="1"/>
    <col min="12" max="12" width="10.25500011" style="3" customWidth="1"/>
    <col min="13" max="13" width="14.13000011" style="3" customWidth="1"/>
    <col min="14" max="14" width="14.25500011" style="3" customWidth="1"/>
    <col min="15" max="15" width="12.63000011" style="3" customWidth="1"/>
    <col min="16" max="16" width="12.00500011" style="3" customWidth="1"/>
    <col min="17" max="17" width="15.88000011" style="3" customWidth="1"/>
    <col min="18" max="19" width="5.00500011" style="3" customWidth="1"/>
  </cols>
  <sheetData>
    <row r="1" spans="1:19">
      <c r="A1" s="25" t="s">
        <v>0</v>
      </c>
      <c r="B1" s="17" t="s">
        <v>17</v>
      </c>
      <c r="C1" s="18" t="s">
        <v>532</v>
      </c>
      <c r="D1" s="21" t="s">
        <v>352</v>
      </c>
      <c r="E1" s="19" t="s">
        <v>250</v>
      </c>
      <c r="F1" s="258" t="s">
        <v>520</v>
      </c>
      <c r="G1" s="198" t="s">
        <v>521</v>
      </c>
      <c r="H1" s="257" t="s">
        <v>97</v>
      </c>
      <c r="I1" s="259" t="s">
        <v>522</v>
      </c>
      <c r="J1" s="258" t="s">
        <v>864</v>
      </c>
      <c r="K1" s="198" t="s">
        <v>865</v>
      </c>
      <c r="L1" s="257" t="s">
        <v>866</v>
      </c>
      <c r="M1" s="259" t="s">
        <v>867</v>
      </c>
      <c r="N1" s="258" t="s">
        <v>868</v>
      </c>
      <c r="O1" s="198" t="s">
        <v>869</v>
      </c>
      <c r="P1" s="257" t="s">
        <v>870</v>
      </c>
      <c r="Q1" s="259" t="s">
        <v>871</v>
      </c>
      <c r="R1" s="22" t="s">
        <v>249</v>
      </c>
      <c r="S1" s="19" t="s">
        <v>531</v>
      </c>
    </row>
    <row r="2" spans="1:19">
      <c r="A2" s="29" t="s">
        <v>523</v>
      </c>
      <c r="B2" s="7" t="s">
        <v>16</v>
      </c>
      <c r="C2" s="8" t="s">
        <v>42</v>
      </c>
      <c r="D2" s="23" t="s">
        <v>872</v>
      </c>
      <c r="E2" s="9">
        <v>100</v>
      </c>
      <c r="F2" s="260">
        <v>20</v>
      </c>
      <c r="G2" s="220">
        <v>50</v>
      </c>
      <c r="H2" s="254">
        <v>80</v>
      </c>
      <c r="I2" s="261">
        <v>100</v>
      </c>
      <c r="J2" s="260">
        <v>10</v>
      </c>
      <c r="K2" s="220">
        <v>15</v>
      </c>
      <c r="L2" s="254">
        <v>20</v>
      </c>
      <c r="M2" s="261">
        <v>25</v>
      </c>
      <c r="N2" s="260">
        <v>100</v>
      </c>
      <c r="O2" s="220">
        <v>150</v>
      </c>
      <c r="P2" s="254">
        <v>225</v>
      </c>
      <c r="Q2" s="261">
        <v>300</v>
      </c>
      <c r="R2" s="24">
        <v>1</v>
      </c>
      <c r="S2" s="9">
        <v>5</v>
      </c>
    </row>
    <row r="3" spans="1:19">
      <c r="A3" s="54" t="s">
        <v>524</v>
      </c>
      <c r="B3" s="35" t="s">
        <v>14</v>
      </c>
      <c r="C3" s="2" t="s">
        <v>43</v>
      </c>
      <c r="D3" s="266" t="s">
        <v>873</v>
      </c>
      <c r="E3" s="36">
        <v>10</v>
      </c>
      <c r="F3" s="262">
        <v>20</v>
      </c>
      <c r="G3" s="33">
        <v>50</v>
      </c>
      <c r="H3" s="252">
        <v>80</v>
      </c>
      <c r="I3" s="263">
        <v>100</v>
      </c>
      <c r="J3" s="262">
        <v>1</v>
      </c>
      <c r="K3" s="33">
        <v>2</v>
      </c>
      <c r="L3" s="252">
        <v>3</v>
      </c>
      <c r="M3" s="263">
        <v>4</v>
      </c>
      <c r="N3" s="262">
        <v>10</v>
      </c>
      <c r="O3" s="33">
        <v>10</v>
      </c>
      <c r="P3" s="252">
        <v>15</v>
      </c>
      <c r="Q3" s="263">
        <v>20</v>
      </c>
      <c r="R3" s="49">
        <v>1</v>
      </c>
      <c r="S3" s="36">
        <v>5</v>
      </c>
    </row>
    <row r="4" spans="1:19">
      <c r="A4" s="54" t="s">
        <v>525</v>
      </c>
      <c r="B4" s="35" t="s">
        <v>19</v>
      </c>
      <c r="C4" s="2" t="s">
        <v>44</v>
      </c>
      <c r="D4" s="266" t="s">
        <v>874</v>
      </c>
      <c r="E4" s="36">
        <v>0</v>
      </c>
      <c r="F4" s="262">
        <v>20</v>
      </c>
      <c r="G4" s="33">
        <v>50</v>
      </c>
      <c r="H4" s="252">
        <v>80</v>
      </c>
      <c r="I4" s="263">
        <v>100</v>
      </c>
      <c r="J4" s="262">
        <v>0.25</v>
      </c>
      <c r="K4" s="33">
        <v>0.5</v>
      </c>
      <c r="L4" s="252">
        <v>0.75</v>
      </c>
      <c r="M4" s="263">
        <v>1</v>
      </c>
      <c r="N4" s="262">
        <v>1.75</v>
      </c>
      <c r="O4" s="33">
        <v>2</v>
      </c>
      <c r="P4" s="252">
        <v>5</v>
      </c>
      <c r="Q4" s="263">
        <v>10</v>
      </c>
      <c r="R4" s="49">
        <v>1</v>
      </c>
      <c r="S4" s="36">
        <v>4</v>
      </c>
    </row>
    <row r="5" spans="1:19">
      <c r="A5" s="54" t="s">
        <v>526</v>
      </c>
      <c r="B5" s="35" t="s">
        <v>18</v>
      </c>
      <c r="C5" s="2" t="s">
        <v>533</v>
      </c>
      <c r="D5" s="266" t="s">
        <v>878</v>
      </c>
      <c r="E5" s="36">
        <v>0</v>
      </c>
      <c r="F5" s="262">
        <v>20</v>
      </c>
      <c r="G5" s="33">
        <v>50</v>
      </c>
      <c r="H5" s="252">
        <v>80</v>
      </c>
      <c r="I5" s="263">
        <v>100</v>
      </c>
      <c r="J5" s="262">
        <v>0.1</v>
      </c>
      <c r="K5" s="33">
        <v>0.2</v>
      </c>
      <c r="L5" s="252">
        <v>0.3</v>
      </c>
      <c r="M5" s="263">
        <v>0.4</v>
      </c>
      <c r="N5" s="262">
        <v>1</v>
      </c>
      <c r="O5" s="33">
        <v>1</v>
      </c>
      <c r="P5" s="252">
        <v>1.5</v>
      </c>
      <c r="Q5" s="263">
        <v>2</v>
      </c>
      <c r="R5" s="49">
        <v>1</v>
      </c>
      <c r="S5" s="36">
        <v>4</v>
      </c>
    </row>
    <row r="6" spans="1:19">
      <c r="A6" s="54" t="s">
        <v>527</v>
      </c>
      <c r="B6" s="35" t="s">
        <v>56</v>
      </c>
      <c r="C6" s="2" t="s">
        <v>47</v>
      </c>
      <c r="D6" s="266" t="s">
        <v>875</v>
      </c>
      <c r="E6" s="36">
        <v>0</v>
      </c>
      <c r="F6" s="262">
        <v>20</v>
      </c>
      <c r="G6" s="33">
        <v>50</v>
      </c>
      <c r="H6" s="252">
        <v>80</v>
      </c>
      <c r="I6" s="263">
        <v>100</v>
      </c>
      <c r="J6" s="262">
        <v>0.001</v>
      </c>
      <c r="K6" s="33">
        <v>0.002</v>
      </c>
      <c r="L6" s="252">
        <v>0.003</v>
      </c>
      <c r="M6" s="263">
        <v>0.004</v>
      </c>
      <c r="N6" s="262">
        <v>0.013</v>
      </c>
      <c r="O6" s="33">
        <v>0.015</v>
      </c>
      <c r="P6" s="252">
        <v>0.03</v>
      </c>
      <c r="Q6" s="263">
        <v>0.04</v>
      </c>
      <c r="R6" s="49">
        <v>1</v>
      </c>
      <c r="S6" s="36">
        <v>3</v>
      </c>
    </row>
    <row r="7" spans="1:19">
      <c r="A7" s="54" t="s">
        <v>528</v>
      </c>
      <c r="B7" s="35" t="s">
        <v>20</v>
      </c>
      <c r="C7" s="2" t="s">
        <v>535</v>
      </c>
      <c r="D7" s="266" t="s">
        <v>876</v>
      </c>
      <c r="E7" s="36">
        <v>1</v>
      </c>
      <c r="F7" s="262">
        <v>20</v>
      </c>
      <c r="G7" s="33">
        <v>50</v>
      </c>
      <c r="H7" s="252">
        <v>80</v>
      </c>
      <c r="I7" s="263">
        <v>100</v>
      </c>
      <c r="J7" s="262">
        <v>0.01</v>
      </c>
      <c r="K7" s="33">
        <v>0.02</v>
      </c>
      <c r="L7" s="252">
        <v>0.03</v>
      </c>
      <c r="M7" s="263">
        <v>0.04</v>
      </c>
      <c r="N7" s="262">
        <v>0.1</v>
      </c>
      <c r="O7" s="33">
        <v>0.1</v>
      </c>
      <c r="P7" s="252">
        <v>0.15</v>
      </c>
      <c r="Q7" s="263">
        <v>0.2</v>
      </c>
      <c r="R7" s="49">
        <v>2</v>
      </c>
      <c r="S7" s="36">
        <v>4</v>
      </c>
    </row>
    <row r="8" spans="1:19">
      <c r="A8" s="54" t="s">
        <v>529</v>
      </c>
      <c r="B8" s="35" t="s">
        <v>21</v>
      </c>
      <c r="C8" s="2" t="s">
        <v>534</v>
      </c>
      <c r="D8" s="266" t="s">
        <v>877</v>
      </c>
      <c r="E8" s="36">
        <v>1</v>
      </c>
      <c r="F8" s="262">
        <v>20</v>
      </c>
      <c r="G8" s="33">
        <v>50</v>
      </c>
      <c r="H8" s="252">
        <v>80</v>
      </c>
      <c r="I8" s="263">
        <v>100</v>
      </c>
      <c r="J8" s="262">
        <v>0.01</v>
      </c>
      <c r="K8" s="33">
        <v>0.02</v>
      </c>
      <c r="L8" s="252">
        <v>0.03</v>
      </c>
      <c r="M8" s="263">
        <v>0.04</v>
      </c>
      <c r="N8" s="262">
        <v>0.1</v>
      </c>
      <c r="O8" s="33">
        <v>0.1</v>
      </c>
      <c r="P8" s="252">
        <v>0.15</v>
      </c>
      <c r="Q8" s="263">
        <v>0.2</v>
      </c>
      <c r="R8" s="49">
        <v>2</v>
      </c>
      <c r="S8" s="36">
        <v>4</v>
      </c>
    </row>
    <row r="9" spans="1:19" ht="17.25">
      <c r="A9" s="145" t="s">
        <v>530</v>
      </c>
      <c r="B9" s="37" t="s">
        <v>73</v>
      </c>
      <c r="C9" s="38" t="s">
        <v>536</v>
      </c>
      <c r="D9" s="48" t="s">
        <v>879</v>
      </c>
      <c r="E9" s="39">
        <v>1</v>
      </c>
      <c r="F9" s="264">
        <v>20</v>
      </c>
      <c r="G9" s="98">
        <v>50</v>
      </c>
      <c r="H9" s="256">
        <v>80</v>
      </c>
      <c r="I9" s="265">
        <v>100</v>
      </c>
      <c r="J9" s="264">
        <v>0.5</v>
      </c>
      <c r="K9" s="98">
        <v>1</v>
      </c>
      <c r="L9" s="256">
        <v>1.5</v>
      </c>
      <c r="M9" s="265">
        <v>2</v>
      </c>
      <c r="N9" s="264">
        <v>5</v>
      </c>
      <c r="O9" s="98">
        <v>5</v>
      </c>
      <c r="P9" s="256">
        <v>7.5</v>
      </c>
      <c r="Q9" s="265">
        <v>10</v>
      </c>
      <c r="R9" s="51">
        <v>2</v>
      </c>
      <c r="S9" s="39">
        <v>5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>
      <selection activeCell="C6" sqref="C6"/>
    </sheetView>
  </sheetViews>
  <sheetFormatPr defaultRowHeight="16.5"/>
  <cols>
    <col min="1" max="1" width="26.62999916" customWidth="1"/>
    <col min="2" max="2" width="15.13000011" customWidth="1"/>
    <col min="5" max="8" width="9.00500011" customWidth="1"/>
  </cols>
  <sheetData>
    <row r="1" spans="1:12">
      <c r="A1" s="25" t="s">
        <v>0</v>
      </c>
      <c r="B1" s="17" t="s">
        <v>17</v>
      </c>
      <c r="C1" s="18" t="s">
        <v>16</v>
      </c>
      <c r="D1" s="18" t="s">
        <v>14</v>
      </c>
      <c r="E1" s="18" t="s">
        <v>19</v>
      </c>
      <c r="F1" s="18" t="s">
        <v>24</v>
      </c>
      <c r="G1" s="18" t="s">
        <v>38</v>
      </c>
      <c r="H1" s="18" t="s">
        <v>39</v>
      </c>
      <c r="I1" s="18" t="s">
        <v>21</v>
      </c>
      <c r="J1" s="18" t="s">
        <v>20</v>
      </c>
      <c r="K1" s="18" t="s">
        <v>33</v>
      </c>
      <c r="L1" s="19" t="s">
        <v>35</v>
      </c>
    </row>
    <row r="2" spans="1:12">
      <c r="A2" s="497" t="s">
        <v>191</v>
      </c>
      <c r="B2" s="494" t="s">
        <v>159</v>
      </c>
      <c r="C2" s="495">
        <v>2000</v>
      </c>
      <c r="D2" s="495">
        <v>100</v>
      </c>
      <c r="E2" s="495">
        <v>15</v>
      </c>
      <c r="F2" s="495">
        <v>0.8</v>
      </c>
      <c r="G2" s="495">
        <v>1</v>
      </c>
      <c r="H2" s="495">
        <v>0.5</v>
      </c>
      <c r="I2" s="495">
        <v>1</v>
      </c>
      <c r="J2" s="495">
        <v>100</v>
      </c>
      <c r="K2" s="495" t="s">
        <v>34</v>
      </c>
      <c r="L2" s="496" t="s">
        <v>129</v>
      </c>
    </row>
    <row r="3" spans="1:12">
      <c r="A3" s="498" t="s">
        <v>192</v>
      </c>
      <c r="B3" s="488" t="s">
        <v>74</v>
      </c>
      <c r="C3" s="489">
        <v>2000</v>
      </c>
      <c r="D3" s="489">
        <v>125</v>
      </c>
      <c r="E3" s="489">
        <v>10</v>
      </c>
      <c r="F3" s="489">
        <v>0</v>
      </c>
      <c r="G3" s="489">
        <v>0.800000011920929</v>
      </c>
      <c r="H3" s="489">
        <v>1.20000004768372</v>
      </c>
      <c r="I3" s="489">
        <v>1</v>
      </c>
      <c r="J3" s="489">
        <v>100</v>
      </c>
      <c r="K3" s="489" t="s">
        <v>34</v>
      </c>
      <c r="L3" s="490" t="s">
        <v>128</v>
      </c>
    </row>
    <row r="4" spans="1:12">
      <c r="A4" s="498" t="s">
        <v>193</v>
      </c>
      <c r="B4" s="488" t="s">
        <v>71</v>
      </c>
      <c r="C4" s="489">
        <v>2000</v>
      </c>
      <c r="D4" s="489">
        <v>100</v>
      </c>
      <c r="E4" s="489">
        <v>10</v>
      </c>
      <c r="F4" s="489">
        <v>0.825</v>
      </c>
      <c r="G4" s="489">
        <v>1.10000002384186</v>
      </c>
      <c r="H4" s="489">
        <v>1.10000002384186</v>
      </c>
      <c r="I4" s="489">
        <v>1.5</v>
      </c>
      <c r="J4" s="489">
        <v>100</v>
      </c>
      <c r="K4" s="489" t="s">
        <v>34</v>
      </c>
      <c r="L4" s="490" t="s">
        <v>519</v>
      </c>
    </row>
    <row r="5" spans="1:12">
      <c r="A5" s="498" t="s">
        <v>194</v>
      </c>
      <c r="B5" s="488" t="s">
        <v>37</v>
      </c>
      <c r="C5" s="489">
        <v>2400</v>
      </c>
      <c r="D5" s="489">
        <v>100</v>
      </c>
      <c r="E5" s="489">
        <v>10</v>
      </c>
      <c r="F5" s="489">
        <v>0.8</v>
      </c>
      <c r="G5" s="489">
        <v>1.25</v>
      </c>
      <c r="H5" s="489">
        <v>2</v>
      </c>
      <c r="I5" s="489">
        <v>1</v>
      </c>
      <c r="J5" s="489">
        <v>100</v>
      </c>
      <c r="K5" s="489" t="s">
        <v>34</v>
      </c>
      <c r="L5" s="490" t="s">
        <v>148</v>
      </c>
    </row>
    <row r="6" spans="1:12" ht="17.25">
      <c r="A6" s="499" t="s">
        <v>195</v>
      </c>
      <c r="B6" s="491" t="s">
        <v>22</v>
      </c>
      <c r="C6" s="492">
        <v>2400</v>
      </c>
      <c r="D6" s="492">
        <v>125</v>
      </c>
      <c r="E6" s="492">
        <v>12</v>
      </c>
      <c r="F6" s="492">
        <v>0.8</v>
      </c>
      <c r="G6" s="492">
        <v>1.20000004768372</v>
      </c>
      <c r="H6" s="492">
        <v>0.75</v>
      </c>
      <c r="I6" s="492">
        <v>1.20000004768372</v>
      </c>
      <c r="J6" s="492">
        <v>100</v>
      </c>
      <c r="K6" s="492" t="s">
        <v>34</v>
      </c>
      <c r="L6" s="493" t="s">
        <v>627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F14" sqref="F14"/>
    </sheetView>
  </sheetViews>
  <sheetFormatPr defaultRowHeight="16.5"/>
  <cols>
    <col min="1" max="1" width="28.75499916" customWidth="1"/>
    <col min="2" max="2" width="12.50500011" customWidth="1"/>
    <col min="3" max="3" width="10.63000011" customWidth="1"/>
    <col min="4" max="5" width="11.75500011" customWidth="1"/>
    <col min="7" max="7" width="20.50499916" customWidth="1"/>
  </cols>
  <sheetData>
    <row r="1" spans="1:8">
      <c r="A1" s="2" t="s">
        <v>0</v>
      </c>
      <c r="B1" s="2" t="s">
        <v>17</v>
      </c>
      <c r="C1" s="2" t="s">
        <v>170</v>
      </c>
      <c r="D1" s="2" t="s">
        <v>162</v>
      </c>
      <c r="E1" s="2" t="s">
        <v>85</v>
      </c>
      <c r="F1" s="2" t="s">
        <v>33</v>
      </c>
      <c r="G1" s="2" t="s">
        <v>30</v>
      </c>
      <c r="H1" s="2" t="s">
        <v>54</v>
      </c>
    </row>
    <row r="2" spans="1:8">
      <c r="A2" s="58" t="s">
        <v>173</v>
      </c>
      <c r="B2" s="58" t="s">
        <v>196</v>
      </c>
      <c r="C2" s="58">
        <v>0</v>
      </c>
      <c r="D2" s="58" t="s">
        <v>166</v>
      </c>
      <c r="E2" s="58" t="s">
        <v>21</v>
      </c>
      <c r="F2" s="58">
        <v>500</v>
      </c>
      <c r="G2" s="58" t="s">
        <v>171</v>
      </c>
      <c r="H2" s="58">
        <v>1</v>
      </c>
    </row>
    <row r="3" spans="1:8">
      <c r="A3" s="58" t="s">
        <v>174</v>
      </c>
      <c r="B3" s="58" t="s">
        <v>197</v>
      </c>
      <c r="C3" s="58">
        <v>0</v>
      </c>
      <c r="D3" s="58" t="s">
        <v>73</v>
      </c>
      <c r="E3" s="58" t="s">
        <v>21</v>
      </c>
      <c r="F3" s="58">
        <v>500</v>
      </c>
      <c r="G3" s="58" t="s">
        <v>172</v>
      </c>
      <c r="H3" s="58">
        <v>1</v>
      </c>
    </row>
    <row r="4" spans="1:8">
      <c r="A4" s="58" t="s">
        <v>175</v>
      </c>
      <c r="B4" s="58" t="s">
        <v>860</v>
      </c>
      <c r="C4" s="58">
        <v>0</v>
      </c>
      <c r="D4" s="58" t="s">
        <v>861</v>
      </c>
      <c r="E4" s="58" t="s">
        <v>21</v>
      </c>
      <c r="F4" s="58">
        <v>500</v>
      </c>
      <c r="G4" s="58" t="s">
        <v>862</v>
      </c>
      <c r="H4" s="58">
        <v>1</v>
      </c>
    </row>
    <row r="5" spans="1:8">
      <c r="A5" s="58" t="s">
        <v>853</v>
      </c>
      <c r="B5" s="58" t="s">
        <v>838</v>
      </c>
      <c r="C5" s="58">
        <v>0</v>
      </c>
      <c r="D5" s="58" t="s">
        <v>841</v>
      </c>
      <c r="E5" s="58" t="s">
        <v>21</v>
      </c>
      <c r="F5" s="58">
        <v>500</v>
      </c>
      <c r="G5" s="58" t="s">
        <v>844</v>
      </c>
      <c r="H5" s="58">
        <v>1</v>
      </c>
    </row>
    <row r="6" spans="1:8">
      <c r="A6" s="58" t="s">
        <v>854</v>
      </c>
      <c r="B6" s="58" t="s">
        <v>839</v>
      </c>
      <c r="C6" s="58">
        <v>0</v>
      </c>
      <c r="D6" s="58" t="s">
        <v>842</v>
      </c>
      <c r="E6" s="58" t="s">
        <v>98</v>
      </c>
      <c r="F6" s="58">
        <v>5</v>
      </c>
      <c r="G6" s="58" t="s">
        <v>845</v>
      </c>
      <c r="H6" s="58">
        <v>1</v>
      </c>
    </row>
    <row r="7" spans="1:8">
      <c r="A7" s="58" t="s">
        <v>855</v>
      </c>
      <c r="B7" s="58" t="s">
        <v>840</v>
      </c>
      <c r="C7" s="58">
        <v>0</v>
      </c>
      <c r="D7" s="58" t="s">
        <v>843</v>
      </c>
      <c r="E7" s="58" t="s">
        <v>98</v>
      </c>
      <c r="F7" s="58">
        <v>10</v>
      </c>
      <c r="G7" s="58" t="s">
        <v>846</v>
      </c>
      <c r="H7" s="58">
        <v>1</v>
      </c>
    </row>
    <row r="8" spans="1:8">
      <c r="A8" s="4" t="s">
        <v>179</v>
      </c>
      <c r="B8" s="4" t="s">
        <v>198</v>
      </c>
      <c r="C8" s="4">
        <v>1</v>
      </c>
      <c r="D8" s="4" t="s">
        <v>166</v>
      </c>
      <c r="E8" s="4" t="s">
        <v>98</v>
      </c>
      <c r="F8" s="4">
        <v>10</v>
      </c>
      <c r="G8" s="4" t="s">
        <v>169</v>
      </c>
      <c r="H8" s="4">
        <v>10</v>
      </c>
    </row>
    <row r="9" spans="1:8">
      <c r="A9" s="4" t="s">
        <v>178</v>
      </c>
      <c r="B9" s="4" t="s">
        <v>863</v>
      </c>
      <c r="C9" s="4">
        <v>1</v>
      </c>
      <c r="D9" s="4" t="s">
        <v>863</v>
      </c>
      <c r="E9" s="4" t="s">
        <v>98</v>
      </c>
      <c r="F9" s="4">
        <v>10</v>
      </c>
      <c r="G9" s="4" t="s">
        <v>169</v>
      </c>
      <c r="H9" s="4">
        <v>10</v>
      </c>
    </row>
    <row r="10" spans="1:8">
      <c r="A10" s="68" t="s">
        <v>176</v>
      </c>
      <c r="B10" s="68" t="s">
        <v>847</v>
      </c>
      <c r="C10" s="68">
        <v>2</v>
      </c>
      <c r="D10" s="68" t="s">
        <v>847</v>
      </c>
      <c r="E10" s="68" t="s">
        <v>98</v>
      </c>
      <c r="F10" s="68">
        <v>10</v>
      </c>
      <c r="G10" s="68" t="s">
        <v>167</v>
      </c>
      <c r="H10" s="68">
        <v>120</v>
      </c>
    </row>
    <row r="11" spans="1:8">
      <c r="A11" s="68" t="s">
        <v>177</v>
      </c>
      <c r="B11" s="68" t="s">
        <v>848</v>
      </c>
      <c r="C11" s="68">
        <v>2</v>
      </c>
      <c r="D11" s="68" t="s">
        <v>848</v>
      </c>
      <c r="E11" s="68" t="s">
        <v>98</v>
      </c>
      <c r="F11" s="68">
        <v>20</v>
      </c>
      <c r="G11" s="68" t="s">
        <v>168</v>
      </c>
      <c r="H11" s="68">
        <v>1</v>
      </c>
    </row>
    <row r="12" spans="1:8">
      <c r="A12" s="248" t="s">
        <v>856</v>
      </c>
      <c r="B12" s="34" t="s">
        <v>849</v>
      </c>
      <c r="C12" s="34">
        <v>3</v>
      </c>
      <c r="D12" s="34" t="s">
        <v>849</v>
      </c>
      <c r="E12" s="34" t="s">
        <v>98</v>
      </c>
      <c r="F12" s="34">
        <v>10</v>
      </c>
      <c r="G12" s="34" t="s">
        <v>167</v>
      </c>
      <c r="H12" s="34">
        <v>120</v>
      </c>
    </row>
    <row r="13" spans="1:8">
      <c r="A13" s="248" t="s">
        <v>857</v>
      </c>
      <c r="B13" s="34" t="s">
        <v>850</v>
      </c>
      <c r="C13" s="34">
        <v>3</v>
      </c>
      <c r="D13" s="34" t="s">
        <v>850</v>
      </c>
      <c r="E13" s="34" t="s">
        <v>98</v>
      </c>
      <c r="F13" s="34">
        <v>20</v>
      </c>
      <c r="G13" s="34" t="s">
        <v>168</v>
      </c>
      <c r="H13" s="34">
        <v>1</v>
      </c>
    </row>
    <row r="14" spans="1:8">
      <c r="A14" s="249" t="s">
        <v>858</v>
      </c>
      <c r="B14" s="250" t="s">
        <v>851</v>
      </c>
      <c r="C14" s="250">
        <v>4</v>
      </c>
      <c r="D14" s="250" t="s">
        <v>851</v>
      </c>
      <c r="E14" s="250" t="s">
        <v>98</v>
      </c>
      <c r="F14" s="250">
        <v>10</v>
      </c>
      <c r="G14" s="250" t="s">
        <v>167</v>
      </c>
      <c r="H14" s="250">
        <v>120</v>
      </c>
    </row>
    <row r="15" spans="1:8">
      <c r="A15" s="249" t="s">
        <v>859</v>
      </c>
      <c r="B15" s="250" t="s">
        <v>852</v>
      </c>
      <c r="C15" s="250">
        <v>4</v>
      </c>
      <c r="D15" s="250" t="s">
        <v>852</v>
      </c>
      <c r="E15" s="250" t="s">
        <v>98</v>
      </c>
      <c r="F15" s="250">
        <v>20</v>
      </c>
      <c r="G15" s="250" t="s">
        <v>168</v>
      </c>
      <c r="H15" s="250">
        <v>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A1" sqref="A1:C1"/>
    </sheetView>
  </sheetViews>
  <sheetFormatPr defaultRowHeight="16.5"/>
  <cols>
    <col min="1" max="1" width="28.87999916" customWidth="1"/>
  </cols>
  <sheetData>
    <row r="1" spans="1:8">
      <c r="A1" s="197" t="s">
        <v>15</v>
      </c>
      <c r="B1" s="198" t="s">
        <v>17</v>
      </c>
      <c r="C1" s="200" t="s">
        <v>532</v>
      </c>
      <c r="D1" s="197" t="s">
        <v>548</v>
      </c>
      <c r="E1" s="199" t="s">
        <v>54</v>
      </c>
      <c r="F1" s="22" t="s">
        <v>573</v>
      </c>
      <c r="G1" s="18" t="s">
        <v>574</v>
      </c>
      <c r="H1" s="19" t="s">
        <v>575</v>
      </c>
    </row>
    <row r="2" spans="1:8">
      <c r="A2" s="7" t="s">
        <v>549</v>
      </c>
      <c r="B2" s="8" t="s">
        <v>16</v>
      </c>
      <c r="C2" s="23" t="s">
        <v>539</v>
      </c>
      <c r="D2" s="7">
        <v>1</v>
      </c>
      <c r="E2" s="9">
        <v>2</v>
      </c>
      <c r="F2" s="24" t="s">
        <v>487</v>
      </c>
      <c r="G2" s="8" t="s">
        <v>487</v>
      </c>
      <c r="H2" s="9" t="s">
        <v>487</v>
      </c>
    </row>
    <row r="3" spans="1:8">
      <c r="A3" s="35" t="s">
        <v>550</v>
      </c>
      <c r="B3" s="2" t="s">
        <v>14</v>
      </c>
      <c r="C3" s="46" t="s">
        <v>3</v>
      </c>
      <c r="D3" s="35">
        <v>1</v>
      </c>
      <c r="E3" s="36">
        <v>1</v>
      </c>
      <c r="F3" s="49" t="s">
        <v>487</v>
      </c>
      <c r="G3" s="2" t="s">
        <v>487</v>
      </c>
      <c r="H3" s="36" t="s">
        <v>487</v>
      </c>
    </row>
    <row r="4" spans="1:8">
      <c r="A4" s="35" t="s">
        <v>551</v>
      </c>
      <c r="B4" s="2" t="s">
        <v>19</v>
      </c>
      <c r="C4" s="46" t="s">
        <v>540</v>
      </c>
      <c r="D4" s="35">
        <v>1</v>
      </c>
      <c r="E4" s="36">
        <v>1</v>
      </c>
      <c r="F4" s="49" t="s">
        <v>487</v>
      </c>
      <c r="G4" s="2" t="s">
        <v>487</v>
      </c>
      <c r="H4" s="36" t="s">
        <v>487</v>
      </c>
    </row>
    <row r="5" spans="1:8">
      <c r="A5" s="35" t="s">
        <v>552</v>
      </c>
      <c r="B5" s="2" t="s">
        <v>18</v>
      </c>
      <c r="C5" s="46" t="s">
        <v>541</v>
      </c>
      <c r="D5" s="35">
        <v>1</v>
      </c>
      <c r="E5" s="36">
        <v>0.1</v>
      </c>
      <c r="F5" s="49" t="s">
        <v>487</v>
      </c>
      <c r="G5" s="2" t="s">
        <v>487</v>
      </c>
      <c r="H5" s="36" t="s">
        <v>487</v>
      </c>
    </row>
    <row r="6" spans="1:8">
      <c r="A6" s="35" t="s">
        <v>553</v>
      </c>
      <c r="B6" s="2" t="s">
        <v>56</v>
      </c>
      <c r="C6" s="46" t="s">
        <v>326</v>
      </c>
      <c r="D6" s="35">
        <v>1</v>
      </c>
      <c r="E6" s="36">
        <v>1</v>
      </c>
      <c r="F6" s="49" t="s">
        <v>487</v>
      </c>
      <c r="G6" s="2" t="s">
        <v>487</v>
      </c>
      <c r="H6" s="36" t="s">
        <v>487</v>
      </c>
    </row>
    <row r="7" spans="1:8">
      <c r="A7" s="35" t="s">
        <v>554</v>
      </c>
      <c r="B7" s="2" t="s">
        <v>20</v>
      </c>
      <c r="C7" s="46" t="s">
        <v>339</v>
      </c>
      <c r="D7" s="35">
        <v>1</v>
      </c>
      <c r="E7" s="36">
        <v>1</v>
      </c>
      <c r="F7" s="49" t="s">
        <v>487</v>
      </c>
      <c r="G7" s="2" t="s">
        <v>487</v>
      </c>
      <c r="H7" s="36" t="s">
        <v>487</v>
      </c>
    </row>
    <row r="8" spans="1:8">
      <c r="A8" s="43" t="s">
        <v>555</v>
      </c>
      <c r="B8" s="1" t="s">
        <v>21</v>
      </c>
      <c r="C8" s="47" t="s">
        <v>542</v>
      </c>
      <c r="D8" s="43">
        <v>2</v>
      </c>
      <c r="E8" s="44">
        <v>1</v>
      </c>
      <c r="F8" s="50" t="s">
        <v>487</v>
      </c>
      <c r="G8" s="1" t="s">
        <v>487</v>
      </c>
      <c r="H8" s="44" t="s">
        <v>487</v>
      </c>
    </row>
    <row r="9" spans="1:8">
      <c r="A9" s="205" t="s">
        <v>556</v>
      </c>
      <c r="B9" s="206" t="s">
        <v>122</v>
      </c>
      <c r="C9" s="211" t="s">
        <v>543</v>
      </c>
      <c r="D9" s="205">
        <v>1</v>
      </c>
      <c r="E9" s="209">
        <v>1</v>
      </c>
      <c r="F9" s="7" t="s">
        <v>487</v>
      </c>
      <c r="G9" s="8" t="s">
        <v>487</v>
      </c>
      <c r="H9" s="9" t="s">
        <v>487</v>
      </c>
    </row>
    <row r="10" spans="1:8">
      <c r="A10" s="195" t="s">
        <v>557</v>
      </c>
      <c r="B10" s="194" t="s">
        <v>465</v>
      </c>
      <c r="C10" s="201" t="s">
        <v>544</v>
      </c>
      <c r="D10" s="195">
        <v>1</v>
      </c>
      <c r="E10" s="196">
        <v>1</v>
      </c>
      <c r="F10" s="35" t="s">
        <v>487</v>
      </c>
      <c r="G10" s="2" t="s">
        <v>487</v>
      </c>
      <c r="H10" s="36" t="s">
        <v>487</v>
      </c>
    </row>
    <row r="11" spans="1:8">
      <c r="A11" s="195" t="s">
        <v>558</v>
      </c>
      <c r="B11" s="194" t="s">
        <v>316</v>
      </c>
      <c r="C11" s="201" t="s">
        <v>547</v>
      </c>
      <c r="D11" s="195">
        <v>1</v>
      </c>
      <c r="E11" s="196">
        <v>1</v>
      </c>
      <c r="F11" s="35" t="s">
        <v>487</v>
      </c>
      <c r="G11" s="2" t="s">
        <v>487</v>
      </c>
      <c r="H11" s="36" t="s">
        <v>487</v>
      </c>
    </row>
    <row r="12" spans="1:8" ht="17.25">
      <c r="A12" s="207" t="s">
        <v>559</v>
      </c>
      <c r="B12" s="208" t="s">
        <v>537</v>
      </c>
      <c r="C12" s="212" t="s">
        <v>545</v>
      </c>
      <c r="D12" s="207">
        <v>1</v>
      </c>
      <c r="E12" s="210">
        <v>1</v>
      </c>
      <c r="F12" s="37" t="s">
        <v>487</v>
      </c>
      <c r="G12" s="38" t="s">
        <v>487</v>
      </c>
      <c r="H12" s="39" t="s">
        <v>487</v>
      </c>
    </row>
    <row r="13" spans="1:8" ht="17.25">
      <c r="A13" s="55" t="s">
        <v>560</v>
      </c>
      <c r="B13" s="56" t="s">
        <v>538</v>
      </c>
      <c r="C13" s="213" t="s">
        <v>546</v>
      </c>
      <c r="D13" s="55">
        <v>1</v>
      </c>
      <c r="E13" s="52">
        <v>1</v>
      </c>
      <c r="F13" s="215" t="s">
        <v>487</v>
      </c>
      <c r="G13" s="56" t="s">
        <v>487</v>
      </c>
      <c r="H13" s="52" t="s">
        <v>487</v>
      </c>
    </row>
    <row r="14" spans="1:8">
      <c r="A14" s="204" t="s">
        <v>576</v>
      </c>
      <c r="B14" s="67" t="s">
        <v>561</v>
      </c>
      <c r="C14" s="214" t="s">
        <v>79</v>
      </c>
      <c r="D14" s="66">
        <v>2</v>
      </c>
      <c r="E14" s="57">
        <v>0</v>
      </c>
      <c r="F14" s="70" t="s">
        <v>16</v>
      </c>
      <c r="G14" s="67" t="s">
        <v>14</v>
      </c>
      <c r="H14" s="57" t="s">
        <v>19</v>
      </c>
    </row>
    <row r="15" spans="1:8">
      <c r="A15" s="202" t="s">
        <v>577</v>
      </c>
      <c r="B15" s="2" t="s">
        <v>562</v>
      </c>
      <c r="C15" s="46" t="s">
        <v>570</v>
      </c>
      <c r="D15" s="35">
        <v>2</v>
      </c>
      <c r="E15" s="36">
        <v>0</v>
      </c>
      <c r="F15" s="49" t="s">
        <v>14</v>
      </c>
      <c r="G15" s="2" t="s">
        <v>56</v>
      </c>
      <c r="H15" s="36" t="s">
        <v>538</v>
      </c>
    </row>
    <row r="16" spans="1:8">
      <c r="A16" s="202" t="s">
        <v>578</v>
      </c>
      <c r="B16" s="2" t="s">
        <v>563</v>
      </c>
      <c r="C16" s="46" t="s">
        <v>569</v>
      </c>
      <c r="D16" s="35">
        <v>2</v>
      </c>
      <c r="E16" s="36">
        <v>0</v>
      </c>
      <c r="F16" s="49" t="s">
        <v>16</v>
      </c>
      <c r="G16" s="2" t="s">
        <v>19</v>
      </c>
      <c r="H16" s="36" t="s">
        <v>18</v>
      </c>
    </row>
    <row r="17" spans="1:8">
      <c r="A17" s="202" t="s">
        <v>579</v>
      </c>
      <c r="B17" s="2" t="s">
        <v>564</v>
      </c>
      <c r="C17" s="46" t="s">
        <v>48</v>
      </c>
      <c r="D17" s="35">
        <v>2</v>
      </c>
      <c r="E17" s="36">
        <v>0</v>
      </c>
      <c r="F17" s="49" t="s">
        <v>18</v>
      </c>
      <c r="G17" s="2" t="s">
        <v>20</v>
      </c>
      <c r="H17" s="36" t="s">
        <v>538</v>
      </c>
    </row>
    <row r="18" spans="1:8">
      <c r="A18" s="202" t="s">
        <v>580</v>
      </c>
      <c r="B18" s="2" t="s">
        <v>565</v>
      </c>
      <c r="C18" s="46" t="s">
        <v>2</v>
      </c>
      <c r="D18" s="35">
        <v>2</v>
      </c>
      <c r="E18" s="36">
        <v>0</v>
      </c>
      <c r="F18" s="49" t="s">
        <v>122</v>
      </c>
      <c r="G18" s="2" t="s">
        <v>14</v>
      </c>
      <c r="H18" s="36" t="s">
        <v>56</v>
      </c>
    </row>
    <row r="19" spans="1:8">
      <c r="A19" s="202" t="s">
        <v>581</v>
      </c>
      <c r="B19" s="2" t="s">
        <v>566</v>
      </c>
      <c r="C19" s="46" t="s">
        <v>322</v>
      </c>
      <c r="D19" s="35">
        <v>2</v>
      </c>
      <c r="E19" s="36">
        <v>0</v>
      </c>
      <c r="F19" s="49" t="s">
        <v>465</v>
      </c>
      <c r="G19" s="2" t="s">
        <v>14</v>
      </c>
      <c r="H19" s="36" t="s">
        <v>538</v>
      </c>
    </row>
    <row r="20" spans="1:8">
      <c r="A20" s="202" t="s">
        <v>582</v>
      </c>
      <c r="B20" s="2" t="s">
        <v>567</v>
      </c>
      <c r="C20" s="46" t="s">
        <v>571</v>
      </c>
      <c r="D20" s="35">
        <v>2</v>
      </c>
      <c r="E20" s="36">
        <v>0</v>
      </c>
      <c r="F20" s="49" t="s">
        <v>316</v>
      </c>
      <c r="G20" s="2" t="s">
        <v>16</v>
      </c>
      <c r="H20" s="36" t="s">
        <v>19</v>
      </c>
    </row>
    <row r="21" spans="1:8" ht="17.25">
      <c r="A21" s="203" t="s">
        <v>583</v>
      </c>
      <c r="B21" s="38" t="s">
        <v>568</v>
      </c>
      <c r="C21" s="48" t="s">
        <v>572</v>
      </c>
      <c r="D21" s="37">
        <v>2</v>
      </c>
      <c r="E21" s="39">
        <v>0</v>
      </c>
      <c r="F21" s="51" t="s">
        <v>537</v>
      </c>
      <c r="G21" s="38" t="s">
        <v>14</v>
      </c>
      <c r="H21" s="39" t="s">
        <v>538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Pages>14</Pages>
  <Words>0</Words>
  <Characters>0</Characters>
  <Lines>0</Lines>
  <Paragraphs>0</Paragraphs>
  <TotalTime>0</TotalTime>
  <MMClips>0</MMClips>
  <ScaleCrop>false</ScaleCrop>
  <HeadingPairs>
    <vt:vector baseType="variant" size="2">
      <vt:variant>
        <vt:lpstr>제목</vt:lpstr>
      </vt:variant>
      <vt:variant>
        <vt:i4>1</vt:i4>
      </vt:variant>
    </vt:vector>
  </HeadingPairs>
  <TitlesOfParts>
    <vt:vector baseType="lpstr" size="1">
      <vt:lpstr>Title text</vt:lpstr>
    </vt:vector>
  </TitlesOfParts>
  <LinksUpToDate>false</LinksUpToDate>
  <CharactersWithSpaces>0</CharactersWithSpaces>
  <SharedDoc>false</SharedDoc>
  <HyperlinksChanged>false</HyperlinksChanged>
  <Application>Polaris Office Sheet</Application>
  <AppVersion>12.000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:creator>나 웅</dc:creator>
  <cp:lastModifiedBy>나 웅</cp:lastModifiedBy>
  <dcterms:modified xsi:type="dcterms:W3CDTF">2021-05-16T11:57:47Z</dcterms:modified>
  <cp:revision>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