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infrawarePen.xml" ContentType="application/inkml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8.1.852.35783"/>
  <workbookPr autoCompressPictures="1"/>
  <bookViews>
    <workbookView xWindow="360" yWindow="30" windowWidth="25755" windowHeight="11595" tabRatio="260" activeTab="5"/>
  </bookViews>
  <sheets>
    <sheet name="skill" sheetId="1" r:id="rId1"/>
    <sheet name="skin" sheetId="7" r:id="rId2"/>
    <sheet name="product" sheetId="8" r:id="rId3"/>
    <sheet name="monster" sheetId="5" r:id="rId4"/>
    <sheet name="enproj" sheetId="6" r:id="rId5"/>
    <sheet name="status" sheetId="2" r:id="rId6"/>
    <sheet name="boss" sheetId="3" r:id="rId7"/>
    <sheet name="quest" sheetId="4" r:id="rId8"/>
  </sheets>
  <calcPr calcId="152511" calcMode="auto" fullCalcOnLoad="0" refMode="A1" iterate="1" fullPrecision="1" calcCompleted="0" calcOnSave="0" concurrentCalc="0" forceFullCalc="0"/>
</workbook>
</file>

<file path=xl/sharedStrings.xml><?xml version="1.0" encoding="utf-8"?>
<sst xmlns="http://schemas.openxmlformats.org/spreadsheetml/2006/main" count="1163" uniqueCount="1163">
  <si>
    <t xml:space="preserve">_id</t>
  </si>
  <si>
    <t xml:space="preserve">skill</t>
  </si>
  <si>
    <t xml:space="preserve">눈덩이</t>
  </si>
  <si>
    <t xml:space="preserve">고드름</t>
  </si>
  <si>
    <t xml:space="preserve">반달고드름</t>
  </si>
  <si>
    <t xml:space="preserve">빙벽</t>
  </si>
  <si>
    <t xml:space="preserve">우박</t>
  </si>
  <si>
    <t xml:space="preserve">얼음회오리</t>
  </si>
  <si>
    <t xml:space="preserve">아이스에이지</t>
  </si>
  <si>
    <t xml:space="preserve">블리자드</t>
  </si>
  <si>
    <t xml:space="preserve">delay</t>
  </si>
  <si>
    <t xml:space="preserve">count</t>
  </si>
  <si>
    <t xml:space="preserve">att_increase</t>
  </si>
  <si>
    <t xml:space="preserve">delay_reduce</t>
  </si>
  <si>
    <t xml:space="preserve">size_increase</t>
  </si>
  <si>
    <t xml:space="preserve">count_increase</t>
  </si>
  <si>
    <t xml:space="preserve">sprite</t>
  </si>
  <si>
    <t xml:space="preserve">att</t>
  </si>
  <si>
    <t xml:space="preserve">_id</t>
  </si>
  <si>
    <t xml:space="preserve">작은불씨</t>
  </si>
  <si>
    <t xml:space="preserve">불씨</t>
  </si>
  <si>
    <t xml:space="preserve">거대한불씨</t>
  </si>
  <si>
    <t xml:space="preserve">불정령</t>
  </si>
  <si>
    <t xml:space="preserve">강한불정령</t>
  </si>
  <si>
    <t xml:space="preserve">name</t>
  </si>
  <si>
    <t xml:space="preserve">monster</t>
  </si>
  <si>
    <t xml:space="preserve">hp</t>
  </si>
  <si>
    <t xml:space="preserve">size</t>
  </si>
  <si>
    <t xml:space="preserve">sprite/snowball</t>
  </si>
  <si>
    <t xml:space="preserve">sprite/icicle</t>
  </si>
  <si>
    <t xml:space="preserve">sprite/halficicle</t>
  </si>
  <si>
    <t xml:space="preserve">sprite/icewall</t>
  </si>
  <si>
    <t xml:space="preserve">sprite/hail</t>
  </si>
  <si>
    <t xml:space="preserve">sprite/iceage</t>
  </si>
  <si>
    <t xml:space="preserve">sprite/blizzard</t>
  </si>
  <si>
    <t xml:space="preserve">sprite/icetornado</t>
  </si>
  <si>
    <t xml:space="preserve">1YI39qlEIkehcQKXsHTyUg</t>
  </si>
  <si>
    <t xml:space="preserve">NWTscmjKlESMcPHMRe0hXg</t>
  </si>
  <si>
    <t xml:space="preserve">BAdmjT6HC0y8LOsa1qMZvg</t>
  </si>
  <si>
    <t xml:space="preserve">x0MEnXpXpkSAeJdx9u1dxA</t>
  </si>
  <si>
    <t xml:space="preserve">Nv7SgpakukyznybxDxXzKg</t>
  </si>
  <si>
    <t xml:space="preserve">rrTgjWmPmE6tye/yifLCyQ</t>
  </si>
  <si>
    <t xml:space="preserve">8z2pJ9jvp0qxuwrUhRrmyQ</t>
  </si>
  <si>
    <t xml:space="preserve">Txp9XKcq6kSTovn/H/3gjw</t>
  </si>
  <si>
    <t xml:space="preserve">jZ9q6LkxFkil8RL3lc0PPg</t>
  </si>
  <si>
    <t xml:space="preserve">FkSB7SxxhE+q+XE4G8ZT4w</t>
  </si>
  <si>
    <t xml:space="preserve">EPruJLqK1ESOVRcE3QyTlw</t>
  </si>
  <si>
    <t xml:space="preserve">2WySlC4shUOPDHA9oxYaKw</t>
  </si>
  <si>
    <t xml:space="preserve">iW548VF8UEGD+vAuXhtSAQ</t>
  </si>
  <si>
    <t xml:space="preserve">name</t>
  </si>
  <si>
    <t xml:space="preserve">hpgen</t>
  </si>
  <si>
    <t xml:space="preserve">def</t>
  </si>
  <si>
    <t xml:space="preserve">attspeed</t>
  </si>
  <si>
    <t xml:space="preserve">exp</t>
  </si>
  <si>
    <t xml:space="preserve">coin</t>
  </si>
  <si>
    <t xml:space="preserve">skillrange</t>
  </si>
  <si>
    <t xml:space="preserve">killamount</t>
  </si>
  <si>
    <t xml:space="preserve">status</t>
  </si>
  <si/>
  <si>
    <t xml:space="preserve">e7AXSZh+E0eaC78EFNa29g</t>
  </si>
  <si>
    <t xml:space="preserve">addition</t>
  </si>
  <si>
    <t xml:space="preserve">default</t>
  </si>
  <si/>
  <si>
    <t xml:space="preserve">eHf0vPp+wk2aU5E4yd7/Yg</t>
  </si>
  <si>
    <t xml:space="preserve">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</si>
  <si>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</si>
  <si>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</si>
  <si>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</si>
  <si>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</si>
  <si>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</si>
  <si>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</si>
  <si>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</si>
  <si>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mop_fire</t>
  </si>
  <si>
    <t xml:space="preserve">mop_bok</t>
  </si>
  <si>
    <t xml:space="preserve">mop_stick</t>
  </si>
  <si>
    <t xml:space="preserve">mop_turtle</t>
  </si>
  <si>
    <t xml:space="preserve">mop_bluefire</t>
  </si>
  <si>
    <t xml:space="preserve">appear</t>
  </si>
  <si>
    <t xml:space="preserve">stage_appear</t>
  </si>
  <si>
    <t xml:space="preserve">round_appear</t>
  </si>
  <si>
    <t xml:space="preserve">hp_increase</t>
  </si>
  <si>
    <t xml:space="preserve">exp_increase</t>
  </si>
  <si/>
  <si>
    <t xml:space="preserve">l84s0jqeJ0+ShvpHGehKgA</t>
  </si>
  <si>
    <t xml:space="preserve">1xmfc5j9REe0ZHIX8rDf8w</t>
  </si>
  <si>
    <t xml:space="preserve">kTDzILh6IE+jkW2qF+KXAw</t>
  </si>
  <si>
    <t xml:space="preserve">9VCtUFsTA0WcVNS71DsQNA</t>
  </si>
  <si>
    <t xml:space="preserve">uALCIjfaEky3G92iAmHJ9w</t>
  </si>
  <si>
    <t xml:space="preserve">mop_bird</t>
  </si>
  <si/>
  <si>
    <t xml:space="preserve">8gAo9LyP60OMAwTdoY8wrw</t>
  </si>
  <si>
    <t xml:space="preserve">priceamount</t>
  </si>
  <si>
    <t xml:space="preserve">boss_bird</t>
  </si>
  <si>
    <t xml:space="preserve">boss_</t>
  </si>
  <si>
    <t xml:space="preserve">boss_golem</t>
  </si>
  <si>
    <t xml:space="preserve">boss_rock</t>
  </si>
  <si>
    <t xml:space="preserve">boss_cow</t>
  </si>
  <si>
    <t xml:space="preserve">boss_bear</t>
  </si>
  <si>
    <t xml:space="preserve">increase</t>
  </si>
  <si/>
  <si>
    <t xml:space="preserve">4WVxc3VSx0O0tna/lL5NCA</t>
  </si>
  <si>
    <t xml:space="preserve">7LLesioQ0kSNXqcpCaDbeg</t>
  </si>
  <si>
    <t xml:space="preserve">JtRPf/ABQkK6YzgnTjqc1Q</t>
  </si>
  <si>
    <t xml:space="preserve">mL8Q/tFX90CNwPiHYkk0GA</t>
  </si>
  <si>
    <t xml:space="preserve">tEcjfw23XkCu//y+zqlQJQ</t>
  </si>
  <si>
    <t xml:space="preserve">얼음뭉치</t>
  </si>
  <si>
    <t xml:space="preserve">눈뭉치</t>
  </si>
  <si>
    <t xml:space="preserve">sprite/ictone</t>
  </si>
  <si/>
  <si>
    <t xml:space="preserve">zIrXoinId0iFNhZHl1++bA</t>
  </si>
  <si/>
  <si>
    <t xml:space="preserve">xL0ZSRTaC0mmTc44mg8IMw</t>
  </si>
  <si>
    <t xml:space="preserve">KVjVGRJbj0GkW3ghHwH8Tg</t>
  </si>
  <si>
    <t xml:space="preserve">ayHEKjsd8UqG8GU1Xt6tTw</t>
  </si>
  <si>
    <t xml:space="preserve">Q5y8+mUBukKyaU5ZN30mZg</t>
  </si>
  <si>
    <t xml:space="preserve">GR2VPmVTTUGofKgvmFjHVQ</t>
  </si>
  <si>
    <t xml:space="preserve">O7aBnzSfm0ariTzPxBExFw</t>
  </si>
  <si>
    <t xml:space="preserve">GlpgBelcX0qncpw9BzBXKQ</t>
  </si>
  <si>
    <t xml:space="preserve">Q3UfqJRRF0SPgkVBkbx3hw</t>
  </si>
  <si>
    <t xml:space="preserve">XCpjVMj5JUqt9ziS5P3awQ</t>
  </si>
  <si>
    <t xml:space="preserve">mop_ant</t>
  </si>
  <si>
    <t xml:space="preserve">mop_jack</t>
  </si>
  <si>
    <t xml:space="preserve">speed</t>
  </si>
  <si/>
  <si>
    <t xml:space="preserve">jebfgtgwy0aCi3wyFmHn7A</t>
  </si>
  <si>
    <t xml:space="preserve">E37YclCUk0atKge3NbdvOQ</t>
  </si>
  <si>
    <t xml:space="preserve">8</t>
  </si>
  <si>
    <t xml:space="preserve">얼음주먹</t>
  </si>
  <si>
    <t xml:space="preserve">눈폭탄</t>
  </si>
  <si/>
  <si>
    <t xml:space="preserve">sAlSjuwkNkmox3HyjOQPlQ</t>
  </si>
  <si>
    <t xml:space="preserve">patt</t>
  </si>
  <si>
    <t xml:space="preserve">pspeed</t>
  </si>
  <si>
    <t xml:space="preserve">c</t>
  </si>
  <si>
    <t xml:space="preserve">얼음방어막</t>
  </si>
  <si>
    <t xml:space="preserve">얼음빠따</t>
  </si>
  <si>
    <t xml:space="preserve">소용돌이</t>
  </si>
  <si>
    <t xml:space="preserve">얼음파동</t>
  </si>
  <si>
    <t xml:space="preserve">무적</t>
  </si>
  <si>
    <t xml:space="preserve">산탄</t>
  </si>
  <si>
    <t xml:space="preserve">explain</t>
  </si>
  <si>
    <t xml:space="preserve">note</t>
  </si>
  <si>
    <t xml:space="preserve">pass</t>
  </si>
  <si>
    <t xml:space="preserve">keep</t>
  </si>
  <si>
    <t xml:space="preserve">keep_increase</t>
  </si>
  <si>
    <t xml:space="preserve">obstaacle</t>
  </si>
  <si>
    <t xml:space="preserve">obstacle</t>
  </si>
  <si>
    <t xml:space="preserve">continue</t>
  </si>
  <si>
    <t xml:space="preserve">none</t>
  </si>
  <si>
    <t xml:space="preserve">continuee</t>
  </si>
  <si/>
  <si>
    <t xml:space="preserve">u9VGjry1BESzo46bAmXOQg</t>
  </si>
  <si>
    <t xml:space="preserve">HJCxWuQGLEyzxZkpf/s7+Q</t>
  </si>
  <si>
    <t xml:space="preserve">dejPA7ZZvkKW83lA1QUQCQ</t>
  </si>
  <si>
    <t xml:space="preserve">K1BTnZfB2kWbObm+5JLgSQ</t>
  </si>
  <si>
    <t xml:space="preserve">iYqYA2TFhU6d36X/SwpGHA</t>
  </si>
  <si>
    <t xml:space="preserve">wXhpxA4yqEW1NBNV40y6rA</t>
  </si>
  <si>
    <t xml:space="preserve">Lnrq0Qp3nEu1QeUh1ApxEA</t>
  </si>
  <si>
    <t xml:space="preserve">FEnZnNX24kWluYtm4cqJfg</t>
  </si>
  <si>
    <t xml:space="preserve">UwutR9kZ3EixiomFUKMhTg</t>
  </si>
  <si>
    <t xml:space="preserve">tnqtLH8SiUq5SfVK11iPqA</t>
  </si>
  <si>
    <t xml:space="preserve">SA5d+nQZzEWyxoNuhU+Naw</t>
  </si>
  <si>
    <t xml:space="preserve">Tq+CR0pBE0CX5vqWS90PAw</t>
  </si>
  <si>
    <t xml:space="preserve">TAJG8FHa00aP7U66nf0Aqw</t>
  </si>
  <si>
    <t xml:space="preserve">4K+N6+YPVECfus1pPsfuXQ</t>
  </si>
  <si>
    <t xml:space="preserve">be8bZ1lxC0+P00Vb0G3asQ</t>
  </si>
  <si>
    <t xml:space="preserve">hQT4FoA9pke18i999uPtaw</t>
  </si>
  <si>
    <t xml:space="preserve">stage</t>
  </si>
  <si>
    <t xml:space="preserve">condition</t>
  </si>
  <si>
    <t xml:space="preserve">conditionA</t>
  </si>
  <si>
    <t xml:space="preserve">conditionB</t>
  </si>
  <si>
    <t xml:space="preserve">conditionT</t>
  </si>
  <si>
    <t xml:space="preserve">reward</t>
  </si>
  <si>
    <t xml:space="preserve">appear_time</t>
  </si>
  <si>
    <t xml:space="preserve">s</t>
  </si>
  <si/>
  <si>
    <t xml:space="preserve">S4cO+7g73kSC//RCNr49Eg</t>
  </si>
  <si>
    <t xml:space="preserve">5Eog+fJivU2oDVll81v+QQ</t>
  </si>
  <si>
    <t xml:space="preserve">zNS43tSa4kmhOggLqnp2/A</t>
  </si>
  <si>
    <t xml:space="preserve">M0io+FmkfESkyDRr3Lsivg</t>
  </si>
  <si>
    <t xml:space="preserve">mob_fire</t>
  </si>
  <si>
    <t xml:space="preserve">mob_bok</t>
  </si>
  <si>
    <t xml:space="preserve">mob_stick</t>
  </si>
  <si>
    <t xml:space="preserve">mob_turtle</t>
  </si>
  <si>
    <t xml:space="preserve">mob_ant</t>
  </si>
  <si>
    <t xml:space="preserve">mob_jack</t>
  </si>
  <si>
    <t xml:space="preserve">mob_bluefire</t>
  </si>
  <si>
    <t xml:space="preserve">mob_mam</t>
  </si>
  <si>
    <t xml:space="preserve">mob_carb</t>
  </si>
  <si>
    <t xml:space="preserve">mob_deer</t>
  </si>
  <si>
    <t xml:space="preserve">map</t>
  </si>
  <si/>
  <si>
    <t xml:space="preserve">UqOBjr+LakW9OE61quvEOQ</t>
  </si>
  <si>
    <t xml:space="preserve">7oP5n9ovXEK+bbIC8iuZMA</t>
  </si>
  <si>
    <t xml:space="preserve">QEm467P+ck6FXvY1BWI/QA</t>
  </si>
  <si>
    <t xml:space="preserve">oN7gigvYvkCP1gYaQUFzpg</t>
  </si>
  <si>
    <t xml:space="preserve">xiaNlJj0D02QBXqMTggxXA</t>
  </si>
  <si>
    <t xml:space="preserve">sizex</t>
  </si>
  <si>
    <t xml:space="preserve">sizey</t>
  </si>
  <si>
    <t xml:space="preserve">snowrock0</t>
  </si>
  <si>
    <t xml:space="preserve">snowrock1</t>
  </si>
  <si>
    <t xml:space="preserve">snowrock2</t>
  </si>
  <si>
    <t xml:space="preserve">snowrock3</t>
  </si>
  <si>
    <t xml:space="preserve">rock0</t>
  </si>
  <si>
    <t xml:space="preserve">rock1</t>
  </si>
  <si>
    <t xml:space="preserve">tree</t>
  </si>
  <si>
    <t xml:space="preserve">skull</t>
  </si>
  <si>
    <t xml:space="preserve">rib</t>
  </si>
  <si>
    <t xml:space="preserve">mob_crab</t>
  </si>
  <si>
    <t xml:space="preserve">15</t>
  </si>
  <si/>
  <si>
    <t xml:space="preserve">utfj/KusT0q9e9ADgg8p9g</t>
  </si>
  <si>
    <t xml:space="preserve">f3YdoHHnJEmHPLOHPk8tHA</t>
  </si>
  <si>
    <t xml:space="preserve">lLIxSPJ5jk6H8IhzXjd5Ag</t>
  </si>
  <si>
    <t xml:space="preserve">+r0e9D3k7kuvrrcjW7rTWA</t>
  </si>
  <si>
    <t xml:space="preserve">N6Ah1yXV/0mnzDRZhUhoew</t>
  </si>
  <si>
    <t xml:space="preserve">7q1A0hzTv0e0ZkrUDizxDQ</t>
  </si>
  <si>
    <t xml:space="preserve">JiEy726Vn0i6qgPI9aQTRQ</t>
  </si>
  <si>
    <t xml:space="preserve">OXygPyEDNESF1Uo4kpU9UA</t>
  </si>
  <si>
    <t xml:space="preserve">D/jPgeJpjkiT0hqDPsmOZw</t>
  </si>
  <si>
    <t xml:space="preserve">boss_owl</t>
  </si>
  <si>
    <t xml:space="preserve">skill0</t>
  </si>
  <si>
    <t xml:space="preserve">skill1</t>
  </si>
  <si/>
  <si>
    <t xml:space="preserve">W3z0ATuqbkKttkboCpXzTg</t>
  </si>
  <si>
    <t xml:space="preserve">9oZ4bAUw3EaaXJyde7jotg</t>
  </si>
  <si>
    <t xml:space="preserve">p7Lei6NHm0mU6A3yoCYsjQ</t>
  </si>
  <si>
    <t xml:space="preserve">w8cURakZekSSKtD9r+3WnA</t>
  </si>
  <si>
    <t xml:space="preserve">m4KGirv16U+HZ1CPc/XEAQ</t>
  </si>
  <si/>
  <si>
    <t xml:space="preserve">j6havu18FkO2GTlo+CyQyg</t>
  </si>
  <si>
    <t xml:space="preserve">N5N6gU+ysEqOQbdz1hczog</t>
  </si>
  <si>
    <t xml:space="preserve">552Me0Rk506ghDFAyrQSwA</t>
  </si>
  <si>
    <t xml:space="preserve">jsxP8eNXM0mKlWitTcpTGA</t>
  </si>
  <si>
    <t xml:space="preserve">osCjoq/EX0WhMYuWNZYtkg</t>
  </si>
  <si>
    <t xml:space="preserve">=</t>
  </si>
  <si>
    <t xml:space="preserve">max</t>
  </si>
  <si>
    <t xml:space="preserve">maxlvl</t>
  </si>
  <si>
    <t xml:space="preserve">max_level</t>
  </si>
  <si>
    <t xml:space="preserve">체력</t>
  </si>
  <si>
    <t xml:space="preserve">공격력</t>
  </si>
  <si>
    <t xml:space="preserve">방어력</t>
  </si>
  <si>
    <t xml:space="preserve">체력재생</t>
  </si>
  <si>
    <t xml:space="preserve">쿨타임감소</t>
  </si>
  <si>
    <t xml:space="preserve">스킬크기</t>
  </si>
  <si>
    <t xml:space="preserve">시전속도</t>
  </si>
  <si>
    <t xml:space="preserve">경험치</t>
  </si>
  <si>
    <t xml:space="preserve">경험치획득량</t>
  </si>
  <si>
    <t xml:space="preserve">회복량</t>
  </si>
  <si>
    <t xml:space="preserve">이동속도</t>
  </si>
  <si>
    <t xml:space="preserve">infomation</t>
  </si>
  <si>
    <t xml:space="preserve">최대체력을 증가시킨다.</t>
  </si>
  <si>
    <t xml:space="preserve">공격력을 증가시킨다.</t>
  </si>
  <si>
    <t xml:space="preserve">방어력을 얻는다.</t>
  </si>
  <si>
    <t xml:space="preserve">매초 소량의 체력을 회복시킨다.</t>
  </si>
  <si>
    <t xml:space="preserve">스킬의 속도</t>
  </si>
  <si>
    <t xml:space="preserve">스킬의 시전속도를 단축시킨다.</t>
  </si>
  <si>
    <t xml:space="preserve">경험치 획득량이 증가한다.</t>
  </si>
  <si>
    <t xml:space="preserve">스킬크기가 증가한다.</t>
  </si>
  <si>
    <t xml:space="preserve">모든 회복량이 증가한다.</t>
  </si>
  <si>
    <t xml:space="preserve">이동속도가 증가한다.</t>
  </si>
  <si>
    <t xml:space="preserve">최대체력을 증가한다.</t>
  </si>
  <si>
    <t xml:space="preserve">공격력을 증가한다.</t>
  </si>
  <si>
    <t xml:space="preserve">매초 소량의 체력을 회복한다.</t>
  </si>
  <si>
    <t xml:space="preserve">잘뭉친 눈덩이</t>
  </si>
  <si>
    <t xml:space="preserve">잘 뭉친 눈덩이</t>
  </si>
  <si>
    <t xml:space="preserve">얼음주먹으로 강력한 데미지를 준다.</t>
  </si>
  <si>
    <t xml:space="preserve">단단한 얼음으로 강력한 데미지를 준다.</t>
  </si>
  <si>
    <t xml:space="preserve">뾰족한 얼음이 적을 관통한다.</t>
  </si>
  <si>
    <t xml:space="preserve">반달얼음을 여러갈래로 발사한다.</t>
  </si>
  <si>
    <t xml:space="preserve">하늘에서 우박이!</t>
  </si>
  <si>
    <t xml:space="preserve">빙벽을 생성해 길을 막는다.</t>
  </si>
  <si>
    <t xml:space="preserve">일정 체력이 있는 빙벽을 생성한다.</t>
  </si>
  <si>
    <t xml:space="preserve">눈사람주변에 회오리를 만들어 근접한 적에게 지속피해를 준다.</t>
  </si>
  <si>
    <t xml:space="preserve">순간적으로 맵을 얼리며 주변의 몬스터에게 강력한 피해를 준다.</t>
  </si>
  <si>
    <t xml:space="preserve">블리자드를 몰아쳐</t>
  </si>
  <si>
    <t xml:space="preserve">블리자드를 불러와 적의 속도를 늦추고 데미지를 준다.</t>
  </si>
  <si>
    <t xml:space="preserve">순간적으로 맵을 얼리며 주변의 적에게 강력한 피해를 준다.</t>
  </si>
  <si>
    <t xml:space="preserve">대상에게 닿는 순간 범위피해를 준다.</t>
  </si>
  <si>
    <t xml:space="preserve">적에게 닿는 순간 범위피해를 준다.</t>
  </si>
  <si>
    <t xml:space="preserve">방어막을</t>
  </si>
  <si>
    <t xml:space="preserve">일정 체력의 방어막을 생성한다.</t>
  </si>
  <si>
    <t xml:space="preserve">근접한 적을 빠따로 떨쳐낸다.</t>
  </si>
  <si>
    <t xml:space="preserve">?</t>
  </si>
  <si>
    <t xml:space="preserve">주기적으로 파동을 발산해 적을 밀쳐내고 데미지를 준다.</t>
  </si>
  <si>
    <t xml:space="preserve">일정 시간동안 무적이 된다.</t>
  </si>
  <si>
    <t xml:space="preserve">얼음 산탄을 발사한다.</t>
  </si>
  <si>
    <t xml:space="preserve">체력 50% 증가</t>
  </si>
  <si>
    <t xml:space="preserve">공격력 10% 증가</t>
  </si>
  <si>
    <t xml:space="preserve">val</t>
  </si>
  <si/>
  <si>
    <t xml:space="preserve">7G/uy/d+XUq+hb1idKgcKw</t>
  </si>
  <si>
    <t xml:space="preserve">nhBbNsmDpUOy343k+irhhw</t>
  </si>
  <si>
    <t xml:space="preserve">2qdwH+Eqq0qi76gM+HEpSg</t>
  </si>
  <si>
    <t xml:space="preserve">dGD2J/13Ak60ubtLOTmU7A</t>
  </si>
  <si>
    <t xml:space="preserve">hluuyb8xDkq3igjPq3UZrQ</t>
  </si>
  <si>
    <t xml:space="preserve">lZ58eF6zQEqU7UxPZqxY5g</t>
  </si>
  <si>
    <t xml:space="preserve">+fNq81zBhk2AJPDimVASnQ</t>
  </si>
  <si>
    <t xml:space="preserve">GGgTfHjnFUu5Yx8sijXu/Q</t>
  </si>
  <si>
    <t xml:space="preserve">Wfu556tlIkGpgHS1/b8wRQ</t>
  </si>
  <si>
    <t xml:space="preserve">information</t>
  </si>
  <si>
    <t xml:space="preserve">price</t>
  </si>
  <si>
    <t xml:space="preserve">cool</t>
  </si>
  <si>
    <t xml:space="preserve">appear_term</t>
  </si>
  <si/>
  <si>
    <t xml:space="preserve">e3ywpdo+tkG3rGFzadDOZQ</t>
  </si>
  <si/>
  <si>
    <t xml:space="preserve">ou4jSwVOP0WiG5CBsppWRA</t>
  </si>
  <si>
    <t xml:space="preserve">독병</t>
  </si>
  <si>
    <t xml:space="preserve">천둥망치</t>
  </si>
  <si>
    <t xml:space="preserve">독병을 던저 광역 지속 피해를 입힌다.</t>
  </si>
  <si>
    <t xml:space="preserve">강력한 데미지를 주는 망치를 적들에게 다단히트!</t>
  </si>
  <si/>
  <si>
    <t xml:space="preserve">BIr97MzFFEqSkH79ajRcIQ</t>
  </si>
  <si>
    <t xml:space="preserve">80jHuiqyGkmbPMFYa7j/WA</t>
  </si>
  <si>
    <t xml:space="preserve">SmqeNM7xnEiwpUgalIDKuQ</t>
  </si>
  <si>
    <t xml:space="preserve">7Zq+FZr4EU2JUSJGYb5l3w</t>
  </si>
  <si>
    <t xml:space="preserve">nyGjwUuGSU28kZnltbYfyg</t>
  </si>
  <si>
    <t xml:space="preserve">8EUv2r2Q3Umy56rbAoz3YA</t>
  </si>
  <si>
    <t xml:space="preserve">VeBdIaS8+kW7pD5h7TjldA</t>
  </si>
  <si>
    <t xml:space="preserve">range</t>
  </si>
  <si>
    <t xml:space="preserve">fireball</t>
  </si>
  <si>
    <t xml:space="preserve">lightning</t>
  </si>
  <si>
    <t xml:space="preserve">owl_shot</t>
  </si>
  <si>
    <t xml:space="preserve">bear_shot</t>
  </si>
  <si/>
  <si>
    <t xml:space="preserve">z65T2Hcot0+fcRJxc1V4ZA</t>
  </si>
  <si>
    <t xml:space="preserve">6q3skcv+nUCSzHwhTFtnVw</t>
  </si>
  <si>
    <t xml:space="preserve">jrRaKBXFPkmy/QSsvp6HtQ</t>
  </si>
  <si>
    <t xml:space="preserve">hc1sZU2dREyQjNX69/i7XQ</t>
  </si>
  <si>
    <t xml:space="preserve">번개</t>
  </si>
  <si>
    <t xml:space="preserve">지뢰</t>
  </si>
  <si>
    <t xml:space="preserve">중력장</t>
  </si>
  <si>
    <t xml:space="preserve">친구</t>
  </si>
  <si>
    <t xml:space="preserve">적을 얼려버리는 쫄따구 펫과 함께 싸운다.</t>
  </si>
  <si>
    <t xml:space="preserve">아돈빠가돈!</t>
  </si>
  <si>
    <t xml:space="preserve">쌌드라욘마인~</t>
  </si>
  <si>
    <t xml:space="preserve">쌋드라요마인~</t>
  </si>
  <si>
    <t xml:space="preserve">하늘에서 주기적으로 번개가 친다.</t>
  </si>
  <si>
    <t xml:space="preserve">mob_snail</t>
  </si>
  <si>
    <t xml:space="preserve">mob_beetle</t>
  </si>
  <si>
    <t xml:space="preserve">mob_monkey</t>
  </si>
  <si>
    <t xml:space="preserve">mob_flamingo</t>
  </si>
  <si>
    <t xml:space="preserve">mob_dragonfly</t>
  </si>
  <si>
    <t xml:space="preserve">mob_candle</t>
  </si>
  <si>
    <t xml:space="preserve">mob_rino</t>
  </si>
  <si/>
  <si>
    <t xml:space="preserve">ovShOG9vz0qBynU3N7A27A</t>
  </si>
  <si>
    <t xml:space="preserve">xL7qVxJe9kysLVTIKmzuuA</t>
  </si>
  <si>
    <t xml:space="preserve">TUdRpRMhK0G1XmYAGm6uEw</t>
  </si>
  <si>
    <t xml:space="preserve">cMp9+kAl8UGgcTM+7tuyXA</t>
  </si>
  <si>
    <t xml:space="preserve">JP9AY1x9sUa2WAweqi0Hyg</t>
  </si>
  <si>
    <t xml:space="preserve">z72/TXkgfEOAI1RcEnbf9w</t>
  </si>
  <si>
    <t xml:space="preserve">6ZQSDtiDc0+ujLraF9ULlw</t>
  </si>
  <si>
    <t xml:space="preserve">zBnDreY2EUyIgqqT0I1oCg</t>
  </si>
  <si>
    <t xml:space="preserve">Zwv52fG5a0uz2w+Mw1X1EA</t>
  </si>
  <si>
    <t xml:space="preserve">80qA8yn0HkK7i+4isj1VAA</t>
  </si>
  <si>
    <t xml:space="preserve">MO77fenG+EGDXqDfjx0GwQ</t>
  </si>
  <si>
    <t xml:space="preserve">bwGMcqR0B0uFKpIP/arGGw</t>
  </si>
  <si>
    <t xml:space="preserve">XXMW6jdsDkqbQDiagvTvAA</t>
  </si>
  <si>
    <t xml:space="preserve">boss_scarecrow</t>
  </si>
  <si>
    <t xml:space="preserve">scarecrow_shot</t>
  </si>
  <si/>
  <si>
    <t xml:space="preserve">Og45GfRUM0CqJQUz3H+9AA</t>
  </si>
  <si>
    <t xml:space="preserve">vVPBgEN7WUi/lGlzyJ5/Qg</t>
  </si>
  <si>
    <t xml:space="preserve">skin</t>
  </si>
  <si>
    <t xml:space="preserve">슬롯</t>
  </si>
  <si>
    <t xml:space="preserve">슬롯증가</t>
  </si>
  <si>
    <t xml:space="preserve">유물 장착 슬롯 증가</t>
  </si>
  <si/>
  <si>
    <t xml:space="preserve">DUqi+8ckB0qblBzm6KlcNg</t>
  </si>
  <si>
    <t xml:space="preserve">OP592CHEkEqaCW4o+WCZNw</t>
  </si>
  <si>
    <t xml:space="preserve">boss_flower</t>
  </si>
  <si>
    <t xml:space="preserve">1Ym7RLkBgUCA9I+gVXisAQ</t>
  </si>
  <si>
    <t xml:space="preserve">boss_bigbettle</t>
  </si>
  <si>
    <t xml:space="preserve">kdsl2jzhtU6rPAELOI8Tbw</t>
  </si>
  <si>
    <t xml:space="preserve">flower_thorn</t>
  </si>
  <si>
    <t xml:space="preserve">PtYsPmNIh06wyUfSH4KX0w</t>
  </si>
  <si>
    <t xml:space="preserve">flower_mine</t>
  </si>
  <si>
    <t xml:space="preserve">1EG4vgTgYUO8MktQYh1lag</t>
  </si>
  <si>
    <t xml:space="preserve">banana</t>
  </si>
  <si>
    <t xml:space="preserve">skinname</t>
  </si>
  <si>
    <t xml:space="preserve">눈사람</t>
  </si>
  <si>
    <t xml:space="preserve">불사람</t>
  </si>
  <si>
    <t xml:space="preserve">풀사람</t>
  </si>
  <si>
    <t xml:space="preserve">돌사람</t>
  </si>
  <si>
    <t xml:space="preserve">귤사람</t>
  </si>
  <si>
    <t xml:space="preserve">전구사람</t>
  </si>
  <si>
    <t xml:space="preserve">currency</t>
  </si>
  <si>
    <t xml:space="preserve">야수사람</t>
  </si>
  <si>
    <t xml:space="preserve">로봇사람</t>
  </si>
  <si>
    <t xml:space="preserve">뱀파이어사람</t>
  </si>
  <si>
    <t xml:space="preserve">아이스크림사람</t>
  </si>
  <si>
    <t xml:space="preserve">천사사람</t>
  </si>
  <si>
    <t xml:space="preserve">황금갑옷사람</t>
  </si>
  <si>
    <t xml:space="preserve">네모사람</t>
  </si>
  <si>
    <t xml:space="preserve">지뢰사람</t>
  </si>
  <si>
    <t xml:space="preserve">거미사람</t>
  </si>
  <si>
    <t xml:space="preserve">용사사람</t>
  </si>
  <si>
    <t xml:space="preserve">quest</t>
  </si>
  <si>
    <t xml:space="preserve">gold</t>
  </si>
  <si>
    <t xml:space="preserve">gem</t>
  </si>
  <si>
    <t xml:space="preserve">standard</t>
  </si>
  <si>
    <t xml:space="preserve">type0</t>
  </si>
  <si>
    <t xml:space="preserve">val0</t>
  </si>
  <si>
    <t xml:space="preserve">type1</t>
  </si>
  <si>
    <t xml:space="preserve">val1</t>
  </si>
  <si>
    <t xml:space="preserve">a</t>
  </si>
  <si/>
  <si>
    <t xml:space="preserve">gLnjGlJPQUGceqv9MtI+jg</t>
  </si>
  <si>
    <t xml:space="preserve">bDmF5v4opUOLjBB580DUog</t>
  </si>
  <si>
    <t xml:space="preserve">j4aRpfkhWUCwpugwL7yhOw</t>
  </si>
  <si>
    <t xml:space="preserve">v6FaRzn/yUS4jftoTtNfsw</t>
  </si>
  <si>
    <t xml:space="preserve">nMhXnyt3XUWslXDy/Eccmw</t>
  </si>
  <si>
    <t xml:space="preserve">5CW4lEGYZEqJ8sFOtlJVVw</t>
  </si>
  <si>
    <t xml:space="preserve">a+XFhtKj2Em7xW1tms05Zw</t>
  </si>
  <si>
    <t xml:space="preserve">oJlQTylhPUGaWX/Zndg2HQ</t>
  </si>
  <si>
    <t xml:space="preserve">ZDD/hjzPHU+kTQf39Dvtnw</t>
  </si>
  <si>
    <t xml:space="preserve">tY/x47zy/U+9d/dQf4L+Xg</t>
  </si>
  <si>
    <t xml:space="preserve">kUpxVrSyPke7VlIQ+ty+ng</t>
  </si>
  <si>
    <t xml:space="preserve">e+gqMj+a0kePNLaic882PA</t>
  </si>
  <si>
    <t xml:space="preserve">PVpFmf14gE+JTvE5tq+oTw</t>
  </si>
  <si>
    <t xml:space="preserve">bBCBYzcq5kaQf7V57bsU5Q</t>
  </si>
  <si>
    <t xml:space="preserve">NV8CtlguXEufFOcfSPnFWw</t>
  </si>
  <si>
    <t xml:space="preserve">LmBUHti4IU6ufw+5njPwTQ</t>
  </si>
  <si>
    <t xml:space="preserve">typeB</t>
  </si>
  <si>
    <t xml:space="preserve">typeF</t>
  </si>
  <si>
    <t xml:space="preserve">Fval</t>
  </si>
  <si>
    <t xml:space="preserve">typeI</t>
  </si>
  <si>
    <t xml:space="preserve">Ival</t>
  </si>
  <si>
    <t xml:space="preserve">snowball</t>
  </si>
  <si>
    <t xml:space="preserve">n</t>
  </si>
  <si>
    <t xml:space="preserve">-</t>
  </si>
  <si>
    <t xml:space="preserve">season</t>
  </si>
  <si>
    <t xml:space="preserve">Fval1</t>
  </si>
  <si>
    <t xml:space="preserve">Fval0</t>
  </si>
  <si>
    <t xml:space="preserve">summer</t>
  </si>
  <si>
    <t xml:space="preserve">spring</t>
  </si>
  <si>
    <t xml:space="preserve">d_hp</t>
  </si>
  <si>
    <t xml:space="preserve">d_hpgen</t>
  </si>
  <si>
    <t xml:space="preserve">d_def</t>
  </si>
  <si>
    <t xml:space="preserve">d_att</t>
  </si>
  <si>
    <t xml:space="preserve">d_cool</t>
  </si>
  <si>
    <t xml:space="preserve">d_exp</t>
  </si>
  <si>
    <t xml:space="preserve">d_coin</t>
  </si>
  <si>
    <t xml:space="preserve">a_hp</t>
  </si>
  <si>
    <t xml:space="preserve">ex_hp</t>
  </si>
  <si>
    <t xml:space="preserve">ex_hpgen</t>
  </si>
  <si>
    <t xml:space="preserve">ex_def</t>
  </si>
  <si>
    <t xml:space="preserve">ex_att</t>
  </si>
  <si>
    <t xml:space="preserve">ex_cool</t>
  </si>
  <si>
    <t xml:space="preserve">ex_exp</t>
  </si>
  <si>
    <t xml:space="preserve">ex_coin</t>
  </si>
  <si>
    <t xml:space="preserve">light</t>
  </si>
  <si>
    <t xml:space="preserve">invSwamp</t>
  </si>
  <si>
    <t xml:space="preserve">wild</t>
  </si>
  <si>
    <t xml:space="preserve">blood</t>
  </si>
  <si>
    <t xml:space="preserve">rebirth</t>
  </si>
  <si>
    <t xml:space="preserve">winter</t>
  </si>
  <si>
    <t xml:space="preserve">citrus</t>
  </si>
  <si>
    <t xml:space="preserve">rock</t>
  </si>
  <si>
    <t xml:space="preserve">mine</t>
  </si>
  <si>
    <t xml:space="preserve">iceHeal</t>
  </si>
  <si>
    <t xml:space="preserve">frozen</t>
  </si>
  <si>
    <t xml:space="preserve">invincible</t>
  </si>
  <si>
    <t xml:space="preserve">d_speed</t>
  </si>
  <si>
    <t xml:space="preserve">critical</t>
  </si>
  <si>
    <t xml:space="preserve">criticDmg</t>
  </si>
  <si>
    <t xml:space="preserve">square</t>
  </si>
  <si>
    <t xml:space="preserve">hero</t>
  </si>
  <si>
    <t xml:space="preserve">ch_explain</t>
  </si>
  <si>
    <t xml:space="preserve">unch_explain</t>
  </si>
  <si>
    <t xml:space="preserve">겨울에 만들어진 눈사람</t>
  </si>
  <si>
    <t xml:space="preserve">여름한정</t>
  </si>
  <si>
    <t xml:space="preserve">눈대신</t>
  </si>
  <si>
    <t xml:space="preserve">눈 대신 돌을 던진다.</t>
  </si>
  <si>
    <t xml:space="preserve">눈 대신 귤을 던진다.</t>
  </si>
  <si>
    <t xml:space="preserve">네모난 눈을 던진다.</t>
  </si>
  <si>
    <t xml:space="preserve">머리의 전구로 어둠을 밝힌다.</t>
  </si>
  <si>
    <t xml:space="preserve">잃은 체력 1%당 공격력 n% 증가</t>
  </si>
  <si>
    <t xml:space="preserve">지뢰 개수 4개증가</t>
  </si>
  <si>
    <t xml:space="preserve">지뢰 개수 +4\\n지뢰 공격력 n% 증가</t>
  </si>
  <si>
    <t xml:space="preserve">늪지 무효\\n방어력 n%증가</t>
  </si>
  <si>
    <t xml:space="preserve">눈덩이가 빙결 적용\\n블리자드,아이스에이지 발동시 체력 n% 회복</t>
  </si>
  <si>
    <t xml:space="preserve">여름한정 공격력 n% 증가</t>
  </si>
  <si>
    <t xml:space="preserve">봄한정 체력재생량 n%증가</t>
  </si>
  <si>
    <t xml:space="preserve">봄한정 체력재생량 n% 증가</t>
  </si>
  <si>
    <t xml:space="preserve">눈 대신 돌을 던진다.\\n체력 n% 증가</t>
  </si>
  <si>
    <t xml:space="preserve">눈 대신 귤을 던진다.\\n겨울한정 코인획득량 n% 증</t>
  </si>
  <si>
    <t xml:space="preserve">무적 발동</t>
  </si>
  <si>
    <t xml:space="preserve">용사의 검을 찾으면 공격력과 방어력이 2배가 된다.</t>
  </si>
  <si>
    <t xml:space="preserve">용사의 검을 찾으면 일시적으로 공격력과 방어력이 2배가 된다.\\n체력 n%증가\\n공격력 n%증가\\n방어력 n%증가</t>
  </si>
  <si>
    <t xml:space="preserve">눈덩이로 준 피해의 n%만큼 체력을 회복한다. 공격력 10% 증가</t>
  </si>
  <si>
    <t xml:space="preserve">추가로 달린 다리로 눈덩이를 더 많이 던진다.\\n눈덩이 공격력 n%증가</t>
  </si>
  <si>
    <t xml:space="preserve">네모난 눈을 던진다.\\n30%의 확률로 n%의 추가데미지를 준다.</t>
  </si>
  <si>
    <t xml:space="preserve">눈사람이 죽을때 최대체력의 n%로 부활한다.\\n()</t>
  </si>
  <si>
    <t xml:space="preserve">눈사람이 죽을때 최대체력의 n%로 부활한다.\\n(유적과 버프는 사라진다.)\\n이동속도 n% 증가</t>
  </si>
  <si>
    <t xml:space="preserve">30초에 한번씩 n초간 무적상태가 된다.\\n방어력 n% 증가</t>
  </si>
  <si>
    <t xml:space="preserve">봄한정 체력재생량 a% 증가</t>
  </si>
  <si>
    <t xml:space="preserve">눈 대신 돌을 던진다.\\n체력 a% 증가</t>
  </si>
  <si>
    <t xml:space="preserve">눈 대신 귤을 던진다.\\n겨울한정 코인획득량 a% 증</t>
  </si>
  <si>
    <t xml:space="preserve">잃은 체력 1%당 공격력 a% 증가</t>
  </si>
  <si>
    <t xml:space="preserve">지뢰 개수 +4\\n지뢰 공격력 a% 증가</t>
  </si>
  <si>
    <t xml:space="preserve">늪지 무효\\n방어력 a%증가</t>
  </si>
  <si>
    <t xml:space="preserve">눈덩이가 빙결 적용\\n블리자드,아이스에이지 발동시 체력 a% 회복</t>
  </si>
  <si>
    <t xml:space="preserve">30초에 한번씩 n초간 무적상태가 된다.\\n방어력 a% 증가</t>
  </si>
  <si>
    <t xml:space="preserve">눈사람이 죽을때 최대체력의 a%로 부활한다.\\n(유적과 버프는 사라진다.)\\n이동속도 a% 증가</t>
  </si>
  <si>
    <t xml:space="preserve">네모난 눈을 던진다.\\n30%의 확률로 a%의 추가데미지를 준다.</t>
  </si>
  <si>
    <t xml:space="preserve">추가로 달린 다리로 눈덩이를 더 많이 던진다.\\n눈덩이 공격력 a%증가</t>
  </si>
  <si>
    <t xml:space="preserve">눈덩이로 준 피해의 a%만큼 체력을 회복한다. 공격력 10% 증가</t>
  </si>
  <si>
    <t xml:space="preserve">용사의 검을 찾으면 일시적으로 공격력과 방어력이 2배가 된다.\\n체력 a%증가\\n공격력 a%증가\\n방어력 a%증가</t>
  </si>
  <si>
    <t xml:space="preserve">여름한정 공격력 a% 증가</t>
  </si>
  <si>
    <t xml:space="preserve">30초에 한번씩 a초간 무적상태가 된다.\\n방어력 b% 증가</t>
  </si>
  <si>
    <t xml:space="preserve">눈사람이 죽을때 최대체력의 a%로 부활한다.\\n(유적과 버프는 사라진다.)\\n이동속도 b% 증가</t>
  </si>
  <si>
    <t xml:space="preserve">용사의 검을 찾으면 일시적으로 공격력과 방어력이 2배가 된다.\\n체력 a%증가\\n공격력 b%증가\\n방어력 c%증가</t>
  </si>
  <si/>
  <si>
    <t xml:space="preserve">ERzaZOy2RkmFqdq+1HEN0w</t>
  </si>
  <si>
    <t xml:space="preserve">invSlow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</si>
  <si>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</si>
  <si>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</si>
  <si>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</si>
  <si>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</si>
  <si>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</si>
  <si>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</si>
  <si>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scare_fire</t>
  </si>
  <si>
    <t xml:space="preserve">boss_butterfly</t>
  </si>
  <si/>
  <si>
    <t xml:space="preserve">WfxNB+MGn06c0Mxh9qi6TQ</t>
  </si>
  <si>
    <t xml:space="preserve">bfly_bgPoison</t>
  </si>
  <si>
    <t xml:space="preserve">bfly_smPoison</t>
  </si>
  <si>
    <t xml:space="preserve">=boss!G6</t>
  </si>
  <si/>
  <si>
    <t xml:space="preserve">H2iGbbqnQ0OIrx3EtElI8g</t>
  </si>
  <si>
    <t xml:space="preserve">D2lgjDXLyUStHASDlJTf+Q</t>
  </si>
  <si>
    <t xml:space="preserve">questName</t>
  </si>
  <si>
    <t xml:space="preserve">time</t>
  </si>
  <si>
    <t xml:space="preserve">go</t>
  </si>
  <si>
    <t xml:space="preserve">봄까지 버티기</t>
  </si>
  <si>
    <t xml:space="preserve">여름까지 버티기</t>
  </si>
  <si>
    <t xml:space="preserve">가을까지 버티기</t>
  </si>
  <si>
    <t xml:space="preserve">1년 버티기</t>
  </si>
  <si>
    <t xml:space="preserve">버티기</t>
  </si>
  <si>
    <t xml:space="preserve">boss</t>
  </si>
  <si>
    <t xml:space="preserve">artifact</t>
  </si>
  <si>
    <t xml:space="preserve">ad</t>
  </si>
  <si>
    <t xml:space="preserve">reinforce</t>
  </si>
  <si>
    <t xml:space="preserve">하루</t>
  </si>
  <si>
    <t xml:space="preserve">1마리</t>
  </si>
  <si>
    <t xml:space="preserve">1개</t>
  </si>
  <si>
    <t xml:space="preserve">10번</t>
  </si>
  <si>
    <t xml:space="preserve">questType</t>
  </si>
  <si>
    <t xml:space="preserve">강화1회</t>
  </si>
  <si>
    <t xml:space="preserve">특정스킨으로 1회</t>
  </si>
  <si>
    <t xml:space="preserve">광고 1회</t>
  </si>
  <si/>
  <si>
    <t xml:space="preserve">oMhQHIWj/EC8ngg9JcK0OA</t>
  </si>
  <si>
    <t xml:space="preserve">tn3M8GN9A0S40ubcMn7hgA</t>
  </si>
  <si>
    <t xml:space="preserve">FYLWhSg54UWwAGA4uBn3KA</t>
  </si>
  <si>
    <t xml:space="preserve">2vw6eVoubE2FX4RhcWa2Gw</t>
  </si>
  <si>
    <t xml:space="preserve">I2hLdUHeKEOMFjkn8uKZ1Q</t>
  </si>
  <si>
    <t xml:space="preserve">YnmthZe2OUS0F2IvwXzx/w</t>
  </si>
  <si>
    <t xml:space="preserve">0aZgm2DJLU6UAd3Lphp+qw</t>
  </si>
  <si>
    <t xml:space="preserve">Jc5TTOZymkyTL+nsgg7Cww</t>
  </si>
  <si/>
  <si>
    <t xml:space="preserve">hZ5zXDn9pEau0jHAGnXPSw</t>
  </si>
  <si>
    <t xml:space="preserve">WPQJ3pXzQ0+JXwy8wQ4dIg</t>
  </si>
  <si>
    <t xml:space="preserve">Gh9WTIDO102/V9jEpX7Hug</t>
  </si>
  <si>
    <t xml:space="preserve">47GYdDEOAUSm0AH87BJJjg</t>
  </si>
  <si>
    <t xml:space="preserve">ObWi0F4A6U2Tf76nPoOcfg</t>
  </si>
  <si>
    <t xml:space="preserve">hq6MdF1mHECN16RcyqBTtw</t>
  </si>
  <si>
    <t xml:space="preserve">kSYQdp7c7UGfSpse9ezboQ</t>
  </si>
  <si>
    <t xml:space="preserve">ApPa6gHqNEGEi/VRoSCArg</t>
  </si>
  <si>
    <t xml:space="preserve">2iQCymteB02RoDlUQLkYjw</t>
  </si>
  <si>
    <t xml:space="preserve">Bh+K4BC8KESXkMcgOi2iSA</t>
  </si>
  <si>
    <t xml:space="preserve">0f0mQNjS7ESDJEecRxc4ig</t>
  </si>
  <si>
    <t xml:space="preserve">gQ8tV6Qyo0i87zD5bsPQMw</t>
  </si>
  <si>
    <t xml:space="preserve">vf2Vz4Dykk2UAywywrIc7g</t>
  </si>
  <si>
    <t xml:space="preserve">1ByLRWNnYUe3Sy+PYVgV2g</t>
  </si>
  <si>
    <t xml:space="preserve">vTygID9He0yuztzCQ6n+rQ</t>
  </si>
  <si>
    <t xml:space="preserve">DL/xgk/tTU+/YwFGlDT1Jg</t>
  </si>
  <si>
    <t xml:space="preserve">login</t>
  </si>
  <si>
    <t xml:space="preserve">day_rein</t>
  </si>
  <si>
    <t xml:space="preserve">day_skin</t>
  </si>
  <si>
    <t xml:space="preserve">day_ad</t>
  </si>
  <si>
    <t xml:space="preserve">rein</t>
  </si>
  <si>
    <t xml:space="preserve">enable</t>
  </si>
  <si>
    <t xml:space="preserve">snowman</t>
  </si>
  <si>
    <t xml:space="preserve">fireman</t>
  </si>
  <si>
    <t xml:space="preserve">grassman</t>
  </si>
  <si>
    <t xml:space="preserve">rockman</t>
  </si>
  <si>
    <t xml:space="preserve">citrusman</t>
  </si>
  <si>
    <t xml:space="preserve">bulbman</t>
  </si>
  <si>
    <t xml:space="preserve">sildman</t>
  </si>
  <si>
    <t xml:space="preserve">minman</t>
  </si>
  <si>
    <t xml:space="preserve">mineman</t>
  </si>
  <si>
    <t xml:space="preserve">robotman</t>
  </si>
  <si>
    <t xml:space="preserve">icecreamman</t>
  </si>
  <si>
    <t xml:space="preserve">goldenarmorman</t>
  </si>
  <si>
    <t xml:space="preserve">angelman</t>
  </si>
  <si>
    <t xml:space="preserve">squareman</t>
  </si>
  <si>
    <t xml:space="preserve">spiderman</t>
  </si>
  <si>
    <t xml:space="preserve">vampireman</t>
  </si>
  <si>
    <t xml:space="preserve">heroman</t>
  </si>
  <si>
    <t xml:space="preserve">wildman</t>
  </si>
  <si>
    <t xml:space="preserve">removead</t>
  </si>
  <si>
    <t xml:space="preserve">bonus</t>
  </si>
  <si>
    <t xml:space="preserve">start</t>
  </si>
  <si>
    <t xml:space="preserve">startpack</t>
  </si>
  <si>
    <t xml:space="preserve">skinpack</t>
  </si>
  <si>
    <t xml:space="preserve">s_gem</t>
  </si>
  <si>
    <t xml:space="preserve">m_gem</t>
  </si>
  <si>
    <t xml:space="preserve">l_gem</t>
  </si>
  <si>
    <t xml:space="preserve">s_ap</t>
  </si>
  <si>
    <t xml:space="preserve">m_ap</t>
  </si>
  <si>
    <t xml:space="preserve">l_ap</t>
  </si>
  <si>
    <t xml:space="preserve">s_coin</t>
  </si>
  <si>
    <t xml:space="preserve">m_coin</t>
  </si>
  <si>
    <t xml:space="preserve">l_coin</t>
  </si>
  <si>
    <t xml:space="preserve">type</t>
  </si>
  <si>
    <t xml:space="preserve">special</t>
  </si>
  <si>
    <t xml:space="preserve">common</t>
  </si>
  <si>
    <t xml:space="preserve">pricetype</t>
  </si>
  <si>
    <t xml:space="preserve">money</t>
  </si>
  <si>
    <t xml:space="preserve">ap</t>
  </si>
  <si>
    <t xml:space="preserve">"TRUE"</t>
  </si>
  <si>
    <t xml:space="preserve">addgem</t>
  </si>
  <si>
    <t xml:space="preserve">addap</t>
  </si>
  <si>
    <t xml:space="preserve">addcoin</t>
  </si>
  <si>
    <t xml:space="preserve">rate</t>
  </si>
  <si>
    <t xml:space="preserve">disposable</t>
  </si>
  <si>
    <t xml:space="preserve">Image</t>
  </si>
  <si>
    <t xml:space="preserve">image</t>
  </si>
  <si>
    <t xml:space="preserve">week.SkinKeyList.snowman</t>
  </si>
  <si>
    <t xml:space="preserve">week.SkinKeyList.wildman</t>
  </si>
  <si/>
  <si>
    <t xml:space="preserve">AhU2MfudO0CGPbfKA54soA</t>
  </si>
  <si>
    <t xml:space="preserve">tH4X0ump3kSX06VVmzjtXQ</t>
  </si>
  <si>
    <t xml:space="preserve">jmkaGTYqRk+2dh4mPkWulQ</t>
  </si>
  <si>
    <t xml:space="preserve">WwogyFh130C5mFAy8k6MHQ</t>
  </si>
  <si>
    <t xml:space="preserve">IaJPrmZ45kuWH9lQrH8p6Q</t>
  </si>
  <si>
    <t xml:space="preserve">yED9p/FikECrm65TUyi/EA</t>
  </si>
  <si>
    <t xml:space="preserve">t5tSnH8OgUSB2kns/WaF+g</t>
  </si>
  <si>
    <t xml:space="preserve">EfyDxZLgWE+1haiTVUlDdw</t>
  </si>
  <si>
    <t xml:space="preserve">nM0KYyjX7kuBMBq+PAXWug</t>
  </si>
  <si>
    <t xml:space="preserve">50BoMynjRU+ipwyssM0S9Q</t>
  </si>
  <si>
    <t xml:space="preserve">ba5dgtxUQEaALH9CV4fuyA</t>
  </si>
  <si>
    <t xml:space="preserve">gIGbxsQTUU+Vm9130mXL8g</t>
  </si>
  <si>
    <t xml:space="preserve">B1IMHKQ0hUeFsw2XyxQiZw</t>
  </si>
  <si>
    <t xml:space="preserve">\sprite\store</t>
  </si>
  <si>
    <t xml:space="preserve">\sprite\store\adRemove</t>
  </si>
  <si>
    <t xml:space="preserve">/sprite/store/adRemove.png</t>
  </si>
  <si>
    <t xml:space="preserve">sprite/store/adRemove.png</t>
  </si>
  <si>
    <t xml:space="preserve">sprite/store/adRemove</t>
  </si>
  <si>
    <t xml:space="preserve">sprite/store/</t>
  </si>
  <si>
    <t xml:space="preserve">sprite/store/10perCoin</t>
  </si>
  <si>
    <t xml:space="preserve">sprite/store/startPack</t>
  </si>
  <si>
    <t xml:space="preserve">sprite/store/skinPack</t>
  </si>
  <si>
    <t xml:space="preserve">sprite/store/gem_</t>
  </si>
  <si>
    <t xml:space="preserve">sprite/store/ap_</t>
  </si>
  <si>
    <t xml:space="preserve">sprite/store/coin_</t>
  </si>
  <si>
    <t xml:space="preserve">sprite/store/gem_s</t>
  </si>
  <si>
    <t xml:space="preserve">sprite/store/ap_s</t>
  </si>
  <si>
    <t xml:space="preserve">sprite/store/coin_s</t>
  </si>
  <si>
    <t xml:space="preserve">sprite/store/coin_m</t>
  </si>
  <si>
    <t xml:space="preserve">sprite/store/ap_m</t>
  </si>
  <si>
    <t xml:space="preserve">sprite/store/gem_m</t>
  </si>
  <si>
    <t xml:space="preserve">sprite/store/gem_l</t>
  </si>
  <si>
    <t xml:space="preserve">sprite/store/ap_l</t>
  </si>
  <si>
    <t xml:space="preserve">sprite/store/coin_l</t>
  </si>
  <si>
    <t xml:space="preserve">cost</t>
  </si>
  <si>
    <t xml:space="preserve">costTerm</t>
  </si>
  <si>
    <t xml:space="preserve">additrate</t>
  </si>
  <si/>
  <si>
    <t xml:space="preserve">uc2VpP69vUe9OToar7DB6A</t>
  </si>
  <si>
    <t xml:space="preserve">BJXO0HWdZECTA1Z9YVIlJA</t>
  </si>
  <si>
    <t xml:space="preserve">J03Iq+Jll0Srpx/p60dHlg</t>
  </si>
  <si>
    <t xml:space="preserve">origin</t>
  </si>
  <si>
    <t xml:space="preserve">wildskinpack</t>
  </si>
  <si>
    <t xml:space="preserve">bonus_10_0</t>
  </si>
  <si/>
  <si>
    <t xml:space="preserve">j+6ETQsMAEuxWX0bQIZExw</t>
  </si>
  <si>
    <t xml:space="preserve">z</t>
  </si>
  <si>
    <t xml:space="preserve">최대체력이  증가한다.</t>
  </si>
  <si>
    <t xml:space="preserve">miniset</t>
  </si>
  <si>
    <t xml:space="preserve">icecreamset</t>
  </si>
  <si>
    <t xml:space="preserve">sprite/store/miniSet</t>
  </si>
  <si>
    <t xml:space="preserve">sprite/store/icecreamSet</t>
  </si>
  <si/>
  <si>
    <t xml:space="preserve">Czi9AqbNvk+ucInkWG6KKw</t>
  </si>
  <si>
    <t xml:space="preserve">pe/y+udAX0mbRgwwsN331Q</t>
  </si>
  <si>
    <t xml:space="preserve">IaJPrmZ45kuWH9lQrH8p5Q</t>
  </si>
  <si>
    <t xml:space="preserve">ad_gem</t>
  </si>
  <si>
    <t xml:space="preserve">sprite/store/gem</t>
  </si>
  <si>
    <t xml:space="preserve">santaman</t>
  </si>
  <si>
    <t xml:space="preserve">presentman</t>
  </si>
  <si>
    <t xml:space="preserve">산타사람</t>
  </si>
  <si>
    <t xml:space="preserve">선물사람</t>
  </si>
  <si>
    <t xml:space="preserve">dragonman</t>
  </si>
  <si>
    <t xml:space="preserve">용사람</t>
  </si>
  <si>
    <t xml:space="preserve">present</t>
  </si>
  <si>
    <t xml:space="preserve">goldman</t>
  </si>
  <si>
    <t xml:space="preserve">sprite/store/santaSet</t>
  </si>
  <si>
    <t xml:space="preserve">선물</t>
  </si>
  <si>
    <t xml:space="preserve">선물뿌리기</t>
  </si>
  <si/>
  <si>
    <t xml:space="preserve">jkwFWNN2yEWAocUAoVEssA</t>
  </si>
  <si>
    <t xml:space="preserve">HAgMfg+D+U2zjSmpSHucaw</t>
  </si>
  <si>
    <t xml:space="preserve">4ZjY4Ho2gEeYqX0RiR01IQ</t>
  </si>
  <si>
    <t xml:space="preserve">RBlIyuS5ZEui0USjX94EhA</t>
  </si>
  <si>
    <t xml:space="preserve">not</t>
  </si>
  <si>
    <t xml:space="preserve">santaset</t>
  </si>
  <si/>
  <si>
    <t xml:space="preserve">0CB7kpm3vk+j3HITZ/JUeg</t>
  </si>
  <si>
    <t xml:space="preserve">bonus_3_0</t>
  </si>
  <si>
    <t xml:space="preserve">sprite/store/3perCoin</t>
  </si>
  <si>
    <t xml:space="preserve">HP</t>
  </si>
  <si>
    <t xml:space="preserve">ATT</t>
  </si>
  <si>
    <t xml:space="preserve">DEF</t>
  </si>
  <si>
    <t xml:space="preserve">GEN</t>
  </si>
  <si>
    <t xml:space="preserve">COOL</t>
  </si>
  <si>
    <t xml:space="preserve">EXP</t>
  </si>
  <si>
    <t xml:space="preserve">COIN</t>
  </si>
  <si>
    <t xml:space="preserve">SIZE</t>
  </si>
  <si>
    <t xml:space="preserve">HEAL</t>
  </si>
  <si>
    <t xml:space="preserve">SPD</t>
  </si>
  <si>
    <t xml:space="preserve">Snowball</t>
  </si>
  <si>
    <t xml:space="preserve">SB_Enhance</t>
  </si>
  <si>
    <t xml:space="preserve">IcicleSpear</t>
  </si>
  <si>
    <t xml:space="preserve">IceFist</t>
  </si>
  <si>
    <t xml:space="preserve">HalfIcicle</t>
  </si>
  <si>
    <t xml:space="preserve">FrostDrill</t>
  </si>
  <si>
    <t xml:space="preserve">IceKnuckle</t>
  </si>
  <si>
    <t xml:space="preserve">SnowDart</t>
  </si>
  <si>
    <t xml:space="preserve">Mjollnir</t>
  </si>
  <si>
    <t xml:space="preserve">Iceball</t>
  </si>
  <si>
    <t xml:space="preserve">IB_Enhance</t>
  </si>
  <si>
    <t xml:space="preserve">SnowBomb</t>
  </si>
  <si>
    <t xml:space="preserve">Hail</t>
  </si>
  <si>
    <t xml:space="preserve">Circle</t>
  </si>
  <si>
    <t xml:space="preserve">Crevasse</t>
  </si>
  <si>
    <t xml:space="preserve">Meteor</t>
  </si>
  <si>
    <t xml:space="preserve">Poison</t>
  </si>
  <si>
    <t xml:space="preserve">Lightning</t>
  </si>
  <si>
    <t xml:space="preserve">IceBat</t>
  </si>
  <si>
    <t xml:space="preserve">Bat_Enhance</t>
  </si>
  <si>
    <t xml:space="preserve">OpenRoader</t>
  </si>
  <si>
    <t xml:space="preserve">IceBalt</t>
  </si>
  <si>
    <t xml:space="preserve">Flurry</t>
  </si>
  <si>
    <t xml:space="preserve">ColdStorm</t>
  </si>
  <si>
    <t xml:space="preserve">IcePowder</t>
  </si>
  <si>
    <t xml:space="preserve">Recovery</t>
  </si>
  <si>
    <t xml:space="preserve">EyeOfFlurry</t>
  </si>
  <si>
    <t xml:space="preserve">RotateStorm</t>
  </si>
  <si>
    <t xml:space="preserve">Shield</t>
  </si>
  <si>
    <t xml:space="preserve">SD_Enhance</t>
  </si>
  <si>
    <t xml:space="preserve">HugeShield</t>
  </si>
  <si>
    <t xml:space="preserve">ThornShield</t>
  </si>
  <si>
    <t xml:space="preserve">LightningShield</t>
  </si>
  <si>
    <t xml:space="preserve">GiantShield</t>
  </si>
  <si>
    <t xml:space="preserve">ReflectShield</t>
  </si>
  <si>
    <t xml:space="preserve">ChargeShield</t>
  </si>
  <si>
    <t xml:space="preserve">Invincible</t>
  </si>
  <si>
    <t xml:space="preserve">Hide</t>
  </si>
  <si>
    <t xml:space="preserve">Absorb</t>
  </si>
  <si>
    <t xml:space="preserve">Chill</t>
  </si>
  <si>
    <t xml:space="preserve">Field</t>
  </si>
  <si>
    <t xml:space="preserve">FD_Enhance</t>
  </si>
  <si>
    <t xml:space="preserve">SnowStorm</t>
  </si>
  <si>
    <t xml:space="preserve">SnowFog</t>
  </si>
  <si>
    <t xml:space="preserve">Aurora</t>
  </si>
  <si>
    <t xml:space="preserve">Blizzard</t>
  </si>
  <si>
    <t xml:space="preserve">WhiteOut</t>
  </si>
  <si>
    <t xml:space="preserve">SubStorm</t>
  </si>
  <si>
    <t xml:space="preserve">IceAge</t>
  </si>
  <si>
    <t xml:space="preserve">Summon</t>
  </si>
  <si>
    <t xml:space="preserve">SM_Enhance</t>
  </si>
  <si>
    <t xml:space="preserve">Pet</t>
  </si>
  <si>
    <t xml:space="preserve">IceWall</t>
  </si>
  <si>
    <t xml:space="preserve">Pet2</t>
  </si>
  <si>
    <t xml:space="preserve">Iceberg</t>
  </si>
  <si>
    <t xml:space="preserve">Shard</t>
  </si>
  <si>
    <t xml:space="preserve">BeardPet</t>
  </si>
  <si>
    <t xml:space="preserve">Mine</t>
  </si>
  <si>
    <t xml:space="preserve">ability</t>
  </si>
  <si>
    <t xml:space="preserve">launch</t>
  </si>
  <si>
    <t xml:space="preserve">rush</t>
  </si>
  <si>
    <t xml:space="preserve">shield</t>
  </si>
  <si>
    <t xml:space="preserve">environment</t>
  </si>
  <si>
    <t xml:space="preserve">summon</t>
  </si>
  <si>
    <t xml:space="preserve">skill_name</t>
  </si>
  <si>
    <t xml:space="preserve">코인획득량</t>
  </si>
  <si>
    <t xml:space="preserve">눈덩이 강화</t>
  </si>
  <si>
    <t xml:space="preserve">고드름창</t>
  </si>
  <si>
    <t xml:space="preserve">서리드릴</t>
  </si>
  <si>
    <t xml:space="preserve">얼음너클</t>
  </si>
  <si>
    <t xml:space="preserve">설비</t>
  </si>
  <si>
    <t xml:space="preserve">묠니눈</t>
  </si>
  <si>
    <t xml:space="preserve">얼덩이</t>
  </si>
  <si>
    <t xml:space="preserve">얼덩이 강화</t>
  </si>
  <si>
    <t xml:space="preserve">서클</t>
  </si>
  <si>
    <t xml:space="preserve">크레바스</t>
  </si>
  <si>
    <t xml:space="preserve">유성우</t>
  </si>
  <si>
    <t xml:space="preserve">빠따강화</t>
  </si>
  <si>
    <t xml:space="preserve">셰르파</t>
  </si>
  <si>
    <t xml:space="preserve">아이스볼트</t>
  </si>
  <si>
    <t xml:space="preserve">돌풍</t>
  </si>
  <si>
    <t xml:space="preserve">냉기폭풍</t>
  </si>
  <si>
    <t xml:space="preserve">서리분말</t>
  </si>
  <si>
    <t xml:space="preserve">회수</t>
  </si>
  <si>
    <t xml:space="preserve">돌풍의눈</t>
  </si>
  <si>
    <t xml:space="preserve">순환폭풍</t>
  </si>
  <si>
    <t xml:space="preserve">실드</t>
  </si>
  <si>
    <t xml:space="preserve">실드 강화</t>
  </si>
  <si>
    <t xml:space="preserve">거대방패</t>
  </si>
  <si>
    <t xml:space="preserve">가시방패</t>
  </si>
  <si>
    <t xml:space="preserve">번개방패</t>
  </si>
  <si>
    <t xml:space="preserve">강화</t>
  </si>
  <si>
    <t xml:space="preserve">반사</t>
  </si>
  <si>
    <t xml:space="preserve">충전</t>
  </si>
  <si>
    <t xml:space="preserve">은신</t>
  </si>
  <si>
    <t xml:space="preserve">흡수</t>
  </si>
  <si>
    <t xml:space="preserve">한기</t>
  </si>
  <si>
    <t xml:space="preserve">환경</t>
  </si>
  <si>
    <t xml:space="preserve">환경 강화</t>
  </si>
  <si>
    <t xml:space="preserve">눈보라</t>
  </si>
  <si>
    <t xml:space="preserve">눈안개</t>
  </si>
  <si>
    <t xml:space="preserve">오로라</t>
  </si>
  <si>
    <t xml:space="preserve">화이트아웃</t>
  </si>
  <si>
    <t xml:space="preserve">서브스톰</t>
  </si>
  <si>
    <t xml:space="preserve">소환</t>
  </si>
  <si>
    <t xml:space="preserve">소환 강화</t>
  </si>
  <si>
    <t xml:space="preserve">펫</t>
  </si>
  <si>
    <t xml:space="preserve">2렙펫</t>
  </si>
  <si>
    <t xml:space="preserve">빙산</t>
  </si>
  <si>
    <t xml:space="preserve">파편화</t>
  </si>
  <si>
    <t xml:space="preserve">수염펫</t>
  </si>
  <si>
    <t xml:space="preserve">precondition</t>
  </si>
  <si>
    <t xml:space="preserve">precondition2</t>
  </si>
  <si>
    <t xml:space="preserve">precondition_item</t>
  </si>
  <si>
    <t xml:space="preserve">Branch</t>
  </si>
  <si>
    <t xml:space="preserve">PurplePaint</t>
  </si>
  <si>
    <t xml:space="preserve">ElecGrass</t>
  </si>
  <si>
    <t xml:space="preserve">GoldIceFlake</t>
  </si>
  <si>
    <t xml:space="preserve">BlackIceFlake</t>
  </si>
  <si>
    <t xml:space="preserve">info</t>
  </si>
  <si>
    <t xml:space="preserve">체력이 증가합니다.</t>
  </si>
  <si>
    <t xml:space="preserve">공격력이 증가합니다.</t>
  </si>
  <si>
    <t xml:space="preserve">방어력이 증가합니다.</t>
  </si>
  <si>
    <t xml:space="preserve">체력재생량이 증가합니다.</t>
  </si>
  <si>
    <t xml:space="preserve">스킬 쿨타임이 감소합니다.</t>
  </si>
  <si>
    <t xml:space="preserve">경험치 획득량이 증가합니다.</t>
  </si>
  <si>
    <t xml:space="preserve">코인 획득량이 증가합니다.</t>
  </si>
  <si>
    <t xml:space="preserve">스킬크기가 증가합니다.</t>
  </si>
  <si>
    <t xml:space="preserve">모든 회복량이 증가합니다.</t>
  </si>
  <si>
    <t xml:space="preserve">이동속도가 증가합니다.</t>
  </si>
  <si>
    <t xml:space="preserve">잘 뭉친 눈덩이.</t>
  </si>
  <si>
    <t xml:space="preserve">더욱 단단하게 뭉친 눈덩이.</t>
  </si>
  <si>
    <t xml:space="preserve">뾰족한 고드름으로 불똥들을 관통한다.</t>
  </si>
  <si>
    <t xml:space="preserve">얼음 드릴로 장애물을 포함한 모든 것을 관통한다.</t>
  </si>
  <si>
    <t xml:space="preserve">강력한 데미지에 추가로 체력비례 데미지를 준다.</t>
  </si>
  <si>
    <t xml:space="preserve">불똥들이 피격 될 때마다 얼음 표창의 쿨타임이 줄어든다.</t>
  </si>
  <si>
    <t xml:space="preserve">강력한 데미지를 주는 망치를 불똥들에게 다단히트!</t>
  </si>
  <si>
    <t xml:space="preserve">잘 얼린 얼덩이.</t>
  </si>
  <si>
    <t xml:space="preserve">더욱 꽝꽝 얼린 얼덩이.</t>
  </si>
  <si>
    <t xml:space="preserve">낙하 후 일정범위에 피해를 준다.</t>
  </si>
  <si>
    <t xml:space="preserve">작은 범위의 피해를 주는 우박이 무작위로 떨어진다.</t>
  </si>
  <si>
    <t xml:space="preserve">눈사람 위치에 서클이 생성되어 1초후 피해를 준다.</t>
  </si>
  <si>
    <t xml:space="preserve">폭발력이 강해져 큰 범위에 피해를 준다.</t>
  </si>
  <si>
    <t xml:space="preserve">강력해진 유성우가 무작위 낙하한다.</t>
  </si>
  <si>
    <t xml:space="preserve">보라색병을 던져 지속피해를 입힌다.</t>
  </si>
  <si>
    <t xml:space="preserve">내 앞을 막는 불똥을 날려버린다.</t>
  </si>
  <si>
    <t xml:space="preserve">더욱 튼튼한 빠따.</t>
  </si>
  <si>
    <t xml:space="preserve">내 앞의 불똥에게 작은 눈뭉치를 연사한다.</t>
  </si>
  <si>
    <t xml:space="preserve">진행방향에 부채꼴 모양으로 에너지를 발사한다.</t>
  </si>
  <si>
    <t xml:space="preserve">전방으로 돌풍을 일으킨다.</t>
  </si>
  <si>
    <t xml:space="preserve">눈사람 주변에 2초뒤 폭발하는 냉기폭풍이 생성되고 지속시간동안 이동속도가 상승한다.</t>
  </si>
  <si>
    <t xml:space="preserve">작은 눈뭉치에 피격된 불똥의 방어력을 감소시킨다.</t>
  </si>
  <si>
    <t xml:space="preserve">발사한 에너지가 눈사람에게 돌아온다.</t>
  </si>
  <si>
    <t xml:space="preserve">돌풍의 가운데로 불똥들을 빨아들인다.</t>
  </si>
  <si>
    <t xml:space="preserve">냉기폭풍에 불똥 적중시 냉기폭풍이 한번 더 생성된다.</t>
  </si>
  <si>
    <t xml:space="preserve">불똥들의 공격을 막는 실드가 생성된다.</t>
  </si>
  <si>
    <t xml:space="preserve">실드량이 증가한다.</t>
  </si>
  <si>
    <t xml:space="preserve">실드량이 대폭증가한다.</t>
  </si>
  <si>
    <t xml:space="preserve">실드가 받은 데미지의 일부를 반사한다</t>
  </si>
  <si>
    <t xml:space="preserve">눈사람 주변에 번개구체가 생성되어 불똥들에게 피해를 준다. 피해의 일부가 실드로 변환된다.</t>
  </si>
  <si>
    <t xml:space="preserve">실드에도 방어력이 적용된다.</t>
  </si>
  <si>
    <t xml:space="preserve">일정 범위 이내의 모든 불똥에게 데미지를 반사한다.</t>
  </si>
  <si>
    <t xml:space="preserve">실드가 충전될때 체력도 회복한다.</t>
  </si>
  <si>
    <t xml:space="preserve">일정시간동안 무적이 된다.</t>
  </si>
  <si>
    <t xml:space="preserve">일정시간동안 은신이 된다.</t>
  </si>
  <si>
    <t xml:space="preserve">무적상태에서 방지한 데미지의 일부만큼 회복한다.</t>
  </si>
  <si>
    <t xml:space="preserve">은신 상태로 부딪힌 모든 불똥이 얼어붙는다.</t>
  </si>
  <si>
    <t xml:space="preserve">환경변화</t>
  </si>
  <si>
    <t xml:space="preserve">환경강화</t>
  </si>
  <si>
    <t xml:space="preserve">눈보라가 휘몰아쳐 불똥들의 속도를 느려지게 한다.</t>
  </si>
  <si>
    <t xml:space="preserve">눈안개가 생성되어 불똥들의 공격이 빗나가게 한다.</t>
  </si>
  <si>
    <t xml:space="preserve">오로라가 불똥들에게 영향을 미친다.</t>
  </si>
  <si>
    <t xml:space="preserve">불똥들을 느려지게 만들고 데미지를 준다.</t>
  </si>
  <si>
    <t xml:space="preserve">불똥들을 실명하게 만들고 데미지를 준다.</t>
  </si>
  <si>
    <t xml:space="preserve">모든 오로라 효과가 동시 적용된다.</t>
  </si>
  <si>
    <t xml:space="preserve">필드의 모든 불똥들에게 강력한 데미지를 준다.</t>
  </si>
  <si>
    <t xml:space="preserve">불똥을 얼리는 공격을 하는 펫을 소환한다.</t>
  </si>
  <si>
    <t xml:space="preserve">길을 막고 데미지를 주는 빙벽을 소환한다.</t>
  </si>
  <si>
    <t xml:space="preserve">펫이 더욱 강해진다.</t>
  </si>
  <si>
    <t xml:space="preserve">거대한 빙산을 소환한다.</t>
  </si>
  <si>
    <t xml:space="preserve">빙벽이 파괴될때 주변에 파편을 뿌려 데미지를 준다.</t>
  </si>
  <si>
    <t xml:space="preserve">펫이 수염이 나면서 더 강해졌다.</t>
  </si>
  <si>
    <t xml:space="preserve">눈사람 주변에 지뢰를 뿌린다.</t>
  </si>
  <si>
    <t xml:space="preserve">stat_val</t>
  </si>
  <si/>
  <si>
    <t xml:space="preserve">/yotvT1PQkOkG3jg1IDJoQ</t>
  </si>
  <si>
    <t xml:space="preserve">/M5S+dWo7EiId9wt6o6XLw</t>
  </si>
  <si>
    <t xml:space="preserve">qhbxhvmkDU+9aWaPDoLu1A</t>
  </si>
  <si>
    <t xml:space="preserve">tOCPat7u00yeT4oo+B8sUg</t>
  </si>
  <si>
    <t xml:space="preserve">TwiPhCw6wE2byN9CkCF/rA</t>
  </si>
  <si>
    <t xml:space="preserve">AG6AJ4LjKkCa1zPAC4Cciw</t>
  </si>
  <si>
    <t xml:space="preserve">jo6PdxlUsEC2/klFD/JwZA</t>
  </si>
  <si>
    <t xml:space="preserve">4KgTZIm12EmNm768Q+G4Yg</t>
  </si>
  <si>
    <t xml:space="preserve">SBfribusbUuyIdfyehHrZw</t>
  </si>
  <si>
    <t xml:space="preserve">zbOPZhxvnUWJ4Au6wsLP8Q</t>
  </si>
  <si>
    <t xml:space="preserve">FZ5HGZHDOk+Odw4wkd180Q</t>
  </si>
  <si>
    <t xml:space="preserve">uzoSWwrocUmPwRdUdD+mkw</t>
  </si>
  <si>
    <t xml:space="preserve">I9F68W+EI0itaYNe5919Wg</t>
  </si>
  <si>
    <t xml:space="preserve">hYW2ydRmH0+YpxZx9ThXiw</t>
  </si>
  <si>
    <t xml:space="preserve">Hh0tZiIQ6U2htHV8yjRYxA</t>
  </si>
  <si>
    <t xml:space="preserve">jWWpvbrrvkC3uS8SPmky1A</t>
  </si>
  <si>
    <t xml:space="preserve">zSlutvLpFUarUP3oUcL8Zg</t>
  </si>
  <si>
    <t xml:space="preserve">fq9jFcPmv0WMD+GTfc8f9w</t>
  </si>
  <si>
    <t xml:space="preserve">FackCEYxIUGUPLN2MMCmIA</t>
  </si>
  <si>
    <t xml:space="preserve">kalnijJvbEmTglHgofayjg</t>
  </si>
  <si>
    <t xml:space="preserve">0ewiqV1CS06c8ZuEE9WkBw</t>
  </si>
  <si>
    <t xml:space="preserve">pIQYr6n9h0qJ4Vo3onUkZw</t>
  </si>
  <si>
    <t xml:space="preserve">m/Ikl2IFC0K3gMMchuOgyA</t>
  </si>
  <si>
    <t xml:space="preserve">5W58Cja2SUuLmh+ds6n0lw</t>
  </si>
  <si>
    <t xml:space="preserve">2ccfMFxg80irpc4HDr8Wtg</t>
  </si>
  <si>
    <t xml:space="preserve">/vGazK6urU2i2zDt3Ilc2g</t>
  </si>
  <si>
    <t xml:space="preserve">ynDTJm42bE2p0q2rS5q4Yg</t>
  </si>
  <si>
    <t xml:space="preserve">q1RJWc+DKESy5KyEHns5WA</t>
  </si>
  <si>
    <t xml:space="preserve">40PH+oD03EexWT/QvEeeVg</t>
  </si>
  <si>
    <t xml:space="preserve">7bzNNTyh1ECHiPkwTYyFCA</t>
  </si>
  <si>
    <t xml:space="preserve">qNZBU+ztcEWn8HDjT12DbQ</t>
  </si>
  <si>
    <t xml:space="preserve">C7UsOuqHUkajVuNZ/svKzg</t>
  </si>
  <si>
    <t xml:space="preserve">tr1U/lVP3k2cLjTN8FsrqQ</t>
  </si>
  <si>
    <t xml:space="preserve">8duemoKCbUGicPOmq32Giw</t>
  </si>
  <si>
    <t xml:space="preserve">8h5jCpw9gUWkqnHKmKujKw</t>
  </si>
  <si>
    <t xml:space="preserve">8gidNQ7gVU27oyaHJGaymQ</t>
  </si>
  <si>
    <t xml:space="preserve">acvyX1nU0kKIW+i7xO5mJw</t>
  </si>
  <si>
    <t xml:space="preserve">UG+WpI+IvEitpVSB6n1H5w</t>
  </si>
  <si>
    <t xml:space="preserve">8Vw2Rv0P20mV+KSviIM/qw</t>
  </si>
  <si>
    <t xml:space="preserve">ENuxLlOm+ESJ6hQ08JlVIQ</t>
  </si>
  <si>
    <t xml:space="preserve">ZUCSwoG0B0i4zf1Vg4ptdA</t>
  </si>
  <si>
    <t xml:space="preserve">EmwRxtbFQEiYYCdiHUgG7g</t>
  </si>
  <si>
    <t xml:space="preserve">sD6T9A1qFUuLOWuZ3GXVLA</t>
  </si>
  <si>
    <t xml:space="preserve">u/zcDEIIzUix6I8kAkxWXg</t>
  </si>
  <si>
    <t xml:space="preserve">UvWcCI40fEWpW6wPpWpKMA</t>
  </si>
  <si>
    <t xml:space="preserve">xyMuwpquz0GRnThWDrOTbQ</t>
  </si>
  <si>
    <t xml:space="preserve">s7xQfUdA6kCVx0O8QCtsGA</t>
  </si>
  <si>
    <t xml:space="preserve">l+JIRDOOxUS0knF7c58IuA</t>
  </si>
  <si>
    <t xml:space="preserve">TpwNb2eHj02Yhj38wCJHMw</t>
  </si>
  <si>
    <t xml:space="preserve">VsamctMQ0UmDewZ/MyeyOg</t>
  </si>
  <si>
    <t xml:space="preserve">hY9IqdkwZUeqepqv5VzFnQ</t>
  </si>
  <si>
    <t xml:space="preserve">twEucJrxikWMVPlccD2VpQ</t>
  </si>
  <si>
    <t xml:space="preserve">+32koox5V0ysThfg3wMsfw</t>
  </si>
  <si>
    <t xml:space="preserve">L5+ahX9HZ0iXDhyBDVfcag</t>
  </si>
  <si>
    <t xml:space="preserve">NxVdhYQcIE63QJB4Ozpsjw</t>
  </si>
  <si>
    <t xml:space="preserve">Q+cHovORDkiyxFUTq8KEhQ</t>
  </si>
  <si>
    <t xml:space="preserve">bhRiq9X+Lkq6RprL14j/Yw</t>
  </si>
  <si>
    <t xml:space="preserve">mlH+MyLaBkeVO2YWZOQJkA</t>
  </si>
  <si>
    <t xml:space="preserve">pV+VI/EEHE+O0FRpiT3Vhw</t>
  </si>
  <si>
    <t xml:space="preserve">dUDDMMDfj0qf7ExfNWEqTg</t>
  </si>
  <si>
    <t xml:space="preserve">LAEO/nQ4LEipH0RNZrDWfA</t>
  </si>
  <si>
    <t xml:space="preserve">sjRFH9SXCU62zDQTAC+6OA</t>
  </si>
  <si>
    <t xml:space="preserve">2cyhkSTsX0anUVvyrStLog</t>
  </si>
  <si>
    <t xml:space="preserve">8LHq5udo9EeieHTl5kJYGQ</t>
  </si>
  <si>
    <t xml:space="preserve">HSnts6sXKUOjcGMwKTQkAw</t>
  </si>
  <si>
    <t xml:space="preserve">8uAQAL41V0OopFvmhibm9A</t>
  </si>
  <si>
    <t xml:space="preserve">XFMXorGMMEaAr0R5o9HcLA</t>
  </si>
  <si>
    <t xml:space="preserve">nGbNOSHIGEC9zZLzkXc0yw</t>
  </si>
  <si>
    <t xml:space="preserve">Hammer</t>
  </si>
  <si>
    <t xml:space="preserve">GigaDrill</t>
  </si>
  <si>
    <t xml:space="preserve">Ricoche</t>
  </si>
  <si>
    <t xml:space="preserve">기가드릴</t>
  </si>
  <si>
    <t xml:space="preserve">연쇄참</t>
  </si>
  <si>
    <t xml:space="preserve">SulFurous</t>
  </si>
  <si>
    <t xml:space="preserve">Thuncall</t>
  </si>
  <si>
    <t xml:space="preserve">유황땅</t>
  </si>
  <si>
    <t xml:space="preserve">라이트닝서클</t>
  </si>
  <si>
    <t xml:space="preserve">LockOn</t>
  </si>
  <si>
    <t xml:space="preserve">자동타격</t>
  </si>
  <si/>
  <si>
    <t xml:space="preserve">8dkFI8QZDUa+zPr6WVTL6A</t>
  </si>
  <si>
    <t xml:space="preserve">axYL8cItVUCFqfVIdTYDKg</t>
  </si>
  <si>
    <t xml:space="preserve">ylciF/7Q50mdzQhtQfirfA</t>
  </si>
  <si>
    <t xml:space="preserve">SLN9+qEwyEyOUUt5IUGV7Q</t>
  </si>
  <si>
    <t xml:space="preserve">A4ISSaLRmEmbyimenmUHrg</t>
  </si>
  <si>
    <t xml:space="preserve">Sulfurous</t>
  </si>
  <si>
    <t xml:space="preserve">BPet</t>
  </si>
  <si>
    <t xml:space="preserve">Present</t>
  </si>
  <si>
    <t xml:space="preserve">눈사람 주변에 선물을 뿌린다.</t>
  </si>
  <si/>
  <si>
    <t xml:space="preserve">lkP/fAYfyUSBlmLuKFDrtQ</t>
  </si>
  <si>
    <t xml:space="preserve">shot</t>
  </si>
  <si>
    <t xml:space="preserve">icespear</t>
  </si>
  <si>
    <t xml:space="preserve">icefist</t>
  </si>
  <si>
    <t xml:space="preserve">halficicle</t>
  </si>
  <si>
    <t xml:space="preserve">icedrill</t>
  </si>
  <si>
    <t xml:space="preserve">iceknuckle</t>
  </si>
  <si>
    <t xml:space="preserve">snowdart</t>
  </si>
  <si>
    <t xml:space="preserve">hammer</t>
  </si>
  <si>
    <t xml:space="preserve">gigadrill</t>
  </si>
  <si>
    <t xml:space="preserve">recoche</t>
  </si>
  <si>
    <t xml:space="preserve">snowbullet</t>
  </si>
  <si>
    <t xml:space="preserve">icebalt</t>
  </si>
  <si>
    <t xml:space="preserve">pet</t>
  </si>
  <si>
    <t xml:space="preserve">shard</t>
  </si>
  <si/>
  <si>
    <t xml:space="preserve">6rraR0UTUU+3ugLE15lU6A</t>
  </si>
  <si>
    <t xml:space="preserve">None</t>
  </si>
  <si>
    <t xml:space="preserve">Icespear</t>
  </si>
  <si>
    <t xml:space="preserve">Icefist</t>
  </si>
  <si>
    <t xml:space="preserve">Halficicle</t>
  </si>
  <si>
    <t xml:space="preserve">Icedrill</t>
  </si>
  <si>
    <t xml:space="preserve">Iceknuckle</t>
  </si>
  <si>
    <t xml:space="preserve">Snowdart</t>
  </si>
  <si>
    <t xml:space="preserve">Gigadrill</t>
  </si>
  <si>
    <t xml:space="preserve">Recoche</t>
  </si>
  <si>
    <t xml:space="preserve">Snowbullet</t>
  </si>
  <si>
    <t xml:space="preserve">Icebalt</t>
  </si>
  <si>
    <t xml:space="preserve">Rockball</t>
  </si>
  <si>
    <t xml:space="preserve">Citrusball</t>
  </si>
  <si>
    <t xml:space="preserve">Presentball</t>
  </si>
  <si>
    <t xml:space="preserve">Squareball</t>
  </si>
  <si>
    <t xml:space="preserve">curve</t>
  </si>
  <si>
    <t xml:space="preserve">iceball</t>
  </si>
  <si>
    <t xml:space="preserve">snowbomb</t>
  </si>
  <si>
    <t xml:space="preserve">bigsnowbomb</t>
  </si>
  <si>
    <t xml:space="preserve">poison</t>
  </si>
  <si>
    <t xml:space="preserve">poisonbomb</t>
  </si>
  <si>
    <t xml:space="preserve">Snowbomb</t>
  </si>
  <si>
    <t xml:space="preserve">Bigsnowbomb</t>
  </si>
  <si>
    <t xml:space="preserve">Poisonbomb</t>
  </si>
  <si>
    <t xml:space="preserve">눈미사일</t>
  </si>
  <si>
    <t xml:space="preserve">SnowMissile</t>
  </si>
  <si>
    <t xml:space="preserve">독폭탄</t>
  </si>
  <si>
    <t xml:space="preserve">PoisonBomb</t>
  </si>
  <si>
    <t xml:space="preserve">Snowmissile</t>
  </si>
  <si>
    <t xml:space="preserve">family</t>
  </si>
  <si>
    <t xml:space="preserve">precondition3</t>
  </si>
  <si>
    <t xml:space="preserve">essential</t>
  </si>
  <si>
    <t xml:space="preserve">choice0</t>
  </si>
  <si>
    <t xml:space="preserve">choice1</t>
  </si>
  <si>
    <t xml:space="preserve">essential_Tem</t>
  </si>
  <si>
    <t xml:space="preserve">val_increase</t>
  </si>
  <si>
    <t xml:space="preserve">val_cal</t>
  </si>
  <si>
    <t xml:space="preserve">m</t>
  </si>
  <si>
    <t xml:space="preserve">고드름으로 불똥들을 꿰뚫는다.</t>
  </si>
  <si>
    <t xml:space="preserve">고드름으로 불똥들을 관통한다.</t>
  </si>
  <si>
    <t xml:space="preserve">강력한 데미지와 더불어 추가피해(체력비례)를 준다.</t>
  </si>
  <si>
    <t xml:space="preserve">모든것을 관통하며 강력한 데미지를 준다!</t>
  </si>
  <si>
    <t xml:space="preserve">모든것을 관통하며 높은 피해를 준다!</t>
  </si>
  <si>
    <t xml:space="preserve">높은 피해를 주는 망치를 불똥들에게 다단히트!</t>
  </si>
  <si>
    <t xml:space="preserve">적들에게 튕기는 표창을 여러갈래로 발사한다!</t>
  </si>
  <si>
    <t xml:space="preserve">눈사람 위치에 서클이 생성되어 1.5초후 피해를 준다.</t>
  </si>
  <si>
    <t xml:space="preserve">강력한 미사일이 큰 범위에 피해를 준다.</t>
  </si>
  <si>
    <t xml:space="preserve">거대한 유성우가 무작위 낙하한다.</t>
  </si>
  <si>
    <t xml:space="preserve">보라색 미사일을 발사해 지속피해 및 데미지를 준다!!</t>
  </si>
  <si>
    <t xml:space="preserve">눈사람 위치에 번개서클을 생성한다!</t>
  </si>
  <si>
    <t xml:space="preserve">내 앞의 불똥에게 작은 눈총알을 연사한다.</t>
  </si>
  <si>
    <t xml:space="preserve">전방에 돌풍을 일으킨다.</t>
  </si>
  <si>
    <t xml:space="preserve">눈총알에 피격된 불똥의 방어력을 감소시킨다.</t>
  </si>
  <si>
    <t xml:space="preserve">진행방향에 부채꼴 모양으로 에너지볼을 발사한다.</t>
  </si>
  <si>
    <t xml:space="preserve">발사한 에너지볼이 눈사람에게 돌아온다.</t>
  </si>
  <si>
    <t xml:space="preserve">냉기폭풍에 불똥 적중시 냉기폭풍이 한번 더 생성된다.(최대 3번)</t>
  </si>
  <si>
    <t xml:space="preserve">냉기폭풍에 적중한 불똥방향으로 에너지볼을 발사한다!!</t>
  </si>
  <si>
    <t xml:space="preserve">같이 싸워주는 펫을 소환한다.</t>
  </si>
  <si>
    <t xml:space="preserve">펫들의 고</t>
  </si>
  <si>
    <t xml:space="preserve">같이 싸워주는 쫄따구를 소환한다.</t>
  </si>
  <si>
    <t xml:space="preserve">쫄따구의 공격이 불똥을 얼린다.</t>
  </si>
  <si>
    <t xml:space="preserve">쫄따구가 수염이 나면서 매우 강해졌다.</t>
  </si>
  <si>
    <t xml:space="preserve">무적상태에서 방지한 데미지의 "&amp;INT(O51-100)&amp;"% 회복한다.</t>
  </si>
  <si>
    <t xml:space="preserve">rank</t>
  </si>
  <si>
    <t xml:space="preserve">inheritType</t>
  </si>
  <si>
    <t xml:space="preserve">non</t>
  </si>
  <si>
    <t xml:space="preserve">maintain</t>
  </si>
  <si>
    <t xml:space="preserve">overmain</t>
  </si>
  <si>
    <t xml:space="preserve">over</t>
  </si>
  <si>
    <t xml:space="preserve">overTem</t>
  </si>
  <si>
    <t xml:space="preserve">overover</t>
  </si>
  <si>
    <t xml:space="preserve">mainTem</t>
  </si>
  <si>
    <t xml:space="preserve">overSelect</t>
  </si>
  <si>
    <t xml:space="preserve">val0_increase</t>
  </si>
  <si>
    <t xml:space="preserve">val0_cal</t>
  </si>
  <si>
    <t xml:space="preserve">val1_increase</t>
  </si>
  <si>
    <t xml:space="preserve">val1_cal</t>
  </si>
  <si>
    <t xml:space="preserve">설명0</t>
  </si>
  <si>
    <t xml:space="preserve">설명1</t>
  </si>
  <si>
    <t xml:space="preserve">자힐</t>
  </si>
  <si>
    <t xml:space="preserve">쿨</t>
  </si>
  <si>
    <t xml:space="preserve">경치</t>
  </si>
  <si>
    <t xml:space="preserve">코인</t>
  </si>
  <si>
    <t xml:space="preserve">크기</t>
  </si>
  <si>
    <t xml:space="preserve">이속</t>
  </si>
  <si>
    <t xml:space="preserve">퍼뎀</t>
  </si>
  <si>
    <t xml:space="preserve">독퍼뎀</t>
  </si>
  <si>
    <t xml:space="preserve">독 퍼뎀</t>
  </si>
  <si>
    <t xml:space="preserve">폭풍딜</t>
  </si>
  <si>
    <t xml:space="preserve">에볼딜</t>
  </si>
  <si>
    <t xml:space="preserve">방감</t>
  </si>
  <si>
    <t xml:space="preserve">실드곱</t>
  </si>
  <si>
    <t xml:space="preserve">흡수율</t>
  </si>
  <si>
    <t xml:space="preserve">반격딜</t>
  </si>
  <si>
    <t xml:space="preserve">방어율</t>
  </si>
  <si>
    <t xml:space="preserve">힐률</t>
  </si>
  <si>
    <t xml:space="preserve">슬로우</t>
  </si>
  <si>
    <t xml:space="preserve">실명확률</t>
  </si>
  <si>
    <t xml:space="preserve">효과</t>
  </si>
  <si>
    <t xml:space="preserve">실명</t>
  </si>
  <si>
    <t xml:space="preserve">빙산공격력</t>
  </si>
  <si>
    <t xml:space="preserve">파편공격력</t>
  </si>
  <si>
    <t xml:space="preserve">빙벽공격력</t>
  </si>
  <si>
    <t xml:space="preserve">fire</t>
  </si>
  <si>
    <t xml:space="preserve">closed</t>
  </si>
  <si>
    <t xml:space="preserve">ranged</t>
  </si>
  <si>
    <t xml:space="preserve">hard</t>
  </si>
  <si>
    <t xml:space="preserve">ant</t>
  </si>
  <si>
    <t xml:space="preserve">beetle</t>
  </si>
  <si>
    <t xml:space="preserve">snail</t>
  </si>
  <si>
    <t xml:space="preserve">flamingo</t>
  </si>
  <si>
    <t xml:space="preserve">monkey</t>
  </si>
  <si>
    <t xml:space="preserve">crab</t>
  </si>
  <si>
    <t xml:space="preserve">fall</t>
  </si>
  <si>
    <t xml:space="preserve">dragonfly</t>
  </si>
  <si>
    <t xml:space="preserve">candle</t>
  </si>
  <si>
    <t xml:space="preserve">rino</t>
  </si>
  <si>
    <t xml:space="preserve">deer</t>
  </si>
  <si>
    <t xml:space="preserve">stick</t>
  </si>
  <si>
    <t xml:space="preserve">mam</t>
  </si>
  <si>
    <t xml:space="preserve">bronze</t>
  </si>
  <si>
    <t xml:space="preserve">silver</t>
  </si>
  <si>
    <t xml:space="preserve">platinum</t>
  </si>
  <si>
    <t xml:space="preserve">y</t>
  </si>
  <si>
    <t xml:space="preserve">Y</t>
  </si>
  <si>
    <t xml:space="preserve">Z</t>
  </si>
  <si/>
  <si>
    <t xml:space="preserve">7w2B/YA3qkqv687vwCX6iQ</t>
  </si>
  <si>
    <t xml:space="preserve">RPRT2v+tYkuC4i0MpOZ8Ow</t>
  </si>
  <si>
    <t xml:space="preserve">aeDmuR2MdUO37sHN1736mA</t>
  </si>
  <si>
    <t xml:space="preserve">TMgBDVPzeUil50uMSBsG6A</t>
  </si>
  <si>
    <t xml:space="preserve">oYtzjQMKvU2J10JVXaX52g</t>
  </si>
  <si>
    <t xml:space="preserve">/PkWnwIwaEGKW2FWIO16mA</t>
  </si>
  <si>
    <t xml:space="preserve">UczT5lc++kC1UeHZ7tlhYg</t>
  </si>
  <si>
    <t xml:space="preserve">qKr+h2aApU2TNpfYvmpaEQ</t>
  </si>
  <si>
    <t xml:space="preserve">2dnsiNpbgE2KtuDiHKJ98A</t>
  </si>
  <si>
    <t xml:space="preserve">dHVKPCPh9kSeFzbdAjQgKw</t>
  </si>
  <si>
    <t xml:space="preserve">50JrIR7Ra0yC7SB+B1kv7A</t>
  </si>
  <si>
    <t xml:space="preserve">sMM9K0Eohk6R8ezbVsCmtQ</t>
  </si>
  <si>
    <t xml:space="preserve">UOkJnGVywE+aaMzEHG/UlA</t>
  </si>
  <si>
    <t xml:space="preserve">stair</t>
  </si>
  <si>
    <t xml:space="preserve">sName</t>
  </si>
  <si>
    <t xml:space="preserve">자가회복</t>
  </si>
  <si>
    <t xml:space="preserve">추가코인</t>
  </si>
  <si>
    <t xml:space="preserve">추가경험치</t>
  </si>
  <si>
    <t xml:space="preserve">스킨 강화</t>
  </si>
</sst>
</file>

<file path=xl/styles.xml><?xml version="1.0" encoding="utf-8"?>
<styleSheet xmlns="http://schemas.openxmlformats.org/spreadsheetml/2006/main">
  <numFmts count="6">
    <numFmt numFmtId="64" formatCode="&quot;₩&quot;#,##0;\\\-&quot;₩&quot;#,##0"/>
    <numFmt numFmtId="65" formatCode="0.0_ "/>
    <numFmt numFmtId="66" formatCode="0.00_ "/>
    <numFmt numFmtId="67" formatCode="General"/>
    <numFmt numFmtId="68" formatCode="[$-F400]h:mm:ss\ AM/PM"/>
    <numFmt numFmtId="69" formatCode="0.0%"/>
  </numFmts>
  <fonts count="27">
    <font>
      <sz val="11"/>
      <color theme="1"/>
      <name val="맑은 고딕"/>
    </font>
    <font>
      <sz val="8"/>
      <color rgb="FF000000"/>
      <name val="맑은 고딕"/>
    </font>
    <font>
      <sz val="11"/>
      <color theme="10"/>
      <name val="맑은 고딕"/>
    </font>
    <font>
      <sz val="11"/>
      <color theme="11"/>
      <name val="맑은 고딕"/>
    </font>
    <font>
      <sz val="8"/>
      <color rgb="FF000000"/>
      <name val="돋움"/>
    </font>
    <font>
      <sz val="8"/>
      <color rgb="FF000000"/>
      <name val="맑은 고딕"/>
      <scheme val="minor"/>
    </font>
    <font>
      <sz val="11"/>
      <color rgb="FFFF0000"/>
      <name val="맑은 고딕"/>
    </font>
    <font>
      <sz val="18"/>
      <color theme="3"/>
      <name val="맑은 고딕"/>
    </font>
    <font>
      <b/>
      <sz val="15"/>
      <color theme="3"/>
      <name val="맑은 고딕"/>
    </font>
    <font>
      <b/>
      <sz val="13"/>
      <color theme="3"/>
      <name val="맑은 고딕"/>
    </font>
    <font>
      <b/>
      <sz val="11"/>
      <color theme="3"/>
      <name val="맑은 고딕"/>
    </font>
    <font>
      <sz val="11"/>
      <color rgb="FF3F3F76"/>
      <name val="맑은 고딕"/>
    </font>
    <font>
      <b/>
      <sz val="11"/>
      <color rgb="FF3F3F3F"/>
      <name val="맑은 고딕"/>
    </font>
    <font>
      <b/>
      <sz val="11"/>
      <color rgb="FFFA7D00"/>
      <name val="맑은 고딕"/>
    </font>
    <font>
      <b/>
      <sz val="11"/>
      <color rgb="FFFFFFFF"/>
      <name val="맑은 고딕"/>
    </font>
    <font>
      <sz val="11"/>
      <color rgb="FFFA7D00"/>
      <name val="맑은 고딕"/>
    </font>
    <font>
      <b/>
      <sz val="11"/>
      <color theme="1"/>
      <name val="맑은 고딕"/>
    </font>
    <font>
      <sz val="11"/>
      <color rgb="FF006100"/>
      <name val="맑은 고딕"/>
    </font>
    <font>
      <sz val="11"/>
      <color rgb="FF9C0006"/>
      <name val="맑은 고딕"/>
    </font>
    <font>
      <sz val="11"/>
      <color rgb="FF9C6500"/>
      <name val="맑은 고딕"/>
    </font>
    <font>
      <sz val="11"/>
      <color theme="0"/>
      <name val="맑은 고딕"/>
    </font>
    <font>
      <i/>
      <sz val="11"/>
      <color rgb="FF7F7F7F"/>
      <name val="맑은 고딕"/>
    </font>
    <font>
      <sz val="11"/>
      <color theme="7" tint="0.79998"/>
      <name val="맑은 고딕"/>
    </font>
    <font>
      <sz val="10"/>
      <color theme="1"/>
      <name val="맑은 고딕"/>
    </font>
    <font>
      <sz val="11"/>
      <color rgb="FF000000"/>
      <name val="맑은 고딕"/>
    </font>
    <font>
      <sz val="1"/>
      <color rgb="FF000000"/>
      <name val="맑은 고딕"/>
    </font>
    <font>
      <sz val="11"/>
      <color rgb="FFFF8080"/>
      <name val="맑은 고딕"/>
    </font>
  </fonts>
  <fills count="52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"/>
        <bgColor rgb="FF000000"/>
      </patternFill>
    </fill>
    <fill>
      <patternFill patternType="solid">
        <fgColor theme="4" tint="0.59999"/>
        <bgColor rgb="FF000000"/>
      </patternFill>
    </fill>
    <fill>
      <patternFill patternType="solid">
        <fgColor theme="4" tint="0.39998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"/>
        <bgColor rgb="FF000000"/>
      </patternFill>
    </fill>
    <fill>
      <patternFill patternType="solid">
        <fgColor theme="5" tint="0.59999"/>
        <bgColor rgb="FF000000"/>
      </patternFill>
    </fill>
    <fill>
      <patternFill patternType="solid">
        <fgColor theme="5" tint="0.39998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"/>
        <bgColor rgb="FF000000"/>
      </patternFill>
    </fill>
    <fill>
      <patternFill patternType="solid">
        <fgColor theme="6" tint="0.59999"/>
        <bgColor rgb="FF000000"/>
      </patternFill>
    </fill>
    <fill>
      <patternFill patternType="solid">
        <fgColor theme="6" tint="0.39998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"/>
        <bgColor rgb="FF000000"/>
      </patternFill>
    </fill>
    <fill>
      <patternFill patternType="solid">
        <fgColor theme="7" tint="0.59999"/>
        <bgColor rgb="FF000000"/>
      </patternFill>
    </fill>
    <fill>
      <patternFill patternType="solid">
        <fgColor theme="7" tint="0.39998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"/>
        <bgColor rgb="FF000000"/>
      </patternFill>
    </fill>
    <fill>
      <patternFill patternType="solid">
        <fgColor theme="8" tint="0.59999"/>
        <bgColor rgb="FF000000"/>
      </patternFill>
    </fill>
    <fill>
      <patternFill patternType="solid">
        <fgColor theme="8" tint="0.39998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"/>
        <bgColor rgb="FF000000"/>
      </patternFill>
    </fill>
    <fill>
      <patternFill patternType="solid">
        <fgColor theme="9" tint="0.59999"/>
        <bgColor rgb="FF000000"/>
      </patternFill>
    </fill>
    <fill>
      <patternFill patternType="solid">
        <fgColor theme="9" tint="0.39998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7070"/>
        <bgColor rgb="FF000000"/>
      </patternFill>
    </fill>
    <fill>
      <patternFill patternType="solid">
        <fgColor theme="2" tint="-0.09998"/>
        <bgColor rgb="FF000000"/>
      </patternFill>
    </fill>
    <fill>
      <patternFill patternType="solid">
        <fgColor theme="0" tint="-0.15"/>
        <bgColor rgb="FF000000"/>
      </patternFill>
    </fill>
    <fill>
      <patternFill patternType="solid">
        <fgColor rgb="FF73E5A7"/>
        <bgColor rgb="FF000000"/>
      </patternFill>
    </fill>
    <fill>
      <patternFill patternType="solid">
        <fgColor rgb="FFFFE080"/>
        <bgColor rgb="FF000000"/>
      </patternFill>
    </fill>
    <fill>
      <patternFill patternType="solid">
        <fgColor theme="0" tint="-0.34999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A2A2A2"/>
        <bgColor rgb="FF000000"/>
      </patternFill>
    </fill>
    <fill>
      <patternFill patternType="solid">
        <fgColor rgb="FFFBE5D6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5E9C5"/>
        <bgColor rgb="FF000000"/>
      </patternFill>
    </fill>
    <fill>
      <patternFill patternType="solid">
        <fgColor rgb="FFF1DDCF"/>
        <bgColor rgb="FF000000"/>
      </patternFill>
    </fill>
    <fill>
      <patternFill patternType="solid">
        <fgColor rgb="FFE8D5C8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DEEBF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DAE3F3"/>
        <bgColor rgb="FF000000"/>
      </patternFill>
    </fill>
  </fills>
  <borders count="9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medium">
        <color rgb="FF000000"/>
      </top>
      <bottom/>
      <diagonal/>
    </border>
    <border>
      <left style="thin">
        <color theme="1"/>
      </left>
      <right style="thin">
        <color theme="1"/>
      </right>
      <top style="medium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medium">
        <color rgb="FF000000"/>
      </bottom>
      <diagonal/>
    </border>
    <border>
      <left style="thin">
        <color theme="1"/>
      </left>
      <right style="thin">
        <color theme="1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9">
    <xf numFmtId="0" fontId="0" fillId="0" borderId="0" xfId="0" applyAlignment="0">
      <alignment vertical="center"/>
    </xf>
    <xf numFmtId="0" fontId="2" fillId="0" borderId="0" xfId="0" applyAlignment="0">
      <alignment vertical="center"/>
    </xf>
    <xf numFmtId="0" fontId="3" fillId="0" borderId="0" xfId="0" applyAlignment="0">
      <alignment vertical="center"/>
    </xf>
    <xf numFmtId="43" fontId="0" fillId="0" borderId="0" xfId="0" applyAlignment="0">
      <alignment vertical="center"/>
    </xf>
    <xf numFmtId="7" fontId="0" fillId="0" borderId="0" xfId="0" applyAlignment="0">
      <alignment vertical="center"/>
    </xf>
    <xf numFmtId="9" fontId="0" fillId="0" borderId="0" xfId="0" applyAlignment="0">
      <alignment vertical="center"/>
    </xf>
    <xf numFmtId="41" fontId="0" fillId="0" borderId="0" xfId="0" applyAlignment="0">
      <alignment vertical="center"/>
    </xf>
    <xf numFmtId="64" fontId="0" fillId="0" borderId="0" xfId="0" applyAlignment="0">
      <alignment vertical="center"/>
    </xf>
    <xf numFmtId="0" fontId="0" fillId="2" borderId="4" xfId="0" applyAlignment="0">
      <alignment vertical="center"/>
    </xf>
    <xf numFmtId="0" fontId="6" fillId="0" borderId="0" xfId="0" applyAlignment="0">
      <alignment vertical="center"/>
    </xf>
    <xf numFmtId="0" fontId="7" fillId="0" borderId="0" xfId="0" applyAlignment="0">
      <alignment vertical="center"/>
    </xf>
    <xf numFmtId="0" fontId="8" fillId="0" borderId="5" xfId="0" applyAlignment="0">
      <alignment vertical="center"/>
    </xf>
    <xf numFmtId="0" fontId="9" fillId="0" borderId="6" xfId="0" applyAlignment="0">
      <alignment vertical="center"/>
    </xf>
    <xf numFmtId="0" fontId="10" fillId="0" borderId="7" xfId="0" applyAlignment="0">
      <alignment vertical="center"/>
    </xf>
    <xf numFmtId="0" fontId="10" fillId="0" borderId="0" xfId="0" applyAlignment="0">
      <alignment vertical="center"/>
    </xf>
    <xf numFmtId="0" fontId="11" fillId="3" borderId="8" xfId="0" applyAlignment="0">
      <alignment vertical="center"/>
    </xf>
    <xf numFmtId="0" fontId="12" fillId="4" borderId="9" xfId="0" applyAlignment="0">
      <alignment vertical="center"/>
    </xf>
    <xf numFmtId="0" fontId="13" fillId="4" borderId="8" xfId="0" applyAlignment="0">
      <alignment vertical="center"/>
    </xf>
    <xf numFmtId="0" fontId="14" fillId="5" borderId="10" xfId="0" applyAlignment="0">
      <alignment vertical="center"/>
    </xf>
    <xf numFmtId="0" fontId="15" fillId="0" borderId="11" xfId="0" applyAlignment="0">
      <alignment vertical="center"/>
    </xf>
    <xf numFmtId="0" fontId="16" fillId="0" borderId="12" xfId="0" applyAlignment="0">
      <alignment vertical="center"/>
    </xf>
    <xf numFmtId="0" fontId="17" fillId="6" borderId="0" xfId="0" applyAlignment="0">
      <alignment vertical="center"/>
    </xf>
    <xf numFmtId="0" fontId="18" fillId="7" borderId="0" xfId="0" applyAlignment="0">
      <alignment vertical="center"/>
    </xf>
    <xf numFmtId="0" fontId="19" fillId="8" borderId="0" xfId="0" applyAlignment="0">
      <alignment vertical="center"/>
    </xf>
    <xf numFmtId="0" fontId="20" fillId="9" borderId="0" xfId="0" applyAlignment="0">
      <alignment vertical="center"/>
    </xf>
    <xf numFmtId="0" fontId="0" fillId="10" borderId="0" xfId="0" applyAlignment="0">
      <alignment vertical="center"/>
    </xf>
    <xf numFmtId="0" fontId="0" fillId="11" borderId="0" xfId="0" applyAlignment="0">
      <alignment vertical="center"/>
    </xf>
    <xf numFmtId="0" fontId="20" fillId="12" borderId="0" xfId="0" applyAlignment="0">
      <alignment vertical="center"/>
    </xf>
    <xf numFmtId="0" fontId="20" fillId="13" borderId="0" xfId="0" applyAlignment="0">
      <alignment vertical="center"/>
    </xf>
    <xf numFmtId="0" fontId="0" fillId="14" borderId="0" xfId="0" applyAlignment="0">
      <alignment vertical="center"/>
    </xf>
    <xf numFmtId="0" fontId="0" fillId="15" borderId="0" xfId="0" applyAlignment="0">
      <alignment vertical="center"/>
    </xf>
    <xf numFmtId="0" fontId="20" fillId="16" borderId="0" xfId="0" applyAlignment="0">
      <alignment vertical="center"/>
    </xf>
    <xf numFmtId="0" fontId="20" fillId="17" borderId="0" xfId="0" applyAlignment="0">
      <alignment vertical="center"/>
    </xf>
    <xf numFmtId="0" fontId="0" fillId="18" borderId="0" xfId="0" applyAlignment="0">
      <alignment vertical="center"/>
    </xf>
    <xf numFmtId="0" fontId="0" fillId="19" borderId="0" xfId="0" applyAlignment="0">
      <alignment vertical="center"/>
    </xf>
    <xf numFmtId="0" fontId="20" fillId="20" borderId="0" xfId="0" applyAlignment="0">
      <alignment vertical="center"/>
    </xf>
    <xf numFmtId="0" fontId="20" fillId="21" borderId="0" xfId="0" applyAlignment="0">
      <alignment vertical="center"/>
    </xf>
    <xf numFmtId="0" fontId="0" fillId="22" borderId="0" xfId="0" applyAlignment="0">
      <alignment vertical="center"/>
    </xf>
    <xf numFmtId="0" fontId="0" fillId="23" borderId="0" xfId="0" applyAlignment="0">
      <alignment vertical="center"/>
    </xf>
    <xf numFmtId="0" fontId="20" fillId="24" borderId="0" xfId="0" applyAlignment="0">
      <alignment vertical="center"/>
    </xf>
    <xf numFmtId="0" fontId="20" fillId="25" borderId="0" xfId="0" applyAlignment="0">
      <alignment vertical="center"/>
    </xf>
    <xf numFmtId="0" fontId="0" fillId="26" borderId="0" xfId="0" applyAlignment="0">
      <alignment vertical="center"/>
    </xf>
    <xf numFmtId="0" fontId="0" fillId="27" borderId="0" xfId="0" applyAlignment="0">
      <alignment vertical="center"/>
    </xf>
    <xf numFmtId="0" fontId="20" fillId="28" borderId="0" xfId="0" applyAlignment="0">
      <alignment vertical="center"/>
    </xf>
    <xf numFmtId="0" fontId="20" fillId="29" borderId="0" xfId="0" applyAlignment="0">
      <alignment vertical="center"/>
    </xf>
    <xf numFmtId="0" fontId="0" fillId="30" borderId="0" xfId="0" applyAlignment="0">
      <alignment vertical="center"/>
    </xf>
    <xf numFmtId="0" fontId="0" fillId="31" borderId="0" xfId="0" applyAlignment="0">
      <alignment vertical="center"/>
    </xf>
    <xf numFmtId="0" fontId="20" fillId="32" borderId="0" xfId="0" applyAlignment="0">
      <alignment vertical="center"/>
    </xf>
    <xf numFmtId="0" fontId="21" fillId="0" borderId="0" xfId="0" applyAlignment="0">
      <alignment vertical="center"/>
    </xf>
  </cellStyleXfs>
  <cellXfs count="614">
    <xf numFmtId="0" fontId="0" fillId="0" borderId="0" xfId="0" applyAlignment="0">
      <alignment vertical="center"/>
    </xf>
    <xf numFmtId="0" fontId="0" fillId="0" borderId="1" xfId="0" applyBorder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0">
      <alignment vertical="center"/>
    </xf>
    <xf numFmtId="0" fontId="0" fillId="0" borderId="13" xfId="0" applyBorder="1" applyAlignment="0">
      <alignment vertical="center"/>
    </xf>
    <xf numFmtId="0" fontId="0" fillId="0" borderId="2" xfId="0" applyBorder="1" applyFill="1" applyAlignment="1">
      <alignment horizontal="right" vertical="center"/>
    </xf>
    <xf numFmtId="0" fontId="0" fillId="22" borderId="2" xfId="0" applyBorder="1" applyFill="1" applyAlignment="1">
      <alignment horizontal="center" vertical="center"/>
    </xf>
    <xf numFmtId="0" fontId="0" fillId="33" borderId="2" xfId="0" applyBorder="1" applyFill="1" applyAlignment="1">
      <alignment horizontal="center" vertical="center"/>
    </xf>
    <xf numFmtId="0" fontId="22" fillId="22" borderId="2" xfId="0" applyBorder="1" applyFill="1" applyAlignment="1">
      <alignment horizontal="center" vertical="center"/>
    </xf>
    <xf numFmtId="0" fontId="22" fillId="33" borderId="2" xfId="0" applyBorder="1" applyFill="1" applyAlignment="1">
      <alignment horizontal="center" vertical="center"/>
    </xf>
    <xf numFmtId="0" fontId="22" fillId="0" borderId="2" xfId="0" applyBorder="1" applyAlignment="1">
      <alignment horizontal="center" vertical="center"/>
    </xf>
    <xf numFmtId="0" fontId="22" fillId="0" borderId="2" xfId="0" applyBorder="1" applyFill="1" applyAlignment="1">
      <alignment horizontal="center" vertical="center"/>
    </xf>
    <xf numFmtId="65" fontId="0" fillId="22" borderId="2" xfId="0" applyNumberFormat="1" applyBorder="1" applyFill="1" applyAlignment="1">
      <alignment horizontal="center" vertical="center"/>
    </xf>
    <xf numFmtId="66" fontId="0" fillId="22" borderId="2" xfId="0" applyNumberFormat="1" applyBorder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26" borderId="2" xfId="0" applyBorder="1" applyFill="1" applyAlignment="1">
      <alignment horizontal="center" vertical="center"/>
    </xf>
    <xf numFmtId="0" fontId="0" fillId="30" borderId="2" xfId="0" applyBorder="1" applyFill="1" applyAlignment="1">
      <alignment horizontal="center" vertical="center"/>
    </xf>
    <xf numFmtId="0" fontId="0" fillId="26" borderId="2" xfId="0" applyBorder="1" applyFill="1" applyAlignment="0">
      <alignment vertical="center"/>
    </xf>
    <xf numFmtId="0" fontId="0" fillId="34" borderId="2" xfId="0" applyBorder="1" applyFill="1" applyAlignment="1">
      <alignment horizontal="center" vertical="center"/>
    </xf>
    <xf numFmtId="0" fontId="0" fillId="14" borderId="2" xfId="0" applyBorder="1" applyFill="1" applyAlignment="0">
      <alignment vertical="center"/>
    </xf>
    <xf numFmtId="0" fontId="0" fillId="14" borderId="2" xfId="0" applyBorder="1" applyFill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0" borderId="2" xfId="0" applyBorder="1" applyFill="1" applyAlignment="1">
      <alignment vertical="center"/>
    </xf>
    <xf numFmtId="0" fontId="0" fillId="26" borderId="2" xfId="0" applyBorder="1" applyFill="1" applyAlignment="1">
      <alignment vertical="center"/>
    </xf>
    <xf numFmtId="0" fontId="0" fillId="22" borderId="2" xfId="0" applyBorder="1" applyFill="1" applyAlignment="1">
      <alignment vertical="center"/>
    </xf>
    <xf numFmtId="0" fontId="0" fillId="14" borderId="2" xfId="0" applyBorder="1" applyFill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0" borderId="17" xfId="0" applyBorder="1" applyFill="1" applyAlignment="1">
      <alignment horizontal="center" vertical="center"/>
    </xf>
    <xf numFmtId="0" fontId="0" fillId="30" borderId="18" xfId="0" applyBorder="1" applyFill="1" applyAlignment="1">
      <alignment horizontal="center" vertical="center"/>
    </xf>
    <xf numFmtId="0" fontId="0" fillId="26" borderId="17" xfId="0" applyBorder="1" applyFill="1" applyAlignment="1">
      <alignment horizontal="center" vertical="center"/>
    </xf>
    <xf numFmtId="0" fontId="0" fillId="26" borderId="18" xfId="0" applyBorder="1" applyFill="1" applyAlignment="1">
      <alignment horizontal="center" vertical="center"/>
    </xf>
    <xf numFmtId="0" fontId="0" fillId="22" borderId="17" xfId="0" applyBorder="1" applyFill="1" applyAlignment="1">
      <alignment horizontal="center" vertical="center"/>
    </xf>
    <xf numFmtId="0" fontId="0" fillId="22" borderId="18" xfId="0" applyBorder="1" applyFill="1" applyAlignment="1">
      <alignment horizontal="center" vertical="center"/>
    </xf>
    <xf numFmtId="0" fontId="0" fillId="14" borderId="17" xfId="0" applyBorder="1" applyFill="1" applyAlignment="1">
      <alignment horizontal="center" vertical="center"/>
    </xf>
    <xf numFmtId="0" fontId="0" fillId="14" borderId="18" xfId="0" applyBorder="1" applyFill="1" applyAlignment="1">
      <alignment horizontal="center" vertical="center"/>
    </xf>
    <xf numFmtId="0" fontId="0" fillId="14" borderId="19" xfId="0" applyBorder="1" applyFill="1" applyAlignment="1">
      <alignment horizontal="center" vertical="center"/>
    </xf>
    <xf numFmtId="0" fontId="0" fillId="14" borderId="20" xfId="0" applyBorder="1" applyFill="1" applyAlignment="1">
      <alignment horizontal="center" vertical="center"/>
    </xf>
    <xf numFmtId="0" fontId="0" fillId="14" borderId="21" xfId="0" applyBorder="1" applyFill="1" applyAlignment="1">
      <alignment horizontal="center" vertical="center"/>
    </xf>
    <xf numFmtId="0" fontId="0" fillId="30" borderId="14" xfId="0" applyBorder="1" applyFill="1" applyAlignment="1">
      <alignment horizontal="center" vertical="center"/>
    </xf>
    <xf numFmtId="0" fontId="0" fillId="30" borderId="15" xfId="0" applyBorder="1" applyFill="1" applyAlignment="1">
      <alignment horizontal="center" vertical="center"/>
    </xf>
    <xf numFmtId="0" fontId="0" fillId="30" borderId="16" xfId="0" applyBorder="1" applyFill="1" applyAlignment="1">
      <alignment horizontal="center" vertical="center"/>
    </xf>
    <xf numFmtId="0" fontId="0" fillId="22" borderId="19" xfId="0" applyBorder="1" applyFill="1" applyAlignment="1">
      <alignment horizontal="center" vertical="center"/>
    </xf>
    <xf numFmtId="0" fontId="0" fillId="22" borderId="20" xfId="0" applyBorder="1" applyFill="1" applyAlignment="1">
      <alignment horizontal="center" vertical="center"/>
    </xf>
    <xf numFmtId="0" fontId="0" fillId="22" borderId="21" xfId="0" applyBorder="1" applyFill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14" borderId="25" xfId="0" applyBorder="1" applyFill="1" applyAlignment="1">
      <alignment horizontal="center" vertical="center"/>
    </xf>
    <xf numFmtId="0" fontId="0" fillId="14" borderId="26" xfId="0" applyBorder="1" applyFill="1" applyAlignment="1">
      <alignment horizontal="center" vertical="center"/>
    </xf>
    <xf numFmtId="0" fontId="0" fillId="14" borderId="27" xfId="0" applyBorder="1" applyFill="1" applyAlignment="1">
      <alignment horizontal="center" vertical="center"/>
    </xf>
    <xf numFmtId="0" fontId="0" fillId="26" borderId="14" xfId="0" applyBorder="1" applyFill="1" applyAlignment="1">
      <alignment horizontal="center" vertical="center"/>
    </xf>
    <xf numFmtId="0" fontId="0" fillId="26" borderId="15" xfId="0" applyBorder="1" applyFill="1" applyAlignment="1">
      <alignment horizontal="center" vertical="center"/>
    </xf>
    <xf numFmtId="0" fontId="0" fillId="26" borderId="16" xfId="0" applyBorder="1" applyFill="1" applyAlignment="1">
      <alignment horizontal="center" vertical="center"/>
    </xf>
    <xf numFmtId="0" fontId="0" fillId="26" borderId="19" xfId="0" applyBorder="1" applyFill="1" applyAlignment="1">
      <alignment horizontal="center" vertical="center"/>
    </xf>
    <xf numFmtId="0" fontId="0" fillId="26" borderId="20" xfId="0" applyBorder="1" applyFill="1" applyAlignment="1">
      <alignment horizontal="center" vertical="center"/>
    </xf>
    <xf numFmtId="0" fontId="0" fillId="26" borderId="21" xfId="0" applyBorder="1" applyFill="1" applyAlignment="1">
      <alignment horizontal="center" vertical="center"/>
    </xf>
    <xf numFmtId="0" fontId="0" fillId="30" borderId="22" xfId="0" applyBorder="1" applyFill="1" applyAlignment="1">
      <alignment horizontal="center" vertical="center"/>
    </xf>
    <xf numFmtId="0" fontId="0" fillId="30" borderId="23" xfId="0" applyBorder="1" applyFill="1" applyAlignment="1">
      <alignment horizontal="center" vertical="center"/>
    </xf>
    <xf numFmtId="0" fontId="0" fillId="30" borderId="24" xfId="0" applyBorder="1" applyFill="1" applyAlignment="1">
      <alignment horizontal="center" vertical="center"/>
    </xf>
    <xf numFmtId="0" fontId="0" fillId="22" borderId="25" xfId="0" applyBorder="1" applyFill="1" applyAlignment="1">
      <alignment horizontal="center" vertical="center"/>
    </xf>
    <xf numFmtId="0" fontId="0" fillId="22" borderId="26" xfId="0" applyBorder="1" applyFill="1" applyAlignment="1">
      <alignment horizontal="center" vertical="center"/>
    </xf>
    <xf numFmtId="0" fontId="0" fillId="22" borderId="27" xfId="0" applyBorder="1" applyFill="1" applyAlignment="1">
      <alignment horizontal="center" vertical="center"/>
    </xf>
    <xf numFmtId="0" fontId="0" fillId="30" borderId="28" xfId="0" applyBorder="1" applyFill="1" applyAlignment="1">
      <alignment horizontal="center" vertical="center"/>
    </xf>
    <xf numFmtId="0" fontId="0" fillId="26" borderId="29" xfId="0" applyBorder="1" applyFill="1" applyAlignment="1">
      <alignment horizontal="center" vertical="center"/>
    </xf>
    <xf numFmtId="0" fontId="0" fillId="26" borderId="30" xfId="0" applyBorder="1" applyFill="1" applyAlignment="1">
      <alignment horizontal="center" vertical="center"/>
    </xf>
    <xf numFmtId="0" fontId="0" fillId="22" borderId="31" xfId="0" applyBorder="1" applyFill="1" applyAlignment="1">
      <alignment horizontal="center" vertical="center"/>
    </xf>
    <xf numFmtId="0" fontId="0" fillId="22" borderId="32" xfId="0" applyBorder="1" applyFill="1" applyAlignment="1">
      <alignment horizontal="center" vertical="center"/>
    </xf>
    <xf numFmtId="0" fontId="0" fillId="22" borderId="30" xfId="0" applyBorder="1" applyFill="1" applyAlignment="1">
      <alignment horizontal="center" vertical="center"/>
    </xf>
    <xf numFmtId="0" fontId="0" fillId="14" borderId="31" xfId="0" applyBorder="1" applyFill="1" applyAlignment="1">
      <alignment horizontal="center" vertical="center"/>
    </xf>
    <xf numFmtId="0" fontId="0" fillId="14" borderId="32" xfId="0" applyBorder="1" applyFill="1" applyAlignment="1">
      <alignment horizontal="center" vertical="center"/>
    </xf>
    <xf numFmtId="0" fontId="0" fillId="14" borderId="30" xfId="0" applyBorder="1" applyFill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30" borderId="33" xfId="0" applyBorder="1" applyFill="1" applyAlignment="1">
      <alignment horizontal="center" vertical="center"/>
    </xf>
    <xf numFmtId="0" fontId="0" fillId="26" borderId="34" xfId="0" applyBorder="1" applyFill="1" applyAlignment="1">
      <alignment horizontal="center" vertical="center"/>
    </xf>
    <xf numFmtId="0" fontId="0" fillId="26" borderId="35" xfId="0" applyBorder="1" applyFill="1" applyAlignment="1">
      <alignment horizontal="center" vertical="center"/>
    </xf>
    <xf numFmtId="0" fontId="0" fillId="22" borderId="36" xfId="0" applyBorder="1" applyFill="1" applyAlignment="1">
      <alignment horizontal="center" vertical="center"/>
    </xf>
    <xf numFmtId="0" fontId="0" fillId="22" borderId="37" xfId="0" applyBorder="1" applyFill="1" applyAlignment="1">
      <alignment horizontal="center" vertical="center"/>
    </xf>
    <xf numFmtId="0" fontId="0" fillId="22" borderId="35" xfId="0" applyBorder="1" applyFill="1" applyAlignment="1">
      <alignment horizontal="center" vertical="center"/>
    </xf>
    <xf numFmtId="0" fontId="0" fillId="14" borderId="36" xfId="0" applyBorder="1" applyFill="1" applyAlignment="1">
      <alignment horizontal="center" vertical="center"/>
    </xf>
    <xf numFmtId="0" fontId="0" fillId="14" borderId="37" xfId="0" applyBorder="1" applyFill="1" applyAlignment="1">
      <alignment horizontal="center" vertical="center"/>
    </xf>
    <xf numFmtId="0" fontId="0" fillId="14" borderId="35" xfId="0" applyBorder="1" applyFill="1" applyAlignment="1">
      <alignment horizontal="center" vertical="center"/>
    </xf>
    <xf numFmtId="0" fontId="0" fillId="33" borderId="28" xfId="0" applyBorder="1" applyFill="1" applyAlignment="1">
      <alignment horizontal="center" vertical="center"/>
    </xf>
    <xf numFmtId="0" fontId="0" fillId="33" borderId="22" xfId="0" applyBorder="1" applyFill="1" applyAlignment="1">
      <alignment horizontal="center" vertical="center"/>
    </xf>
    <xf numFmtId="0" fontId="0" fillId="33" borderId="24" xfId="0" applyBorder="1" applyFill="1" applyAlignment="1">
      <alignment horizontal="center" vertical="center"/>
    </xf>
    <xf numFmtId="0" fontId="0" fillId="33" borderId="33" xfId="0" applyBorder="1" applyFill="1" applyAlignment="1">
      <alignment horizontal="center" vertical="center"/>
    </xf>
    <xf numFmtId="0" fontId="0" fillId="33" borderId="23" xfId="0" applyBorder="1" applyFill="1" applyAlignment="1">
      <alignment horizontal="center" vertical="center"/>
    </xf>
    <xf numFmtId="0" fontId="0" fillId="33" borderId="29" xfId="0" applyBorder="1" applyFill="1" applyAlignment="1">
      <alignment horizontal="center" vertical="center"/>
    </xf>
    <xf numFmtId="0" fontId="0" fillId="33" borderId="14" xfId="0" applyBorder="1" applyFill="1" applyAlignment="1">
      <alignment horizontal="center" vertical="center"/>
    </xf>
    <xf numFmtId="0" fontId="0" fillId="33" borderId="16" xfId="0" applyBorder="1" applyFill="1" applyAlignment="1">
      <alignment horizontal="center" vertical="center"/>
    </xf>
    <xf numFmtId="0" fontId="0" fillId="33" borderId="34" xfId="0" applyBorder="1" applyFill="1" applyAlignment="1">
      <alignment horizontal="center" vertical="center"/>
    </xf>
    <xf numFmtId="0" fontId="0" fillId="33" borderId="15" xfId="0" applyBorder="1" applyFill="1" applyAlignment="1">
      <alignment horizontal="center" vertical="center"/>
    </xf>
    <xf numFmtId="0" fontId="0" fillId="33" borderId="30" xfId="0" applyBorder="1" applyFill="1" applyAlignment="1">
      <alignment horizontal="center" vertical="center"/>
    </xf>
    <xf numFmtId="0" fontId="0" fillId="33" borderId="19" xfId="0" applyBorder="1" applyFill="1" applyAlignment="1">
      <alignment horizontal="center" vertical="center"/>
    </xf>
    <xf numFmtId="0" fontId="0" fillId="33" borderId="21" xfId="0" applyBorder="1" applyFill="1" applyAlignment="1">
      <alignment horizontal="center" vertical="center"/>
    </xf>
    <xf numFmtId="0" fontId="0" fillId="33" borderId="35" xfId="0" applyBorder="1" applyFill="1" applyAlignment="1">
      <alignment horizontal="center" vertical="center"/>
    </xf>
    <xf numFmtId="0" fontId="0" fillId="33" borderId="20" xfId="0" applyBorder="1" applyFill="1" applyAlignment="1">
      <alignment horizontal="center" vertical="center"/>
    </xf>
    <xf numFmtId="0" fontId="0" fillId="33" borderId="31" xfId="0" applyBorder="1" applyFill="1" applyAlignment="1">
      <alignment horizontal="center" vertical="center"/>
    </xf>
    <xf numFmtId="0" fontId="0" fillId="33" borderId="25" xfId="0" applyBorder="1" applyFill="1" applyAlignment="1">
      <alignment horizontal="center" vertical="center"/>
    </xf>
    <xf numFmtId="0" fontId="0" fillId="33" borderId="27" xfId="0" applyBorder="1" applyFill="1" applyAlignment="1">
      <alignment horizontal="center" vertical="center"/>
    </xf>
    <xf numFmtId="0" fontId="0" fillId="33" borderId="36" xfId="0" applyBorder="1" applyFill="1" applyAlignment="1">
      <alignment horizontal="center" vertical="center"/>
    </xf>
    <xf numFmtId="0" fontId="0" fillId="33" borderId="26" xfId="0" applyBorder="1" applyFill="1" applyAlignment="1">
      <alignment horizontal="center" vertical="center"/>
    </xf>
    <xf numFmtId="0" fontId="0" fillId="33" borderId="32" xfId="0" applyBorder="1" applyFill="1" applyAlignment="1">
      <alignment horizontal="center" vertical="center"/>
    </xf>
    <xf numFmtId="0" fontId="0" fillId="33" borderId="17" xfId="0" applyBorder="1" applyFill="1" applyAlignment="1">
      <alignment horizontal="center" vertical="center"/>
    </xf>
    <xf numFmtId="0" fontId="0" fillId="33" borderId="18" xfId="0" applyBorder="1" applyFill="1" applyAlignment="1">
      <alignment horizontal="center" vertical="center"/>
    </xf>
    <xf numFmtId="0" fontId="0" fillId="33" borderId="37" xfId="0" applyBorder="1" applyFill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30" borderId="38" xfId="0" applyBorder="1" applyFill="1" applyAlignment="1">
      <alignment horizontal="center" vertical="center"/>
    </xf>
    <xf numFmtId="0" fontId="0" fillId="26" borderId="39" xfId="0" applyBorder="1" applyFill="1" applyAlignment="1">
      <alignment horizontal="center" vertical="center"/>
    </xf>
    <xf numFmtId="0" fontId="0" fillId="26" borderId="40" xfId="0" applyBorder="1" applyFill="1" applyAlignment="1">
      <alignment horizontal="center" vertical="center"/>
    </xf>
    <xf numFmtId="0" fontId="0" fillId="22" borderId="13" xfId="0" applyBorder="1" applyFill="1" applyAlignment="1">
      <alignment horizontal="center" vertical="center"/>
    </xf>
    <xf numFmtId="0" fontId="0" fillId="22" borderId="41" xfId="0" applyBorder="1" applyFill="1" applyAlignment="1">
      <alignment horizontal="center" vertical="center"/>
    </xf>
    <xf numFmtId="0" fontId="0" fillId="22" borderId="40" xfId="0" applyBorder="1" applyFill="1" applyAlignment="1">
      <alignment horizontal="center" vertical="center"/>
    </xf>
    <xf numFmtId="0" fontId="0" fillId="14" borderId="13" xfId="0" applyBorder="1" applyFill="1" applyAlignment="1">
      <alignment horizontal="center" vertical="center"/>
    </xf>
    <xf numFmtId="0" fontId="0" fillId="14" borderId="41" xfId="0" applyBorder="1" applyFill="1" applyAlignment="1">
      <alignment horizontal="center" vertical="center"/>
    </xf>
    <xf numFmtId="0" fontId="0" fillId="14" borderId="40" xfId="0" applyBorder="1" applyFill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30" borderId="42" xfId="0" applyBorder="1" applyFill="1" applyAlignment="1">
      <alignment horizontal="center" vertical="center"/>
    </xf>
    <xf numFmtId="0" fontId="0" fillId="30" borderId="43" xfId="0" applyBorder="1" applyFill="1" applyAlignment="1">
      <alignment horizontal="center" vertical="center"/>
    </xf>
    <xf numFmtId="0" fontId="0" fillId="26" borderId="44" xfId="0" applyBorder="1" applyFill="1" applyAlignment="1">
      <alignment horizontal="center" vertical="center"/>
    </xf>
    <xf numFmtId="0" fontId="0" fillId="26" borderId="45" xfId="0" applyBorder="1" applyFill="1" applyAlignment="1">
      <alignment horizontal="center" vertical="center"/>
    </xf>
    <xf numFmtId="0" fontId="0" fillId="26" borderId="46" xfId="0" applyBorder="1" applyFill="1" applyAlignment="1">
      <alignment horizontal="center" vertical="center"/>
    </xf>
    <xf numFmtId="0" fontId="0" fillId="26" borderId="47" xfId="0" applyBorder="1" applyFill="1" applyAlignment="1">
      <alignment horizontal="center" vertical="center"/>
    </xf>
    <xf numFmtId="0" fontId="0" fillId="22" borderId="48" xfId="0" applyBorder="1" applyFill="1" applyAlignment="1">
      <alignment horizontal="center" vertical="center"/>
    </xf>
    <xf numFmtId="0" fontId="0" fillId="22" borderId="49" xfId="0" applyBorder="1" applyFill="1" applyAlignment="1">
      <alignment horizontal="center" vertical="center"/>
    </xf>
    <xf numFmtId="0" fontId="0" fillId="22" borderId="50" xfId="0" applyBorder="1" applyFill="1" applyAlignment="1">
      <alignment horizontal="center" vertical="center"/>
    </xf>
    <xf numFmtId="0" fontId="0" fillId="22" borderId="51" xfId="0" applyBorder="1" applyFill="1" applyAlignment="1">
      <alignment horizontal="center" vertical="center"/>
    </xf>
    <xf numFmtId="0" fontId="0" fillId="22" borderId="46" xfId="0" applyBorder="1" applyFill="1" applyAlignment="1">
      <alignment horizontal="center" vertical="center"/>
    </xf>
    <xf numFmtId="0" fontId="0" fillId="22" borderId="47" xfId="0" applyBorder="1" applyFill="1" applyAlignment="1">
      <alignment horizontal="center" vertical="center"/>
    </xf>
    <xf numFmtId="0" fontId="0" fillId="14" borderId="48" xfId="0" applyBorder="1" applyFill="1" applyAlignment="1">
      <alignment horizontal="center" vertical="center"/>
    </xf>
    <xf numFmtId="0" fontId="0" fillId="14" borderId="49" xfId="0" applyBorder="1" applyFill="1" applyAlignment="1">
      <alignment horizontal="center" vertical="center"/>
    </xf>
    <xf numFmtId="0" fontId="0" fillId="14" borderId="50" xfId="0" applyBorder="1" applyFill="1" applyAlignment="1">
      <alignment horizontal="center" vertical="center"/>
    </xf>
    <xf numFmtId="0" fontId="0" fillId="14" borderId="51" xfId="0" applyBorder="1" applyFill="1" applyAlignment="1">
      <alignment horizontal="center" vertical="center"/>
    </xf>
    <xf numFmtId="0" fontId="0" fillId="14" borderId="46" xfId="0" applyBorder="1" applyFill="1" applyAlignment="1">
      <alignment horizontal="center" vertical="center"/>
    </xf>
    <xf numFmtId="0" fontId="0" fillId="14" borderId="47" xfId="0" applyBorder="1" applyFill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30" borderId="53" xfId="0" applyBorder="1" applyFill="1" applyAlignment="1">
      <alignment horizontal="center" vertical="center"/>
    </xf>
    <xf numFmtId="0" fontId="0" fillId="26" borderId="53" xfId="0" applyBorder="1" applyFill="1" applyAlignment="1">
      <alignment horizontal="center" vertical="center"/>
    </xf>
    <xf numFmtId="0" fontId="0" fillId="22" borderId="53" xfId="0" applyBorder="1" applyFill="1" applyAlignment="1">
      <alignment horizontal="center" vertical="center"/>
    </xf>
    <xf numFmtId="0" fontId="0" fillId="14" borderId="53" xfId="0" applyBorder="1" applyFill="1" applyAlignment="1">
      <alignment horizontal="center" vertical="center"/>
    </xf>
    <xf numFmtId="0" fontId="0" fillId="14" borderId="54" xfId="0" applyBorder="1" applyFill="1" applyAlignment="1">
      <alignment horizontal="center" vertical="center"/>
    </xf>
    <xf numFmtId="0" fontId="0" fillId="22" borderId="44" xfId="0" applyBorder="1" applyFill="1" applyAlignment="1">
      <alignment horizontal="center" vertical="center"/>
    </xf>
    <xf numFmtId="0" fontId="0" fillId="22" borderId="16" xfId="0" applyBorder="1" applyFill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30" borderId="55" xfId="0" applyBorder="1" applyFill="1" applyAlignment="1">
      <alignment horizontal="center" vertical="center"/>
    </xf>
    <xf numFmtId="0" fontId="0" fillId="26" borderId="52" xfId="0" applyBorder="1" applyFill="1" applyAlignment="1">
      <alignment horizontal="center" vertical="center"/>
    </xf>
    <xf numFmtId="0" fontId="0" fillId="26" borderId="54" xfId="0" applyBorder="1" applyFill="1" applyAlignment="1">
      <alignment horizontal="center" vertical="center"/>
    </xf>
    <xf numFmtId="0" fontId="0" fillId="22" borderId="52" xfId="0" applyBorder="1" applyFill="1" applyAlignment="1">
      <alignment horizontal="center" vertical="center"/>
    </xf>
    <xf numFmtId="0" fontId="0" fillId="22" borderId="54" xfId="0" applyBorder="1" applyFill="1" applyAlignment="1">
      <alignment horizontal="center" vertical="center"/>
    </xf>
    <xf numFmtId="0" fontId="0" fillId="14" borderId="56" xfId="0" applyBorder="1" applyFill="1" applyAlignment="1">
      <alignment horizontal="center" vertical="center"/>
    </xf>
    <xf numFmtId="0" fontId="0" fillId="35" borderId="2" xfId="0" applyBorder="1" applyFill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30" borderId="57" xfId="0" applyBorder="1" applyAlignment="1">
      <alignment horizontal="center" vertical="center"/>
    </xf>
    <xf numFmtId="0" fontId="0" fillId="26" borderId="58" xfId="0" applyBorder="1" applyAlignment="1">
      <alignment horizontal="center" vertical="center"/>
    </xf>
    <xf numFmtId="0" fontId="0" fillId="26" borderId="59" xfId="0" applyBorder="1" applyAlignment="1">
      <alignment horizontal="center" vertical="center"/>
    </xf>
    <xf numFmtId="0" fontId="0" fillId="22" borderId="60" xfId="0" applyBorder="1" applyAlignment="1">
      <alignment horizontal="center" vertical="center"/>
    </xf>
    <xf numFmtId="0" fontId="0" fillId="22" borderId="61" xfId="0" applyBorder="1" applyAlignment="1">
      <alignment horizontal="center" vertical="center"/>
    </xf>
    <xf numFmtId="0" fontId="0" fillId="22" borderId="59" xfId="0" applyBorder="1" applyAlignment="1">
      <alignment horizontal="center" vertical="center"/>
    </xf>
    <xf numFmtId="0" fontId="0" fillId="14" borderId="60" xfId="0" applyBorder="1" applyAlignment="1">
      <alignment horizontal="center" vertical="center"/>
    </xf>
    <xf numFmtId="0" fontId="0" fillId="14" borderId="61" xfId="0" applyBorder="1" applyAlignment="1">
      <alignment horizontal="center" vertical="center"/>
    </xf>
    <xf numFmtId="0" fontId="0" fillId="14" borderId="59" xfId="0" applyBorder="1" applyAlignment="1">
      <alignment horizontal="center" vertical="center"/>
    </xf>
    <xf numFmtId="0" fontId="0" fillId="36" borderId="2" xfId="0" applyBorder="1" applyFill="1" applyAlignment="1">
      <alignment horizontal="center" vertical="center"/>
    </xf>
    <xf numFmtId="0" fontId="0" fillId="10" borderId="2" xfId="0" applyBorder="1" applyFill="1" applyAlignment="1">
      <alignment horizontal="center" vertical="center"/>
    </xf>
    <xf numFmtId="0" fontId="0" fillId="10" borderId="2" xfId="0" applyBorder="1" applyFill="1" applyAlignment="0">
      <alignment vertical="center"/>
    </xf>
    <xf numFmtId="0" fontId="0" fillId="10" borderId="0" xfId="0" applyFill="1" applyAlignment="0">
      <alignment vertical="center"/>
    </xf>
    <xf numFmtId="0" fontId="0" fillId="15" borderId="2" xfId="0" applyBorder="1" applyFill="1" applyAlignment="1">
      <alignment horizontal="center" vertical="center"/>
    </xf>
    <xf numFmtId="0" fontId="23" fillId="0" borderId="0" xfId="0" applyNumberFormat="1" applyBorder="1" applyFill="1" applyAlignment="1">
      <alignment vertical="center"/>
    </xf>
    <xf numFmtId="0" fontId="24" fillId="0" borderId="0" xfId="0" applyNumberFormat="1" applyBorder="1" applyFill="1" applyAlignment="1">
      <alignment horizontal="center" vertical="center"/>
    </xf>
    <xf numFmtId="0" fontId="26" fillId="0" borderId="0" xfId="0" applyNumberFormat="1" applyBorder="1" applyFill="1" applyAlignment="1">
      <alignment horizontal="center" vertical="center"/>
    </xf>
    <xf numFmtId="0" fontId="0" fillId="15" borderId="62" xfId="0" applyBorder="1" applyFill="1" applyAlignment="1">
      <alignment horizontal="center" vertical="center"/>
    </xf>
    <xf numFmtId="0" fontId="0" fillId="33" borderId="62" xfId="0" applyBorder="1" applyFill="1" applyAlignment="1">
      <alignment horizontal="center" vertical="center"/>
    </xf>
    <xf numFmtId="0" fontId="0" fillId="0" borderId="62" xfId="0" applyBorder="1" applyAlignment="0">
      <alignment vertical="center"/>
    </xf>
    <xf numFmtId="0" fontId="0" fillId="10" borderId="62" xfId="0" applyBorder="1" applyFill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3" borderId="3" xfId="0" applyBorder="1" applyFill="1" applyAlignment="1">
      <alignment horizontal="center" vertical="center"/>
    </xf>
    <xf numFmtId="0" fontId="0" fillId="10" borderId="14" xfId="0" applyBorder="1" applyFill="1" applyAlignment="1">
      <alignment horizontal="center" vertical="center"/>
    </xf>
    <xf numFmtId="0" fontId="0" fillId="10" borderId="15" xfId="0" applyBorder="1" applyFill="1" applyAlignment="1">
      <alignment horizontal="center" vertical="center"/>
    </xf>
    <xf numFmtId="0" fontId="0" fillId="10" borderId="16" xfId="0" applyBorder="1" applyFill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16" borderId="64" xfId="0" applyBorder="1" applyFill="1" applyAlignment="1">
      <alignment horizontal="center" vertical="center"/>
    </xf>
    <xf numFmtId="0" fontId="0" fillId="33" borderId="63" xfId="0" applyBorder="1" applyFill="1" applyAlignment="1">
      <alignment horizontal="center" vertical="center"/>
    </xf>
    <xf numFmtId="0" fontId="0" fillId="10" borderId="29" xfId="0" applyBorder="1" applyFill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10" borderId="34" xfId="0" applyBorder="1" applyFill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10" borderId="45" xfId="0" applyBorder="1" applyFill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16" borderId="67" xfId="0" applyBorder="1" applyFill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36" borderId="22" xfId="0" applyBorder="1" applyFill="1" applyAlignment="1">
      <alignment horizontal="center" vertical="center"/>
    </xf>
    <xf numFmtId="0" fontId="0" fillId="36" borderId="14" xfId="0" applyBorder="1" applyFill="1" applyAlignment="1">
      <alignment horizontal="center" vertical="center"/>
    </xf>
    <xf numFmtId="0" fontId="0" fillId="36" borderId="19" xfId="0" applyBorder="1" applyFill="1" applyAlignment="1">
      <alignment horizontal="center" vertical="center"/>
    </xf>
    <xf numFmtId="0" fontId="0" fillId="39" borderId="22" xfId="0" applyBorder="1" applyFill="1" applyAlignment="1">
      <alignment horizontal="center" vertical="center"/>
    </xf>
    <xf numFmtId="0" fontId="0" fillId="39" borderId="14" xfId="0" applyBorder="1" applyFill="1" applyAlignment="1">
      <alignment horizontal="center" vertical="center"/>
    </xf>
    <xf numFmtId="0" fontId="0" fillId="39" borderId="19" xfId="0" applyBorder="1" applyFill="1" applyAlignment="1">
      <alignment horizontal="center" vertical="center"/>
    </xf>
    <xf numFmtId="0" fontId="0" fillId="39" borderId="17" xfId="0" applyBorder="1" applyFill="1" applyAlignment="1">
      <alignment horizontal="center" vertical="center"/>
    </xf>
    <xf numFmtId="0" fontId="0" fillId="39" borderId="25" xfId="0" applyBorder="1" applyFill="1" applyAlignment="1">
      <alignment horizontal="center" vertical="center"/>
    </xf>
    <xf numFmtId="0" fontId="0" fillId="39" borderId="26" xfId="0" applyBorder="1" applyFill="1" applyAlignment="1">
      <alignment horizontal="center" vertical="center"/>
    </xf>
    <xf numFmtId="0" fontId="0" fillId="39" borderId="62" xfId="0" applyBorder="1" applyFill="1" applyAlignment="1">
      <alignment horizontal="center" vertical="center"/>
    </xf>
    <xf numFmtId="0" fontId="0" fillId="39" borderId="20" xfId="0" applyBorder="1" applyFill="1" applyAlignment="1">
      <alignment horizontal="center" vertical="center"/>
    </xf>
    <xf numFmtId="0" fontId="0" fillId="39" borderId="23" xfId="0" applyBorder="1" applyFill="1" applyAlignment="1">
      <alignment horizontal="center" vertical="center"/>
    </xf>
    <xf numFmtId="0" fontId="0" fillId="39" borderId="15" xfId="0" applyBorder="1" applyFill="1" applyAlignment="1">
      <alignment horizontal="center" vertical="center"/>
    </xf>
    <xf numFmtId="0" fontId="0" fillId="39" borderId="2" xfId="0" applyBorder="1" applyFill="1" applyAlignment="1">
      <alignment horizontal="center" vertical="center"/>
    </xf>
    <xf numFmtId="0" fontId="0" fillId="39" borderId="18" xfId="0" applyBorder="1" applyFill="1" applyAlignment="1">
      <alignment horizontal="center" vertical="center"/>
    </xf>
    <xf numFmtId="0" fontId="0" fillId="39" borderId="21" xfId="0" applyBorder="1" applyFill="1" applyAlignment="1">
      <alignment horizontal="center" vertical="center"/>
    </xf>
    <xf numFmtId="0" fontId="0" fillId="39" borderId="24" xfId="0" applyBorder="1" applyFill="1" applyAlignment="1">
      <alignment horizontal="center" vertical="center"/>
    </xf>
    <xf numFmtId="0" fontId="0" fillId="39" borderId="16" xfId="0" applyBorder="1" applyFill="1" applyAlignment="1">
      <alignment horizontal="center" vertical="center"/>
    </xf>
    <xf numFmtId="0" fontId="0" fillId="39" borderId="27" xfId="0" applyBorder="1" applyFill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33" borderId="68" xfId="0" applyBorder="1" applyFill="1" applyAlignment="1">
      <alignment horizontal="center" vertical="center"/>
    </xf>
    <xf numFmtId="0" fontId="0" fillId="33" borderId="1" xfId="0" applyBorder="1" applyFill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16" borderId="71" xfId="0" applyBorder="1" applyFill="1" applyAlignment="1">
      <alignment horizontal="center" vertical="center"/>
    </xf>
    <xf numFmtId="0" fontId="0" fillId="16" borderId="62" xfId="0" applyBorder="1" applyFill="1" applyAlignment="1">
      <alignment horizontal="center" vertical="center"/>
    </xf>
    <xf numFmtId="0" fontId="0" fillId="33" borderId="72" xfId="0" applyBorder="1" applyFill="1" applyAlignment="1">
      <alignment horizontal="center" vertical="center"/>
    </xf>
    <xf numFmtId="0" fontId="0" fillId="33" borderId="73" xfId="0" applyBorder="1" applyFill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10" borderId="52" xfId="0" applyBorder="1" applyFill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16" borderId="75" xfId="0" applyBorder="1" applyFill="1" applyAlignment="1">
      <alignment horizontal="center" vertical="center"/>
    </xf>
    <xf numFmtId="0" fontId="0" fillId="16" borderId="53" xfId="0" applyBorder="1" applyFill="1" applyAlignment="1">
      <alignment horizontal="center" vertical="center"/>
    </xf>
    <xf numFmtId="0" fontId="0" fillId="16" borderId="76" xfId="0" applyBorder="1" applyFill="1" applyAlignment="1">
      <alignment horizontal="center" vertical="center"/>
    </xf>
    <xf numFmtId="0" fontId="0" fillId="16" borderId="32" xfId="0" applyBorder="1" applyFill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11" borderId="21" xfId="0" applyBorder="1" applyFill="1" applyAlignment="1">
      <alignment horizontal="center" vertical="center"/>
    </xf>
    <xf numFmtId="0" fontId="0" fillId="11" borderId="53" xfId="0" applyBorder="1" applyFill="1" applyAlignment="1">
      <alignment horizontal="center" vertical="center"/>
    </xf>
    <xf numFmtId="0" fontId="0" fillId="11" borderId="70" xfId="0" applyBorder="1" applyFill="1" applyAlignment="1">
      <alignment horizontal="center" vertical="center"/>
    </xf>
    <xf numFmtId="0" fontId="0" fillId="11" borderId="49" xfId="0" applyBorder="1" applyFill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22" borderId="68" xfId="0" applyBorder="1" applyFill="1" applyAlignment="1">
      <alignment horizontal="center" vertical="center"/>
    </xf>
    <xf numFmtId="0" fontId="0" fillId="22" borderId="1" xfId="0" applyBorder="1" applyFill="1" applyAlignment="1">
      <alignment horizontal="center" vertical="center"/>
    </xf>
    <xf numFmtId="0" fontId="0" fillId="22" borderId="69" xfId="0" applyBorder="1" applyFill="1" applyAlignment="1">
      <alignment horizontal="center" vertical="center"/>
    </xf>
    <xf numFmtId="0" fontId="0" fillId="22" borderId="78" xfId="0" applyBorder="1" applyAlignment="1">
      <alignment horizontal="center" vertical="center"/>
    </xf>
    <xf numFmtId="0" fontId="0" fillId="22" borderId="79" xfId="0" applyBorder="1" applyFill="1" applyAlignment="1">
      <alignment horizontal="center" vertical="center"/>
    </xf>
    <xf numFmtId="0" fontId="0" fillId="22" borderId="70" xfId="0" applyBorder="1" applyFill="1" applyAlignment="1">
      <alignment horizontal="center" vertical="center"/>
    </xf>
    <xf numFmtId="0" fontId="0" fillId="39" borderId="68" xfId="0" applyBorder="1" applyFill="1" applyAlignment="1">
      <alignment horizontal="center" vertical="center"/>
    </xf>
    <xf numFmtId="0" fontId="0" fillId="39" borderId="1" xfId="0" applyBorder="1" applyFill="1" applyAlignment="1">
      <alignment horizontal="center" vertical="center"/>
    </xf>
    <xf numFmtId="0" fontId="0" fillId="39" borderId="70" xfId="0" applyBorder="1" applyFill="1" applyAlignment="1">
      <alignment horizontal="center" vertical="center"/>
    </xf>
    <xf numFmtId="0" fontId="0" fillId="40" borderId="25" xfId="0" applyBorder="1" applyFill="1" applyAlignment="1">
      <alignment horizontal="center" vertical="center"/>
    </xf>
    <xf numFmtId="0" fontId="0" fillId="40" borderId="26" xfId="0" applyBorder="1" applyFill="1" applyAlignment="1">
      <alignment horizontal="center" vertical="center"/>
    </xf>
    <xf numFmtId="0" fontId="0" fillId="40" borderId="31" xfId="0" applyBorder="1" applyFill="1" applyAlignment="1">
      <alignment horizontal="center" vertical="center"/>
    </xf>
    <xf numFmtId="0" fontId="0" fillId="40" borderId="60" xfId="0" applyBorder="1" applyFill="1" applyAlignment="1">
      <alignment horizontal="center" vertical="center"/>
    </xf>
    <xf numFmtId="0" fontId="0" fillId="40" borderId="36" xfId="0" applyBorder="1" applyFill="1" applyAlignment="1">
      <alignment horizontal="center" vertical="center"/>
    </xf>
    <xf numFmtId="0" fontId="0" fillId="40" borderId="27" xfId="0" applyBorder="1" applyFill="1" applyAlignment="1">
      <alignment horizontal="center" vertical="center"/>
    </xf>
    <xf numFmtId="0" fontId="0" fillId="40" borderId="17" xfId="0" applyBorder="1" applyFill="1" applyAlignment="1">
      <alignment horizontal="center" vertical="center"/>
    </xf>
    <xf numFmtId="0" fontId="0" fillId="40" borderId="62" xfId="0" applyBorder="1" applyFill="1" applyAlignment="1">
      <alignment horizontal="center" vertical="center"/>
    </xf>
    <xf numFmtId="0" fontId="0" fillId="40" borderId="32" xfId="0" applyBorder="1" applyFill="1" applyAlignment="1">
      <alignment horizontal="center" vertical="center"/>
    </xf>
    <xf numFmtId="0" fontId="0" fillId="40" borderId="61" xfId="0" applyBorder="1" applyFill="1" applyAlignment="1">
      <alignment horizontal="center" vertical="center"/>
    </xf>
    <xf numFmtId="0" fontId="0" fillId="40" borderId="37" xfId="0" applyBorder="1" applyFill="1" applyAlignment="1">
      <alignment horizontal="center" vertical="center"/>
    </xf>
    <xf numFmtId="0" fontId="0" fillId="40" borderId="18" xfId="0" applyBorder="1" applyFill="1" applyAlignment="1">
      <alignment horizontal="center" vertical="center"/>
    </xf>
    <xf numFmtId="0" fontId="0" fillId="40" borderId="19" xfId="0" applyBorder="1" applyFill="1" applyAlignment="1">
      <alignment horizontal="center" vertical="center"/>
    </xf>
    <xf numFmtId="0" fontId="0" fillId="40" borderId="20" xfId="0" applyBorder="1" applyFill="1" applyAlignment="1">
      <alignment horizontal="center" vertical="center"/>
    </xf>
    <xf numFmtId="0" fontId="0" fillId="40" borderId="30" xfId="0" applyBorder="1" applyFill="1" applyAlignment="1">
      <alignment horizontal="center" vertical="center"/>
    </xf>
    <xf numFmtId="0" fontId="0" fillId="40" borderId="59" xfId="0" applyBorder="1" applyFill="1" applyAlignment="1">
      <alignment horizontal="center" vertical="center"/>
    </xf>
    <xf numFmtId="0" fontId="0" fillId="40" borderId="35" xfId="0" applyBorder="1" applyFill="1" applyAlignment="1">
      <alignment horizontal="center" vertical="center"/>
    </xf>
    <xf numFmtId="0" fontId="0" fillId="40" borderId="21" xfId="0" applyBorder="1" applyFill="1" applyAlignment="1">
      <alignment horizontal="center" vertical="center"/>
    </xf>
    <xf numFmtId="0" fontId="0" fillId="26" borderId="63" xfId="0" applyBorder="1" applyFill="1" applyAlignment="1">
      <alignment horizontal="center" vertical="center"/>
    </xf>
    <xf numFmtId="0" fontId="0" fillId="26" borderId="3" xfId="0" applyBorder="1" applyFill="1" applyAlignment="1">
      <alignment horizontal="center" vertical="center"/>
    </xf>
    <xf numFmtId="0" fontId="0" fillId="26" borderId="65" xfId="0" applyBorder="1" applyFill="1" applyAlignment="1">
      <alignment horizontal="center" vertical="center"/>
    </xf>
    <xf numFmtId="0" fontId="0" fillId="26" borderId="80" xfId="0" applyBorder="1" applyAlignment="1">
      <alignment horizontal="center" vertical="center"/>
    </xf>
    <xf numFmtId="0" fontId="0" fillId="26" borderId="66" xfId="0" applyBorder="1" applyFill="1" applyAlignment="1">
      <alignment horizontal="center" vertical="center"/>
    </xf>
    <xf numFmtId="0" fontId="0" fillId="26" borderId="64" xfId="0" applyBorder="1" applyFill="1" applyAlignment="1">
      <alignment horizontal="center" vertical="center"/>
    </xf>
    <xf numFmtId="0" fontId="0" fillId="40" borderId="14" xfId="0" applyBorder="1" applyFill="1" applyAlignment="1">
      <alignment horizontal="center" vertical="center"/>
    </xf>
    <xf numFmtId="0" fontId="0" fillId="40" borderId="15" xfId="0" applyBorder="1" applyFill="1" applyAlignment="1">
      <alignment horizontal="center" vertical="center"/>
    </xf>
    <xf numFmtId="0" fontId="0" fillId="40" borderId="16" xfId="0" applyBorder="1" applyFill="1" applyAlignment="1">
      <alignment horizontal="center" vertical="center"/>
    </xf>
    <xf numFmtId="0" fontId="0" fillId="40" borderId="29" xfId="0" applyBorder="1" applyFill="1" applyAlignment="1">
      <alignment horizontal="center" vertical="center"/>
    </xf>
    <xf numFmtId="0" fontId="0" fillId="39" borderId="37" xfId="0" applyBorder="1" applyFill="1" applyAlignment="1">
      <alignment horizontal="center" vertical="center"/>
    </xf>
    <xf numFmtId="0" fontId="0" fillId="39" borderId="35" xfId="0" applyBorder="1" applyFill="1" applyAlignment="1">
      <alignment horizontal="center" vertical="center"/>
    </xf>
    <xf numFmtId="0" fontId="0" fillId="22" borderId="62" xfId="0" applyBorder="1" applyFill="1" applyAlignment="1">
      <alignment horizontal="center" vertical="center"/>
    </xf>
    <xf numFmtId="0" fontId="0" fillId="14" borderId="62" xfId="0" applyBorder="1" applyFill="1" applyAlignment="1">
      <alignment horizontal="center" vertical="center"/>
    </xf>
    <xf numFmtId="0" fontId="0" fillId="39" borderId="63" xfId="0" applyBorder="1" applyFill="1" applyAlignment="1">
      <alignment horizontal="center" vertical="center"/>
    </xf>
    <xf numFmtId="0" fontId="0" fillId="39" borderId="3" xfId="0" applyBorder="1" applyFill="1" applyAlignment="1">
      <alignment horizontal="center" vertical="center"/>
    </xf>
    <xf numFmtId="0" fontId="0" fillId="39" borderId="64" xfId="0" applyBorder="1" applyFill="1" applyAlignment="1">
      <alignment horizontal="center" vertical="center"/>
    </xf>
    <xf numFmtId="0" fontId="0" fillId="22" borderId="14" xfId="0" applyBorder="1" applyFill="1" applyAlignment="1">
      <alignment horizontal="center" vertical="center"/>
    </xf>
    <xf numFmtId="0" fontId="0" fillId="39" borderId="29" xfId="0" applyBorder="1" applyFill="1" applyAlignment="1">
      <alignment horizontal="center" vertical="center"/>
    </xf>
    <xf numFmtId="0" fontId="0" fillId="39" borderId="32" xfId="0" applyBorder="1" applyFill="1" applyAlignment="1">
      <alignment horizontal="center" vertical="center"/>
    </xf>
    <xf numFmtId="0" fontId="0" fillId="39" borderId="30" xfId="0" applyBorder="1" applyFill="1" applyAlignment="1">
      <alignment horizontal="center" vertical="center"/>
    </xf>
    <xf numFmtId="0" fontId="0" fillId="14" borderId="62" xfId="0" applyBorder="1" applyAlignment="1">
      <alignment horizontal="center" vertical="center"/>
    </xf>
    <xf numFmtId="0" fontId="0" fillId="40" borderId="63" xfId="0" applyBorder="1" applyFill="1" applyAlignment="1">
      <alignment horizontal="center" vertical="center"/>
    </xf>
    <xf numFmtId="0" fontId="0" fillId="40" borderId="3" xfId="0" applyBorder="1" applyFill="1" applyAlignment="1">
      <alignment horizontal="center" vertical="center"/>
    </xf>
    <xf numFmtId="0" fontId="0" fillId="40" borderId="65" xfId="0" applyBorder="1" applyFill="1" applyAlignment="1">
      <alignment horizontal="center" vertical="center"/>
    </xf>
    <xf numFmtId="0" fontId="0" fillId="14" borderId="14" xfId="0" applyBorder="1" applyFill="1" applyAlignment="1">
      <alignment horizontal="center" vertical="center"/>
    </xf>
    <xf numFmtId="0" fontId="0" fillId="14" borderId="15" xfId="0" applyBorder="1" applyFill="1" applyAlignment="1">
      <alignment horizontal="center" vertical="center"/>
    </xf>
    <xf numFmtId="0" fontId="0" fillId="14" borderId="15" xfId="0" applyBorder="1" applyAlignment="1">
      <alignment horizontal="center" vertical="center"/>
    </xf>
    <xf numFmtId="0" fontId="0" fillId="14" borderId="16" xfId="0" applyBorder="1" applyFill="1" applyAlignment="1">
      <alignment horizontal="center" vertical="center"/>
    </xf>
    <xf numFmtId="0" fontId="0" fillId="14" borderId="20" xfId="0" applyBorder="1" applyAlignment="1">
      <alignment horizontal="center" vertical="center"/>
    </xf>
    <xf numFmtId="0" fontId="0" fillId="14" borderId="29" xfId="0" applyBorder="1" applyFill="1" applyAlignment="1">
      <alignment horizontal="center" vertical="center"/>
    </xf>
    <xf numFmtId="0" fontId="0" fillId="39" borderId="36" xfId="0" applyBorder="1" applyFill="1" applyAlignment="1">
      <alignment horizontal="center" vertical="center"/>
    </xf>
    <xf numFmtId="0" fontId="0" fillId="14" borderId="63" xfId="0" applyBorder="1" applyFill="1" applyAlignment="1">
      <alignment horizontal="center" vertical="center"/>
    </xf>
    <xf numFmtId="0" fontId="0" fillId="14" borderId="3" xfId="0" applyBorder="1" applyFill="1" applyAlignment="1">
      <alignment horizontal="center" vertical="center"/>
    </xf>
    <xf numFmtId="0" fontId="0" fillId="39" borderId="65" xfId="0" applyBorder="1" applyFill="1" applyAlignment="1">
      <alignment horizontal="center" vertical="center"/>
    </xf>
    <xf numFmtId="0" fontId="0" fillId="40" borderId="64" xfId="0" applyBorder="1" applyFill="1" applyAlignment="1">
      <alignment horizontal="center" vertical="center"/>
    </xf>
    <xf numFmtId="0" fontId="0" fillId="41" borderId="20" xfId="0" applyBorder="1" applyFill="1" applyAlignment="1">
      <alignment horizontal="center" vertical="center"/>
    </xf>
    <xf numFmtId="0" fontId="0" fillId="42" borderId="20" xfId="0" applyBorder="1" applyFill="1" applyAlignment="1">
      <alignment horizontal="center" vertical="center"/>
    </xf>
    <xf numFmtId="0" fontId="0" fillId="14" borderId="34" xfId="0" applyBorder="1" applyFill="1" applyAlignment="1">
      <alignment horizontal="center" vertical="center"/>
    </xf>
    <xf numFmtId="0" fontId="0" fillId="39" borderId="34" xfId="0" applyBorder="1" applyFill="1" applyAlignment="1">
      <alignment horizontal="center" vertical="center"/>
    </xf>
    <xf numFmtId="0" fontId="0" fillId="42" borderId="62" xfId="0" applyBorder="1" applyFill="1" applyAlignment="1">
      <alignment horizontal="center" vertical="center"/>
    </xf>
    <xf numFmtId="0" fontId="0" fillId="43" borderId="20" xfId="0" applyBorder="1" applyFill="1" applyAlignment="1">
      <alignment horizontal="center" vertical="center"/>
    </xf>
    <xf numFmtId="0" fontId="0" fillId="43" borderId="62" xfId="0" applyBorder="1" applyFill="1" applyAlignment="1">
      <alignment horizontal="center" vertical="center"/>
    </xf>
    <xf numFmtId="0" fontId="0" fillId="43" borderId="63" xfId="0" applyBorder="1" applyFill="1" applyAlignment="1">
      <alignment horizontal="center" vertical="center"/>
    </xf>
    <xf numFmtId="0" fontId="0" fillId="43" borderId="3" xfId="0" applyBorder="1" applyFill="1" applyAlignment="1">
      <alignment horizontal="center" vertical="center"/>
    </xf>
    <xf numFmtId="0" fontId="0" fillId="44" borderId="3" xfId="0" applyBorder="1" applyFill="1" applyAlignment="1">
      <alignment horizontal="center" vertical="center"/>
    </xf>
    <xf numFmtId="0" fontId="0" fillId="41" borderId="62" xfId="0" applyBorder="1" applyFill="1" applyAlignment="1">
      <alignment horizontal="center" vertical="center"/>
    </xf>
    <xf numFmtId="0" fontId="0" fillId="45" borderId="62" xfId="0" applyBorder="1" applyFill="1" applyAlignment="1">
      <alignment horizontal="center" vertical="center"/>
    </xf>
    <xf numFmtId="0" fontId="0" fillId="46" borderId="62" xfId="0" applyBorder="1" applyFill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47" borderId="2" xfId="0" applyBorder="1" applyAlignment="1">
      <alignment horizontal="center" vertical="center"/>
    </xf>
    <xf numFmtId="0" fontId="0" fillId="47" borderId="3" xfId="0" applyBorder="1" applyAlignment="1">
      <alignment horizontal="center" vertical="center"/>
    </xf>
    <xf numFmtId="0" fontId="0" fillId="10" borderId="15" xfId="0" applyBorder="1" applyAlignment="1">
      <alignment horizontal="center" vertical="center"/>
    </xf>
    <xf numFmtId="0" fontId="0" fillId="10" borderId="2" xfId="0" applyBorder="1" applyAlignment="1">
      <alignment horizontal="center" vertical="center"/>
    </xf>
    <xf numFmtId="0" fontId="0" fillId="11" borderId="2" xfId="0" applyBorder="1" applyAlignment="1">
      <alignment horizontal="center" vertical="center"/>
    </xf>
    <xf numFmtId="0" fontId="0" fillId="12" borderId="2" xfId="0" applyBorder="1" applyAlignment="1">
      <alignment horizontal="center" vertical="center"/>
    </xf>
    <xf numFmtId="0" fontId="0" fillId="11" borderId="20" xfId="0" applyBorder="1" applyAlignment="1">
      <alignment horizontal="center" vertical="center"/>
    </xf>
    <xf numFmtId="0" fontId="0" fillId="14" borderId="26" xfId="0" applyBorder="1" applyAlignment="1">
      <alignment horizontal="center" vertical="center"/>
    </xf>
    <xf numFmtId="0" fontId="0" fillId="14" borderId="2" xfId="0" applyBorder="1" applyAlignment="1">
      <alignment horizontal="center" vertical="center"/>
    </xf>
    <xf numFmtId="0" fontId="0" fillId="15" borderId="2" xfId="0" applyBorder="1" applyAlignment="1">
      <alignment horizontal="center" vertical="center"/>
    </xf>
    <xf numFmtId="0" fontId="0" fillId="16" borderId="2" xfId="0" applyBorder="1" applyAlignment="1">
      <alignment horizontal="center" vertical="center"/>
    </xf>
    <xf numFmtId="0" fontId="0" fillId="15" borderId="3" xfId="0" applyBorder="1" applyAlignment="1">
      <alignment horizontal="center" vertical="center"/>
    </xf>
    <xf numFmtId="0" fontId="0" fillId="22" borderId="15" xfId="0" applyBorder="1" applyAlignment="1">
      <alignment horizontal="center" vertical="center"/>
    </xf>
    <xf numFmtId="0" fontId="0" fillId="22" borderId="2" xfId="0" applyBorder="1" applyAlignment="1">
      <alignment horizontal="center" vertical="center"/>
    </xf>
    <xf numFmtId="0" fontId="0" fillId="23" borderId="2" xfId="0" applyBorder="1" applyAlignment="1">
      <alignment horizontal="center" vertical="center"/>
    </xf>
    <xf numFmtId="0" fontId="0" fillId="24" borderId="2" xfId="0" applyBorder="1" applyAlignment="1">
      <alignment horizontal="center" vertical="center"/>
    </xf>
    <xf numFmtId="0" fontId="0" fillId="24" borderId="20" xfId="0" applyBorder="1" applyAlignment="1">
      <alignment horizontal="center" vertical="center"/>
    </xf>
    <xf numFmtId="0" fontId="0" fillId="30" borderId="26" xfId="0" applyBorder="1" applyAlignment="1">
      <alignment horizontal="center" vertical="center"/>
    </xf>
    <xf numFmtId="0" fontId="0" fillId="30" borderId="2" xfId="0" applyBorder="1" applyAlignment="1">
      <alignment horizontal="center" vertical="center"/>
    </xf>
    <xf numFmtId="0" fontId="0" fillId="31" borderId="2" xfId="0" applyBorder="1" applyAlignment="1">
      <alignment horizontal="center" vertical="center"/>
    </xf>
    <xf numFmtId="0" fontId="0" fillId="32" borderId="2" xfId="0" applyBorder="1" applyAlignment="1">
      <alignment horizontal="center" vertical="center"/>
    </xf>
    <xf numFmtId="0" fontId="0" fillId="32" borderId="3" xfId="0" applyBorder="1" applyAlignment="1">
      <alignment horizontal="center" vertical="center"/>
    </xf>
    <xf numFmtId="0" fontId="0" fillId="26" borderId="15" xfId="0" applyBorder="1" applyAlignment="1">
      <alignment horizontal="center" vertical="center"/>
    </xf>
    <xf numFmtId="0" fontId="0" fillId="26" borderId="2" xfId="0" applyBorder="1" applyAlignment="1">
      <alignment horizontal="center" vertical="center"/>
    </xf>
    <xf numFmtId="0" fontId="0" fillId="27" borderId="2" xfId="0" applyBorder="1" applyAlignment="1">
      <alignment horizontal="center" vertical="center"/>
    </xf>
    <xf numFmtId="0" fontId="0" fillId="28" borderId="2" xfId="0" applyBorder="1" applyAlignment="1">
      <alignment horizontal="center" vertical="center"/>
    </xf>
    <xf numFmtId="0" fontId="0" fillId="25" borderId="20" xfId="0" applyBorder="1" applyAlignment="1">
      <alignment horizontal="center" vertical="center"/>
    </xf>
    <xf numFmtId="0" fontId="0" fillId="13" borderId="2" xfId="0" applyBorder="1" applyAlignment="1">
      <alignment horizontal="center" vertical="center"/>
    </xf>
    <xf numFmtId="0" fontId="0" fillId="15" borderId="2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33" borderId="2" xfId="0" applyBorder="1" applyAlignment="1">
      <alignment horizontal="center" vertical="center"/>
    </xf>
    <xf numFmtId="0" fontId="0" fillId="33" borderId="3" xfId="0" applyBorder="1" applyAlignment="1">
      <alignment horizontal="center" vertical="center"/>
    </xf>
    <xf numFmtId="0" fontId="0" fillId="33" borderId="15" xfId="0" applyBorder="1" applyAlignment="1">
      <alignment horizontal="center" vertical="center"/>
    </xf>
    <xf numFmtId="0" fontId="0" fillId="33" borderId="20" xfId="0" applyBorder="1" applyAlignment="1">
      <alignment horizontal="center" vertical="center"/>
    </xf>
    <xf numFmtId="0" fontId="0" fillId="48" borderId="2" xfId="0" applyBorder="1" applyAlignment="1">
      <alignment horizontal="center" vertical="center"/>
    </xf>
    <xf numFmtId="0" fontId="0" fillId="48" borderId="3" xfId="0" applyBorder="1" applyAlignment="1">
      <alignment horizontal="center" vertical="center"/>
    </xf>
    <xf numFmtId="0" fontId="0" fillId="49" borderId="15" xfId="0" applyBorder="1" applyAlignment="1">
      <alignment horizontal="center" vertical="center"/>
    </xf>
    <xf numFmtId="0" fontId="0" fillId="49" borderId="2" xfId="0" applyBorder="1" applyAlignment="1">
      <alignment horizontal="center" vertical="center"/>
    </xf>
    <xf numFmtId="0" fontId="0" fillId="49" borderId="20" xfId="0" applyBorder="1" applyAlignment="1">
      <alignment horizontal="center" vertical="center"/>
    </xf>
    <xf numFmtId="0" fontId="0" fillId="42" borderId="15" xfId="0" applyBorder="1" applyAlignment="1">
      <alignment horizontal="center" vertical="center"/>
    </xf>
    <xf numFmtId="0" fontId="0" fillId="42" borderId="2" xfId="0" applyBorder="1" applyAlignment="1">
      <alignment horizontal="center" vertical="center"/>
    </xf>
    <xf numFmtId="0" fontId="0" fillId="42" borderId="20" xfId="0" applyBorder="1" applyAlignment="1">
      <alignment horizontal="center" vertical="center"/>
    </xf>
    <xf numFmtId="0" fontId="0" fillId="40" borderId="15" xfId="0" applyBorder="1" applyAlignment="1">
      <alignment horizontal="center" vertical="center"/>
    </xf>
    <xf numFmtId="0" fontId="0" fillId="40" borderId="2" xfId="0" applyBorder="1" applyAlignment="1">
      <alignment horizontal="center" vertical="center"/>
    </xf>
    <xf numFmtId="0" fontId="0" fillId="40" borderId="20" xfId="0" applyBorder="1" applyAlignment="1">
      <alignment horizontal="center" vertical="center"/>
    </xf>
    <xf numFmtId="0" fontId="0" fillId="50" borderId="26" xfId="0" applyBorder="1" applyAlignment="1">
      <alignment horizontal="center" vertical="center"/>
    </xf>
    <xf numFmtId="0" fontId="0" fillId="50" borderId="2" xfId="0" applyBorder="1" applyAlignment="1">
      <alignment horizontal="center" vertical="center"/>
    </xf>
    <xf numFmtId="0" fontId="0" fillId="50" borderId="3" xfId="0" applyBorder="1" applyAlignment="1">
      <alignment horizontal="center" vertical="center"/>
    </xf>
    <xf numFmtId="0" fontId="0" fillId="51" borderId="15" xfId="0" applyBorder="1" applyAlignment="1">
      <alignment horizontal="center" vertical="center"/>
    </xf>
    <xf numFmtId="0" fontId="0" fillId="51" borderId="2" xfId="0" applyBorder="1" applyAlignment="1">
      <alignment horizontal="center" vertical="center"/>
    </xf>
    <xf numFmtId="0" fontId="0" fillId="51" borderId="20" xfId="0" applyBorder="1" applyAlignment="1">
      <alignment horizontal="center" vertical="center"/>
    </xf>
    <xf numFmtId="0" fontId="0" fillId="42" borderId="26" xfId="0" applyBorder="1" applyAlignment="1">
      <alignment horizontal="center" vertical="center"/>
    </xf>
    <xf numFmtId="0" fontId="0" fillId="48" borderId="18" xfId="0" applyBorder="1" applyAlignment="1">
      <alignment horizontal="center" vertical="center"/>
    </xf>
    <xf numFmtId="0" fontId="0" fillId="48" borderId="64" xfId="0" applyBorder="1" applyAlignment="1">
      <alignment horizontal="center" vertical="center"/>
    </xf>
    <xf numFmtId="0" fontId="0" fillId="49" borderId="16" xfId="0" applyBorder="1" applyAlignment="1">
      <alignment horizontal="center" vertical="center"/>
    </xf>
    <xf numFmtId="0" fontId="0" fillId="49" borderId="18" xfId="0" applyBorder="1" applyAlignment="1">
      <alignment horizontal="center" vertical="center"/>
    </xf>
    <xf numFmtId="0" fontId="0" fillId="49" borderId="21" xfId="0" applyBorder="1" applyAlignment="1">
      <alignment horizontal="center" vertical="center"/>
    </xf>
    <xf numFmtId="0" fontId="0" fillId="42" borderId="16" xfId="0" applyBorder="1" applyAlignment="1">
      <alignment horizontal="center" vertical="center"/>
    </xf>
    <xf numFmtId="0" fontId="0" fillId="42" borderId="18" xfId="0" applyBorder="1" applyAlignment="1">
      <alignment horizontal="center" vertical="center"/>
    </xf>
    <xf numFmtId="0" fontId="0" fillId="42" borderId="21" xfId="0" applyBorder="1" applyAlignment="1">
      <alignment horizontal="center" vertical="center"/>
    </xf>
    <xf numFmtId="0" fontId="0" fillId="40" borderId="16" xfId="0" applyBorder="1" applyAlignment="1">
      <alignment horizontal="center" vertical="center"/>
    </xf>
    <xf numFmtId="0" fontId="0" fillId="40" borderId="18" xfId="0" applyBorder="1" applyAlignment="1">
      <alignment horizontal="center" vertical="center"/>
    </xf>
    <xf numFmtId="0" fontId="0" fillId="40" borderId="21" xfId="0" applyBorder="1" applyAlignment="1">
      <alignment horizontal="center" vertical="center"/>
    </xf>
    <xf numFmtId="0" fontId="0" fillId="50" borderId="27" xfId="0" applyBorder="1" applyAlignment="1">
      <alignment horizontal="center" vertical="center"/>
    </xf>
    <xf numFmtId="0" fontId="0" fillId="50" borderId="18" xfId="0" applyBorder="1" applyAlignment="1">
      <alignment horizontal="center" vertical="center"/>
    </xf>
    <xf numFmtId="0" fontId="0" fillId="50" borderId="64" xfId="0" applyBorder="1" applyAlignment="1">
      <alignment horizontal="center" vertical="center"/>
    </xf>
    <xf numFmtId="0" fontId="0" fillId="51" borderId="16" xfId="0" applyBorder="1" applyAlignment="1">
      <alignment horizontal="center" vertical="center"/>
    </xf>
    <xf numFmtId="0" fontId="0" fillId="51" borderId="18" xfId="0" applyBorder="1" applyAlignment="1">
      <alignment horizontal="center" vertical="center"/>
    </xf>
    <xf numFmtId="0" fontId="0" fillId="51" borderId="21" xfId="0" applyBorder="1" applyAlignment="1">
      <alignment horizontal="center" vertical="center"/>
    </xf>
    <xf numFmtId="0" fontId="0" fillId="42" borderId="27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11" borderId="1" xfId="0" applyBorder="1" applyAlignment="1">
      <alignment horizontal="center" vertical="center"/>
    </xf>
    <xf numFmtId="0" fontId="0" fillId="33" borderId="1" xfId="0" applyBorder="1" applyAlignment="1">
      <alignment horizontal="center" vertical="center"/>
    </xf>
    <xf numFmtId="0" fontId="0" fillId="49" borderId="1" xfId="0" applyBorder="1" applyAlignment="1">
      <alignment horizontal="center" vertical="center"/>
    </xf>
    <xf numFmtId="0" fontId="0" fillId="49" borderId="70" xfId="0" applyBorder="1" applyAlignment="1">
      <alignment horizontal="center" vertical="center"/>
    </xf>
    <xf numFmtId="0" fontId="0" fillId="15" borderId="1" xfId="0" applyBorder="1" applyAlignment="1">
      <alignment horizontal="center" vertical="center"/>
    </xf>
    <xf numFmtId="0" fontId="0" fillId="42" borderId="1" xfId="0" applyBorder="1" applyAlignment="1">
      <alignment horizontal="center" vertical="center"/>
    </xf>
    <xf numFmtId="0" fontId="0" fillId="42" borderId="70" xfId="0" applyBorder="1" applyAlignment="1">
      <alignment horizontal="center" vertical="center"/>
    </xf>
    <xf numFmtId="0" fontId="0" fillId="24" borderId="1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40" borderId="1" xfId="0" applyBorder="1" applyAlignment="1">
      <alignment horizontal="center" vertical="center"/>
    </xf>
    <xf numFmtId="0" fontId="0" fillId="40" borderId="70" xfId="0" applyBorder="1" applyAlignment="1">
      <alignment horizontal="center" vertical="center"/>
    </xf>
    <xf numFmtId="0" fontId="0" fillId="47" borderId="62" xfId="0" applyBorder="1" applyAlignment="1">
      <alignment horizontal="center" vertical="center"/>
    </xf>
    <xf numFmtId="0" fontId="0" fillId="33" borderId="62" xfId="0" applyBorder="1" applyAlignment="1">
      <alignment horizontal="center" vertical="center"/>
    </xf>
    <xf numFmtId="0" fontId="0" fillId="48" borderId="62" xfId="0" applyBorder="1" applyAlignment="1">
      <alignment horizontal="center" vertical="center"/>
    </xf>
    <xf numFmtId="0" fontId="0" fillId="10" borderId="62" xfId="0" applyBorder="1" applyAlignment="1">
      <alignment horizontal="center" vertical="center"/>
    </xf>
    <xf numFmtId="0" fontId="0" fillId="49" borderId="62" xfId="0" applyBorder="1" applyAlignment="1">
      <alignment horizontal="center" vertical="center"/>
    </xf>
    <xf numFmtId="0" fontId="0" fillId="11" borderId="62" xfId="0" applyBorder="1" applyAlignment="1">
      <alignment horizontal="center" vertical="center"/>
    </xf>
    <xf numFmtId="0" fontId="0" fillId="12" borderId="62" xfId="0" applyBorder="1" applyAlignment="1">
      <alignment horizontal="center" vertical="center"/>
    </xf>
    <xf numFmtId="0" fontId="0" fillId="42" borderId="62" xfId="0" applyBorder="1" applyAlignment="1">
      <alignment horizontal="center" vertical="center"/>
    </xf>
    <xf numFmtId="0" fontId="0" fillId="15" borderId="62" xfId="0" applyBorder="1" applyAlignment="1">
      <alignment horizontal="center" vertical="center"/>
    </xf>
    <xf numFmtId="0" fontId="0" fillId="16" borderId="62" xfId="0" applyBorder="1" applyAlignment="1">
      <alignment horizontal="center" vertical="center"/>
    </xf>
    <xf numFmtId="0" fontId="0" fillId="22" borderId="62" xfId="0" applyBorder="1" applyAlignment="1">
      <alignment horizontal="center" vertical="center"/>
    </xf>
    <xf numFmtId="0" fontId="0" fillId="40" borderId="62" xfId="0" applyBorder="1" applyAlignment="1">
      <alignment horizontal="center" vertical="center"/>
    </xf>
    <xf numFmtId="0" fontId="0" fillId="23" borderId="62" xfId="0" applyBorder="1" applyAlignment="1">
      <alignment horizontal="center" vertical="center"/>
    </xf>
    <xf numFmtId="0" fontId="0" fillId="24" borderId="62" xfId="0" applyBorder="1" applyAlignment="1">
      <alignment horizontal="center" vertical="center"/>
    </xf>
    <xf numFmtId="0" fontId="0" fillId="30" borderId="62" xfId="0" applyBorder="1" applyAlignment="1">
      <alignment horizontal="center" vertical="center"/>
    </xf>
    <xf numFmtId="0" fontId="0" fillId="50" borderId="62" xfId="0" applyBorder="1" applyAlignment="1">
      <alignment horizontal="center" vertical="center"/>
    </xf>
    <xf numFmtId="0" fontId="0" fillId="31" borderId="62" xfId="0" applyBorder="1" applyAlignment="1">
      <alignment horizontal="center" vertical="center"/>
    </xf>
    <xf numFmtId="0" fontId="0" fillId="32" borderId="62" xfId="0" applyBorder="1" applyAlignment="1">
      <alignment horizontal="center" vertical="center"/>
    </xf>
    <xf numFmtId="0" fontId="0" fillId="26" borderId="62" xfId="0" applyBorder="1" applyAlignment="1">
      <alignment horizontal="center" vertical="center"/>
    </xf>
    <xf numFmtId="0" fontId="0" fillId="51" borderId="62" xfId="0" applyBorder="1" applyAlignment="1">
      <alignment horizontal="center" vertical="center"/>
    </xf>
    <xf numFmtId="0" fontId="0" fillId="27" borderId="62" xfId="0" applyBorder="1" applyAlignment="1">
      <alignment horizontal="center" vertical="center"/>
    </xf>
    <xf numFmtId="0" fontId="0" fillId="28" borderId="62" xfId="0" applyBorder="1" applyAlignment="1">
      <alignment horizontal="center" vertical="center"/>
    </xf>
    <xf numFmtId="0" fontId="0" fillId="25" borderId="62" xfId="0" applyBorder="1" applyAlignment="1">
      <alignment horizontal="center" vertical="center"/>
    </xf>
    <xf numFmtId="0" fontId="0" fillId="13" borderId="62" xfId="0" applyBorder="1" applyAlignment="1">
      <alignment horizontal="center" vertical="center"/>
    </xf>
    <xf numFmtId="0" fontId="0" fillId="47" borderId="15" xfId="0" applyBorder="1" applyAlignment="1">
      <alignment horizontal="center" vertical="center"/>
    </xf>
    <xf numFmtId="0" fontId="0" fillId="48" borderId="15" xfId="0" applyBorder="1" applyAlignment="1">
      <alignment horizontal="center" vertical="center"/>
    </xf>
    <xf numFmtId="0" fontId="0" fillId="48" borderId="16" xfId="0" applyBorder="1" applyAlignment="1">
      <alignment horizontal="center" vertical="center"/>
    </xf>
    <xf numFmtId="0" fontId="0" fillId="47" borderId="20" xfId="0" applyBorder="1" applyAlignment="1">
      <alignment horizontal="center" vertical="center"/>
    </xf>
    <xf numFmtId="0" fontId="0" fillId="48" borderId="20" xfId="0" applyBorder="1" applyAlignment="1">
      <alignment horizontal="center" vertical="center"/>
    </xf>
    <xf numFmtId="0" fontId="0" fillId="48" borderId="21" xfId="0" applyBorder="1" applyAlignment="1">
      <alignment horizontal="center" vertical="center"/>
    </xf>
    <xf numFmtId="0" fontId="0" fillId="10" borderId="26" xfId="0" applyBorder="1" applyAlignment="1">
      <alignment horizontal="center" vertical="center"/>
    </xf>
    <xf numFmtId="0" fontId="0" fillId="33" borderId="26" xfId="0" applyBorder="1" applyAlignment="1">
      <alignment horizontal="center" vertical="center"/>
    </xf>
    <xf numFmtId="0" fontId="0" fillId="49" borderId="26" xfId="0" applyBorder="1" applyAlignment="1">
      <alignment horizontal="center" vertical="center"/>
    </xf>
    <xf numFmtId="0" fontId="0" fillId="11" borderId="3" xfId="0" applyBorder="1" applyAlignment="1">
      <alignment horizontal="center" vertical="center"/>
    </xf>
    <xf numFmtId="0" fontId="0" fillId="49" borderId="3" xfId="0" applyBorder="1" applyAlignment="1">
      <alignment horizontal="center" vertical="center"/>
    </xf>
    <xf numFmtId="0" fontId="0" fillId="22" borderId="26" xfId="0" applyBorder="1" applyAlignment="1">
      <alignment horizontal="center" vertical="center"/>
    </xf>
    <xf numFmtId="0" fontId="0" fillId="40" borderId="26" xfId="0" applyBorder="1" applyAlignment="1">
      <alignment horizontal="center" vertical="center"/>
    </xf>
    <xf numFmtId="0" fontId="0" fillId="30" borderId="15" xfId="0" applyBorder="1" applyAlignment="1">
      <alignment horizontal="center" vertical="center"/>
    </xf>
    <xf numFmtId="0" fontId="0" fillId="50" borderId="15" xfId="0" applyBorder="1" applyAlignment="1">
      <alignment horizontal="center" vertical="center"/>
    </xf>
    <xf numFmtId="0" fontId="0" fillId="50" borderId="16" xfId="0" applyBorder="1" applyAlignment="1">
      <alignment horizontal="center" vertical="center"/>
    </xf>
    <xf numFmtId="0" fontId="0" fillId="32" borderId="20" xfId="0" applyBorder="1" applyAlignment="1">
      <alignment horizontal="center" vertical="center"/>
    </xf>
    <xf numFmtId="0" fontId="0" fillId="50" borderId="20" xfId="0" applyBorder="1" applyAlignment="1">
      <alignment horizontal="center" vertical="center"/>
    </xf>
    <xf numFmtId="0" fontId="0" fillId="50" borderId="21" xfId="0" applyBorder="1" applyAlignment="1">
      <alignment horizontal="center" vertical="center"/>
    </xf>
    <xf numFmtId="0" fontId="0" fillId="24" borderId="3" xfId="0" applyBorder="1" applyAlignment="1">
      <alignment horizontal="center" vertical="center"/>
    </xf>
    <xf numFmtId="0" fontId="0" fillId="40" borderId="3" xfId="0" applyBorder="1" applyAlignment="1">
      <alignment horizontal="center" vertical="center"/>
    </xf>
    <xf numFmtId="0" fontId="0" fillId="26" borderId="26" xfId="0" applyBorder="1" applyAlignment="1">
      <alignment horizontal="center" vertical="center"/>
    </xf>
    <xf numFmtId="0" fontId="0" fillId="51" borderId="26" xfId="0" applyBorder="1" applyAlignment="1">
      <alignment horizontal="center" vertical="center"/>
    </xf>
    <xf numFmtId="0" fontId="0" fillId="25" borderId="3" xfId="0" applyBorder="1" applyAlignment="1">
      <alignment horizontal="center" vertical="center"/>
    </xf>
    <xf numFmtId="0" fontId="0" fillId="51" borderId="3" xfId="0" applyBorder="1" applyAlignment="1">
      <alignment horizontal="center" vertical="center"/>
    </xf>
    <xf numFmtId="0" fontId="0" fillId="49" borderId="27" xfId="0" applyBorder="1" applyAlignment="1">
      <alignment horizontal="center" vertical="center"/>
    </xf>
    <xf numFmtId="0" fontId="0" fillId="49" borderId="64" xfId="0" applyBorder="1" applyAlignment="1">
      <alignment horizontal="center" vertical="center"/>
    </xf>
    <xf numFmtId="0" fontId="0" fillId="40" borderId="27" xfId="0" applyBorder="1" applyAlignment="1">
      <alignment horizontal="center" vertical="center"/>
    </xf>
    <xf numFmtId="0" fontId="0" fillId="40" borderId="64" xfId="0" applyBorder="1" applyAlignment="1">
      <alignment horizontal="center" vertical="center"/>
    </xf>
    <xf numFmtId="0" fontId="0" fillId="51" borderId="27" xfId="0" applyBorder="1" applyAlignment="1">
      <alignment horizontal="center" vertical="center"/>
    </xf>
    <xf numFmtId="0" fontId="0" fillId="51" borderId="64" xfId="0" applyBorder="1" applyAlignment="1">
      <alignment horizontal="center" vertical="center"/>
    </xf>
    <xf numFmtId="0" fontId="0" fillId="48" borderId="14" xfId="0" applyBorder="1" applyAlignment="1">
      <alignment horizontal="center" vertical="center"/>
    </xf>
    <xf numFmtId="0" fontId="0" fillId="48" borderId="17" xfId="0" applyBorder="1" applyAlignment="1">
      <alignment horizontal="center" vertical="center"/>
    </xf>
    <xf numFmtId="0" fontId="0" fillId="48" borderId="19" xfId="0" applyBorder="1" applyAlignment="1">
      <alignment horizontal="center" vertical="center"/>
    </xf>
    <xf numFmtId="0" fontId="0" fillId="49" borderId="25" xfId="0" applyBorder="1" applyAlignment="1">
      <alignment horizontal="center" vertical="center"/>
    </xf>
    <xf numFmtId="0" fontId="0" fillId="49" borderId="17" xfId="0" applyBorder="1" applyAlignment="1">
      <alignment horizontal="center" vertical="center"/>
    </xf>
    <xf numFmtId="0" fontId="0" fillId="49" borderId="63" xfId="0" applyBorder="1" applyAlignment="1">
      <alignment horizontal="center" vertical="center"/>
    </xf>
    <xf numFmtId="0" fontId="0" fillId="42" borderId="14" xfId="0" applyBorder="1" applyAlignment="1">
      <alignment horizontal="center" vertical="center"/>
    </xf>
    <xf numFmtId="0" fontId="0" fillId="42" borderId="17" xfId="0" applyBorder="1" applyAlignment="1">
      <alignment horizontal="center" vertical="center"/>
    </xf>
    <xf numFmtId="0" fontId="0" fillId="42" borderId="19" xfId="0" applyBorder="1" applyAlignment="1">
      <alignment horizontal="center" vertical="center"/>
    </xf>
    <xf numFmtId="0" fontId="0" fillId="40" borderId="25" xfId="0" applyBorder="1" applyAlignment="1">
      <alignment horizontal="center" vertical="center"/>
    </xf>
    <xf numFmtId="0" fontId="0" fillId="40" borderId="17" xfId="0" applyBorder="1" applyAlignment="1">
      <alignment horizontal="center" vertical="center"/>
    </xf>
    <xf numFmtId="0" fontId="0" fillId="40" borderId="63" xfId="0" applyBorder="1" applyAlignment="1">
      <alignment horizontal="center" vertical="center"/>
    </xf>
    <xf numFmtId="0" fontId="0" fillId="50" borderId="14" xfId="0" applyBorder="1" applyAlignment="1">
      <alignment horizontal="center" vertical="center"/>
    </xf>
    <xf numFmtId="0" fontId="0" fillId="50" borderId="17" xfId="0" applyBorder="1" applyAlignment="1">
      <alignment horizontal="center" vertical="center"/>
    </xf>
    <xf numFmtId="0" fontId="0" fillId="50" borderId="19" xfId="0" applyBorder="1" applyAlignment="1">
      <alignment horizontal="center" vertical="center"/>
    </xf>
    <xf numFmtId="0" fontId="0" fillId="51" borderId="25" xfId="0" applyBorder="1" applyAlignment="1">
      <alignment horizontal="center" vertical="center"/>
    </xf>
    <xf numFmtId="0" fontId="0" fillId="51" borderId="17" xfId="0" applyBorder="1" applyAlignment="1">
      <alignment horizontal="center" vertical="center"/>
    </xf>
    <xf numFmtId="0" fontId="0" fillId="51" borderId="63" xfId="0" applyBorder="1" applyAlignment="1">
      <alignment horizontal="center" vertical="center"/>
    </xf>
    <xf numFmtId="0" fontId="0" fillId="33" borderId="29" xfId="0" applyBorder="1" applyAlignment="1">
      <alignment horizontal="center" vertical="center"/>
    </xf>
    <xf numFmtId="0" fontId="0" fillId="33" borderId="32" xfId="0" applyBorder="1" applyAlignment="1">
      <alignment horizontal="center" vertical="center"/>
    </xf>
    <xf numFmtId="0" fontId="0" fillId="33" borderId="30" xfId="0" applyBorder="1" applyAlignment="1">
      <alignment horizontal="center" vertical="center"/>
    </xf>
    <xf numFmtId="0" fontId="0" fillId="33" borderId="31" xfId="0" applyBorder="1" applyAlignment="1">
      <alignment horizontal="center" vertical="center"/>
    </xf>
    <xf numFmtId="0" fontId="0" fillId="33" borderId="65" xfId="0" applyBorder="1" applyAlignment="1">
      <alignment horizontal="center" vertical="center"/>
    </xf>
    <xf numFmtId="0" fontId="0" fillId="0" borderId="83" xfId="0" applyBorder="1" applyAlignment="0">
      <alignment vertical="center"/>
    </xf>
    <xf numFmtId="0" fontId="0" fillId="0" borderId="84" xfId="0" applyBorder="1" applyAlignment="0">
      <alignment vertical="center"/>
    </xf>
    <xf numFmtId="0" fontId="0" fillId="42" borderId="85" xfId="0" applyBorder="1" applyAlignment="1">
      <alignment horizontal="center" vertical="center"/>
    </xf>
    <xf numFmtId="0" fontId="0" fillId="42" borderId="86" xfId="0" applyBorder="1" applyAlignment="1">
      <alignment horizontal="center" vertical="center"/>
    </xf>
    <xf numFmtId="0" fontId="0" fillId="42" borderId="87" xfId="0" applyBorder="1" applyAlignment="1">
      <alignment horizontal="center" vertical="center"/>
    </xf>
    <xf numFmtId="0" fontId="0" fillId="33" borderId="83" xfId="0" applyBorder="1" applyFill="1" applyAlignment="0">
      <alignment vertical="center"/>
    </xf>
    <xf numFmtId="0" fontId="0" fillId="33" borderId="84" xfId="0" applyBorder="1" applyFill="1" applyAlignment="0">
      <alignment vertical="center"/>
    </xf>
    <xf numFmtId="0" fontId="0" fillId="33" borderId="85" xfId="0" applyBorder="1" applyFill="1" applyAlignment="1">
      <alignment horizontal="center" vertical="center"/>
    </xf>
    <xf numFmtId="0" fontId="0" fillId="33" borderId="86" xfId="0" applyBorder="1" applyFill="1" applyAlignment="1">
      <alignment horizontal="center" vertical="center"/>
    </xf>
    <xf numFmtId="0" fontId="0" fillId="33" borderId="87" xfId="0" applyBorder="1" applyFill="1" applyAlignment="1">
      <alignment horizontal="center" vertical="center"/>
    </xf>
    <xf numFmtId="0" fontId="0" fillId="33" borderId="62" xfId="0" applyBorder="1" applyFill="1" applyAlignment="0">
      <alignment vertical="center"/>
    </xf>
    <xf numFmtId="0" fontId="0" fillId="42" borderId="63" xfId="0" applyBorder="1" applyAlignment="1">
      <alignment horizontal="center" vertical="center"/>
    </xf>
    <xf numFmtId="0" fontId="0" fillId="42" borderId="3" xfId="0" applyBorder="1" applyAlignment="1">
      <alignment horizontal="center" vertical="center"/>
    </xf>
    <xf numFmtId="0" fontId="0" fillId="42" borderId="64" xfId="0" applyBorder="1" applyAlignment="1">
      <alignment horizontal="center" vertical="center"/>
    </xf>
    <xf numFmtId="0" fontId="0" fillId="33" borderId="85" xfId="0" applyBorder="1" applyFill="1" applyAlignment="0">
      <alignment vertical="center"/>
    </xf>
    <xf numFmtId="0" fontId="0" fillId="33" borderId="86" xfId="0" applyBorder="1" applyFill="1" applyAlignment="0">
      <alignment vertical="center"/>
    </xf>
    <xf numFmtId="0" fontId="0" fillId="33" borderId="85" xfId="0" applyBorder="1" applyFill="1" applyAlignment="1">
      <alignment horizontal="right" vertical="center"/>
    </xf>
    <xf numFmtId="0" fontId="0" fillId="33" borderId="86" xfId="0" applyBorder="1" applyFill="1" applyAlignment="1">
      <alignment horizontal="right" vertical="center"/>
    </xf>
    <xf numFmtId="0" fontId="0" fillId="33" borderId="87" xfId="0" applyBorder="1" applyFill="1" applyAlignment="1">
      <alignment horizontal="right" vertical="center"/>
    </xf>
    <xf numFmtId="0" fontId="0" fillId="33" borderId="88" xfId="0" applyBorder="1" applyFill="1" applyAlignment="1">
      <alignment horizontal="center" vertical="center"/>
    </xf>
    <xf numFmtId="0" fontId="0" fillId="33" borderId="89" xfId="0" applyBorder="1" applyFill="1" applyAlignment="1">
      <alignment horizontal="center" vertical="center"/>
    </xf>
    <xf numFmtId="0" fontId="0" fillId="33" borderId="83" xfId="0" applyBorder="1" applyFill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0" fillId="33" borderId="84" xfId="0" applyBorder="1" applyFill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33" borderId="91" xfId="0" applyBorder="1" applyFill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33" borderId="16" xfId="0" applyBorder="1" applyAlignment="1">
      <alignment horizontal="center" vertical="center"/>
    </xf>
    <xf numFmtId="0" fontId="0" fillId="33" borderId="18" xfId="0" applyBorder="1" applyAlignment="1">
      <alignment horizontal="center" vertical="center"/>
    </xf>
    <xf numFmtId="0" fontId="0" fillId="33" borderId="21" xfId="0" applyBorder="1" applyAlignment="1">
      <alignment horizontal="center" vertical="center"/>
    </xf>
    <xf numFmtId="0" fontId="0" fillId="33" borderId="27" xfId="0" applyBorder="1" applyAlignment="1">
      <alignment horizontal="center" vertical="center"/>
    </xf>
    <xf numFmtId="0" fontId="0" fillId="33" borderId="64" xfId="0" applyBorder="1" applyAlignment="1">
      <alignment horizontal="center" vertical="center"/>
    </xf>
    <xf numFmtId="0" fontId="0" fillId="48" borderId="34" xfId="0" applyBorder="1" applyAlignment="1">
      <alignment horizontal="center" vertical="center"/>
    </xf>
    <xf numFmtId="0" fontId="0" fillId="48" borderId="37" xfId="0" applyBorder="1" applyAlignment="1">
      <alignment horizontal="center" vertical="center"/>
    </xf>
    <xf numFmtId="0" fontId="0" fillId="48" borderId="35" xfId="0" applyBorder="1" applyAlignment="1">
      <alignment horizontal="center" vertical="center"/>
    </xf>
    <xf numFmtId="0" fontId="0" fillId="49" borderId="36" xfId="0" applyBorder="1" applyAlignment="1">
      <alignment horizontal="center" vertical="center"/>
    </xf>
    <xf numFmtId="0" fontId="0" fillId="49" borderId="37" xfId="0" applyBorder="1" applyAlignment="1">
      <alignment horizontal="center" vertical="center"/>
    </xf>
    <xf numFmtId="0" fontId="0" fillId="49" borderId="66" xfId="0" applyBorder="1" applyAlignment="1">
      <alignment horizontal="center" vertical="center"/>
    </xf>
    <xf numFmtId="0" fontId="0" fillId="42" borderId="34" xfId="0" applyBorder="1" applyAlignment="1">
      <alignment horizontal="center" vertical="center"/>
    </xf>
    <xf numFmtId="0" fontId="0" fillId="42" borderId="37" xfId="0" applyBorder="1" applyAlignment="1">
      <alignment horizontal="center" vertical="center"/>
    </xf>
    <xf numFmtId="0" fontId="0" fillId="42" borderId="35" xfId="0" applyBorder="1" applyAlignment="1">
      <alignment horizontal="center" vertical="center"/>
    </xf>
    <xf numFmtId="0" fontId="0" fillId="40" borderId="36" xfId="0" applyBorder="1" applyAlignment="1">
      <alignment horizontal="center" vertical="center"/>
    </xf>
    <xf numFmtId="0" fontId="0" fillId="40" borderId="37" xfId="0" applyBorder="1" applyAlignment="1">
      <alignment horizontal="center" vertical="center"/>
    </xf>
    <xf numFmtId="0" fontId="0" fillId="40" borderId="66" xfId="0" applyBorder="1" applyAlignment="1">
      <alignment horizontal="center" vertical="center"/>
    </xf>
    <xf numFmtId="0" fontId="0" fillId="50" borderId="34" xfId="0" applyBorder="1" applyAlignment="1">
      <alignment horizontal="center" vertical="center"/>
    </xf>
    <xf numFmtId="0" fontId="0" fillId="50" borderId="37" xfId="0" applyBorder="1" applyAlignment="1">
      <alignment horizontal="center" vertical="center"/>
    </xf>
    <xf numFmtId="0" fontId="0" fillId="50" borderId="35" xfId="0" applyBorder="1" applyAlignment="1">
      <alignment horizontal="center" vertical="center"/>
    </xf>
    <xf numFmtId="0" fontId="0" fillId="51" borderId="36" xfId="0" applyBorder="1" applyAlignment="1">
      <alignment horizontal="center" vertical="center"/>
    </xf>
    <xf numFmtId="0" fontId="0" fillId="51" borderId="37" xfId="0" applyBorder="1" applyAlignment="1">
      <alignment horizontal="center" vertical="center"/>
    </xf>
    <xf numFmtId="0" fontId="0" fillId="51" borderId="66" xfId="0" applyBorder="1" applyAlignment="1">
      <alignment horizontal="center" vertical="center"/>
    </xf>
    <xf numFmtId="0" fontId="0" fillId="42" borderId="66" xfId="0" applyBorder="1" applyAlignment="1">
      <alignment horizontal="center" vertical="center"/>
    </xf>
    <xf numFmtId="0" fontId="0" fillId="33" borderId="39" xfId="0" applyBorder="1" applyAlignment="1">
      <alignment horizontal="center" vertical="center"/>
    </xf>
    <xf numFmtId="0" fontId="0" fillId="33" borderId="41" xfId="0" applyBorder="1" applyAlignment="1">
      <alignment horizontal="center" vertical="center"/>
    </xf>
    <xf numFmtId="0" fontId="0" fillId="33" borderId="40" xfId="0" applyBorder="1" applyAlignment="1">
      <alignment horizontal="center" vertical="center"/>
    </xf>
    <xf numFmtId="0" fontId="0" fillId="33" borderId="13" xfId="0" applyBorder="1" applyAlignment="1">
      <alignment horizontal="center" vertical="center"/>
    </xf>
    <xf numFmtId="0" fontId="0" fillId="33" borderId="90" xfId="0" applyBorder="1" applyAlignment="1">
      <alignment horizontal="center" vertical="center"/>
    </xf>
    <xf numFmtId="0" fontId="0" fillId="48" borderId="29" xfId="0" applyBorder="1" applyAlignment="1">
      <alignment horizontal="center" vertical="center"/>
    </xf>
    <xf numFmtId="0" fontId="0" fillId="48" borderId="32" xfId="0" applyBorder="1" applyAlignment="1">
      <alignment horizontal="center" vertical="center"/>
    </xf>
    <xf numFmtId="0" fontId="0" fillId="48" borderId="30" xfId="0" applyBorder="1" applyAlignment="1">
      <alignment horizontal="center" vertical="center"/>
    </xf>
    <xf numFmtId="0" fontId="0" fillId="49" borderId="31" xfId="0" applyBorder="1" applyAlignment="1">
      <alignment horizontal="center" vertical="center"/>
    </xf>
    <xf numFmtId="0" fontId="0" fillId="49" borderId="32" xfId="0" applyBorder="1" applyAlignment="1">
      <alignment horizontal="center" vertical="center"/>
    </xf>
    <xf numFmtId="0" fontId="0" fillId="49" borderId="65" xfId="0" applyBorder="1" applyAlignment="1">
      <alignment horizontal="center" vertical="center"/>
    </xf>
    <xf numFmtId="0" fontId="0" fillId="42" borderId="29" xfId="0" applyBorder="1" applyAlignment="1">
      <alignment horizontal="center" vertical="center"/>
    </xf>
    <xf numFmtId="0" fontId="0" fillId="42" borderId="32" xfId="0" applyBorder="1" applyAlignment="1">
      <alignment horizontal="center" vertical="center"/>
    </xf>
    <xf numFmtId="0" fontId="0" fillId="42" borderId="30" xfId="0" applyBorder="1" applyAlignment="1">
      <alignment horizontal="center" vertical="center"/>
    </xf>
    <xf numFmtId="0" fontId="0" fillId="40" borderId="31" xfId="0" applyBorder="1" applyAlignment="1">
      <alignment horizontal="center" vertical="center"/>
    </xf>
    <xf numFmtId="0" fontId="0" fillId="40" borderId="32" xfId="0" applyBorder="1" applyAlignment="1">
      <alignment horizontal="center" vertical="center"/>
    </xf>
    <xf numFmtId="0" fontId="0" fillId="40" borderId="65" xfId="0" applyBorder="1" applyAlignment="1">
      <alignment horizontal="center" vertical="center"/>
    </xf>
    <xf numFmtId="0" fontId="0" fillId="50" borderId="29" xfId="0" applyBorder="1" applyAlignment="1">
      <alignment horizontal="center" vertical="center"/>
    </xf>
    <xf numFmtId="0" fontId="0" fillId="50" borderId="32" xfId="0" applyBorder="1" applyAlignment="1">
      <alignment horizontal="center" vertical="center"/>
    </xf>
    <xf numFmtId="0" fontId="0" fillId="50" borderId="30" xfId="0" applyBorder="1" applyAlignment="1">
      <alignment horizontal="center" vertical="center"/>
    </xf>
    <xf numFmtId="0" fontId="0" fillId="51" borderId="31" xfId="0" applyBorder="1" applyAlignment="1">
      <alignment horizontal="center" vertical="center"/>
    </xf>
    <xf numFmtId="0" fontId="0" fillId="51" borderId="32" xfId="0" applyBorder="1" applyAlignment="1">
      <alignment horizontal="center" vertical="center"/>
    </xf>
    <xf numFmtId="0" fontId="0" fillId="51" borderId="65" xfId="0" applyBorder="1" applyAlignment="1">
      <alignment horizontal="center" vertical="center"/>
    </xf>
    <xf numFmtId="0" fontId="0" fillId="42" borderId="65" xfId="0" applyBorder="1" applyAlignment="1">
      <alignment horizontal="center" vertical="center"/>
    </xf>
    <xf numFmtId="0" fontId="0" fillId="14" borderId="44" xfId="0" applyBorder="1" applyAlignment="1">
      <alignment horizontal="center" vertical="center"/>
    </xf>
    <xf numFmtId="0" fontId="0" fillId="14" borderId="50" xfId="0" applyBorder="1" applyAlignment="1">
      <alignment horizontal="center" vertical="center"/>
    </xf>
    <xf numFmtId="0" fontId="0" fillId="14" borderId="46" xfId="0" applyBorder="1" applyAlignment="1">
      <alignment horizontal="center" vertical="center"/>
    </xf>
    <xf numFmtId="0" fontId="0" fillId="14" borderId="52" xfId="0" applyBorder="1" applyAlignment="1">
      <alignment horizontal="center" vertical="center"/>
    </xf>
    <xf numFmtId="0" fontId="0" fillId="14" borderId="53" xfId="0" applyBorder="1" applyAlignment="1">
      <alignment horizontal="center" vertical="center"/>
    </xf>
    <xf numFmtId="0" fontId="0" fillId="14" borderId="54" xfId="0" applyBorder="1" applyAlignment="1">
      <alignment horizontal="center" vertical="center"/>
    </xf>
    <xf numFmtId="0" fontId="0" fillId="14" borderId="14" xfId="0" applyBorder="1" applyAlignment="1">
      <alignment horizontal="center" vertical="center"/>
    </xf>
    <xf numFmtId="0" fontId="0" fillId="14" borderId="17" xfId="0" applyBorder="1" applyAlignment="1">
      <alignment horizontal="center" vertical="center"/>
    </xf>
    <xf numFmtId="0" fontId="0" fillId="14" borderId="19" xfId="0" applyBorder="1" applyAlignment="1">
      <alignment horizontal="center" vertical="center"/>
    </xf>
    <xf numFmtId="0" fontId="0" fillId="14" borderId="16" xfId="0" applyBorder="1" applyAlignment="1">
      <alignment horizontal="center" vertical="center"/>
    </xf>
    <xf numFmtId="0" fontId="0" fillId="14" borderId="18" xfId="0" applyBorder="1" applyAlignment="1">
      <alignment horizontal="center" vertical="center"/>
    </xf>
    <xf numFmtId="0" fontId="0" fillId="14" borderId="21" xfId="0" applyBorder="1" applyAlignment="1">
      <alignment horizontal="center" vertical="center"/>
    </xf>
    <xf numFmtId="0" fontId="0" fillId="30" borderId="17" xfId="0" applyBorder="1" applyAlignment="1">
      <alignment horizontal="center" vertical="center"/>
    </xf>
    <xf numFmtId="0" fontId="0" fillId="30" borderId="19" xfId="0" applyBorder="1" applyAlignment="1">
      <alignment horizontal="center" vertical="center"/>
    </xf>
    <xf numFmtId="0" fontId="0" fillId="34" borderId="2" xfId="0" applyBorder="1" applyAlignment="1">
      <alignment horizontal="center" vertical="center"/>
    </xf>
    <xf numFmtId="0" fontId="0" fillId="34" borderId="20" xfId="0" applyBorder="1" applyAlignment="1">
      <alignment horizontal="center" vertical="center"/>
    </xf>
    <xf numFmtId="0" fontId="0" fillId="22" borderId="20" xfId="0" applyBorder="1" applyAlignment="1">
      <alignment horizontal="center" vertical="center"/>
    </xf>
    <xf numFmtId="0" fontId="0" fillId="26" borderId="18" xfId="0" applyBorder="1" applyAlignment="1">
      <alignment horizontal="center" vertical="center"/>
    </xf>
    <xf numFmtId="0" fontId="0" fillId="26" borderId="21" xfId="0" applyBorder="1" applyAlignment="1">
      <alignment horizontal="center" vertical="center"/>
    </xf>
    <xf numFmtId="0" fontId="0" fillId="0" borderId="62" xfId="0" applyBorder="1" applyAlignment="1">
      <alignment horizontal="right" vertical="center"/>
    </xf>
    <xf numFmtId="9" fontId="0" fillId="0" borderId="0" xfId="0" applyNumberFormat="1" applyBorder="1" applyAlignment="0">
      <alignment vertical="center"/>
    </xf>
    <xf numFmtId="67" fontId="0" fillId="0" borderId="0" xfId="0" applyNumberFormat="1" applyBorder="1" applyAlignment="0">
      <alignment vertical="center"/>
    </xf>
    <xf numFmtId="9" fontId="0" fillId="0" borderId="0" xfId="0" applyNumberFormat="1" applyAlignment="0">
      <alignment vertical="center"/>
    </xf>
    <xf numFmtId="68" fontId="0" fillId="0" borderId="0" xfId="0" applyNumberFormat="1" applyAlignment="0">
      <alignment vertical="center"/>
    </xf>
    <xf numFmtId="67" fontId="0" fillId="0" borderId="0" xfId="0" applyNumberFormat="1" applyAlignment="0">
      <alignment vertical="center"/>
    </xf>
    <xf numFmtId="69" fontId="0" fillId="0" borderId="0" xfId="0" applyNumberFormat="1" applyAlignment="0">
      <alignment vertical="center"/>
    </xf>
    <xf numFmtId="10" fontId="0" fillId="0" borderId="0" xfId="0" applyNumberFormat="1" applyAlignment="0">
      <alignment vertical="center"/>
    </xf>
    <xf numFmtId="9" fontId="0" fillId="0" borderId="0" xfId="0" applyNumberFormat="1" applyBorder="1" applyAlignment="1">
      <alignment horizontal="center" vertical="center"/>
    </xf>
    <xf numFmtId="67" fontId="0" fillId="0" borderId="0" xfId="0" applyNumberFormat="1" applyBorder="1" applyAlignment="1">
      <alignment horizontal="center" vertical="center"/>
    </xf>
    <xf numFmtId="9" fontId="0" fillId="0" borderId="62" xfId="0" applyNumberFormat="1" applyBorder="1" applyAlignment="1">
      <alignment horizontal="center" vertical="center"/>
    </xf>
    <xf numFmtId="67" fontId="0" fillId="0" borderId="62" xfId="0" applyNumberFormat="1" applyBorder="1" applyAlignment="1">
      <alignment horizontal="center" vertical="center"/>
    </xf>
    <xf numFmtId="0" fontId="0" fillId="36" borderId="62" xfId="0" applyBorder="1" applyFill="1" applyAlignment="1">
      <alignment horizontal="center" vertical="center"/>
    </xf>
    <xf numFmtId="9" fontId="0" fillId="36" borderId="62" xfId="0" applyNumberFormat="1" applyBorder="1" applyFill="1" applyAlignment="1">
      <alignment horizontal="center" vertical="center"/>
    </xf>
    <xf numFmtId="67" fontId="0" fillId="36" borderId="62" xfId="0" applyNumberFormat="1" applyBorder="1" applyFill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5" builtinId="5"/>
    <cellStyle name="보통" xfId="23" builtinId="28"/>
    <cellStyle name="설명텍스트" xfId="48" builtinId="53"/>
    <cellStyle name="셀 확인" xfId="18" builtinId="23"/>
    <cellStyle name="쉼표" xfId="3" builtinId="3"/>
    <cellStyle name="쉼표[0]" xfId="6" builtinId="6"/>
    <cellStyle name="연결된 셀" xfId="19" builtinId="24"/>
    <cellStyle name="열어 본 하이퍼링크" xfId="2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4" builtinId="4"/>
    <cellStyle name="통화[0]" xfId="7" builtinId="7"/>
    <cellStyle name="표준" xfId="0" builtinId="0"/>
    <cellStyle name="하이퍼링크" xfId="1" builtinId="8" hidden="1"/>
  </cellStyles>
  <dxfs count="106"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006FBE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FFE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FFE080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FFE080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FFE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FFE080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FFE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FFE080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FFE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FFE080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FFE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"/>
        <color rgb="FF000000"/>
        <name val="맑은 고딕"/>
      </font>
    </dxf>
    <dxf>
      <font>
        <sz val="1"/>
        <color rgb="FF000000"/>
        <name val="맑은 고딕"/>
      </font>
      <fill>
        <patternFill patternType="none">
          <bgColor rgb="FF8C8C8C"/>
        </patternFill>
      </fill>
    </dxf>
    <dxf>
      <font>
        <sz val="1"/>
        <color rgb="FF000000"/>
        <name val="맑은 고딕"/>
      </font>
    </dxf>
    <dxf>
      <font>
        <sz val="1"/>
        <color rgb="FF000000"/>
        <name val="맑은 고딕"/>
      </font>
    </dxf>
    <dxf>
      <font>
        <sz val="1"/>
        <color rgb="FF000000"/>
        <name val="맑은 고딕"/>
      </font>
    </dxf>
    <dxf>
      <font>
        <sz val="1"/>
        <color rgb="FF9C0006"/>
        <name val="맑은 고딕"/>
      </font>
      <fill>
        <patternFill patternType="none">
          <bgColor rgb="FFFFC7CE"/>
        </patternFill>
      </fill>
    </dxf>
    <dxf>
      <font>
        <sz val="1"/>
        <color rgb="FF000000"/>
        <name val="맑은 고딕"/>
      </font>
    </dxf>
    <dxf>
      <font>
        <sz val="1"/>
        <color rgb="FF000000"/>
        <name val="맑은 고딕"/>
      </font>
    </dxf>
    <dxf>
      <font>
        <sz val="1"/>
        <color rgb="FF000000"/>
        <name val="맑은 고딕"/>
      </font>
    </dxf>
  </d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10" Type="http://schemas.openxmlformats.org/officeDocument/2006/relationships/styles" Target="styles.xml" /><Relationship Id="rId11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C69"/>
  <sheetViews>
    <sheetView topLeftCell="L1" workbookViewId="0">
      <pane ySplit="1" topLeftCell="A2" activePane="bottomLeft" state="frozen"/>
      <selection activeCell="L1" sqref="L1"/>
      <selection pane="bottomLeft" activeCell="AA65" sqref="AA65"/>
    </sheetView>
  </sheetViews>
  <sheetFormatPr defaultRowHeight="16.5"/>
  <cols>
    <col min="1" max="1" width="3.88000011" customWidth="1"/>
    <col min="2" max="2" width="15.25500011" customWidth="1"/>
    <col min="3" max="3" width="12.63000011" customWidth="1"/>
    <col min="4" max="4" width="13.25500011" customWidth="1"/>
    <col min="5" max="5" width="10.00500011" customWidth="1"/>
    <col min="6" max="6" width="11.25500011" customWidth="1"/>
    <col min="7" max="7" width="15.25500011" customWidth="1"/>
    <col min="8" max="9" width="13.88000011" customWidth="1"/>
    <col min="10" max="11" width="17.50499916" customWidth="1"/>
    <col min="12" max="12" width="84.37999725" customWidth="1"/>
    <col min="13" max="13" width="59.63000107" customWidth="1"/>
    <col min="14" max="14" width="11.00500011" customWidth="1"/>
    <col min="15" max="15" width="5.00500011" customWidth="1"/>
    <col min="16" max="16" width="12.00500011" customWidth="1"/>
    <col min="17" max="17" width="8.63000011" customWidth="1"/>
    <col min="18" max="18" width="11.00500011" customWidth="1"/>
    <col min="19" max="19" width="5.00500011" customWidth="1"/>
    <col min="20" max="20" width="13.00500011" customWidth="1"/>
    <col min="21" max="21" width="8.63000011" customWidth="1"/>
    <col min="22" max="22" width="6.00500011" customWidth="1"/>
    <col min="23" max="23" width="13.13000011" customWidth="1"/>
    <col min="24" max="24" width="5.63000011" customWidth="1"/>
    <col min="25" max="25" width="13.75500011" customWidth="1"/>
    <col min="26" max="26" width="12.75500011" customWidth="1"/>
    <col min="27" max="27" width="6.38000011" customWidth="1"/>
    <col min="28" max="28" width="14.50500011" customWidth="1"/>
    <col min="29" max="29" width="6.38000011" customWidth="1"/>
  </cols>
  <sheetData>
    <row r="1" spans="1:29">
      <c r="A1" s="126" t="s">
        <v>18</v>
      </c>
      <c r="B1" s="52" t="s">
        <v>49</v>
      </c>
      <c r="C1" s="53" t="s">
        <v>1080</v>
      </c>
      <c r="D1" s="53" t="s">
        <v>789</v>
      </c>
      <c r="E1" s="53" t="s">
        <v>238</v>
      </c>
      <c r="F1" s="53" t="s">
        <v>1081</v>
      </c>
      <c r="G1" s="53" t="s">
        <v>1048</v>
      </c>
      <c r="H1" s="53" t="s">
        <v>1049</v>
      </c>
      <c r="I1" s="53" t="s">
        <v>1050</v>
      </c>
      <c r="J1" s="54" t="s">
        <v>1051</v>
      </c>
      <c r="K1" s="154" t="s">
        <v>1001</v>
      </c>
      <c r="L1" s="52" t="s">
        <v>844</v>
      </c>
      <c r="M1" s="54" t="s">
        <v>140</v>
      </c>
      <c r="N1" s="80" t="s">
        <v>1094</v>
      </c>
      <c r="O1" s="80" t="s">
        <v>404</v>
      </c>
      <c r="P1" s="53" t="s">
        <v>1090</v>
      </c>
      <c r="Q1" s="79" t="s">
        <v>1091</v>
      </c>
      <c r="R1" s="52" t="s">
        <v>1095</v>
      </c>
      <c r="S1" s="53" t="s">
        <v>406</v>
      </c>
      <c r="T1" s="53" t="s">
        <v>1092</v>
      </c>
      <c r="U1" s="54" t="s">
        <v>1093</v>
      </c>
      <c r="V1" s="80" t="s">
        <v>10</v>
      </c>
      <c r="W1" s="53" t="s">
        <v>13</v>
      </c>
      <c r="X1" s="53" t="s">
        <v>143</v>
      </c>
      <c r="Y1" s="53" t="s">
        <v>144</v>
      </c>
      <c r="Z1" s="53" t="s">
        <v>14</v>
      </c>
      <c r="AA1" s="53" t="s">
        <v>11</v>
      </c>
      <c r="AB1" s="53" t="s">
        <v>15</v>
      </c>
      <c r="AC1" s="54" t="s">
        <v>320</v>
      </c>
    </row>
    <row r="2" spans="1:29">
      <c r="A2" s="332" t="s">
        <v>910</v>
      </c>
      <c r="B2" s="32" t="s">
        <v>715</v>
      </c>
      <c r="C2" s="33">
        <v>-1</v>
      </c>
      <c r="D2" s="445" t="s">
        <v>239</v>
      </c>
      <c r="E2" s="33">
        <v>5</v>
      </c>
      <c r="F2" s="33" t="s">
        <v>1082</v>
      </c>
      <c r="G2" s="33" t="s">
        <v>431</v>
      </c>
      <c r="H2" s="33" t="s">
        <v>431</v>
      </c>
      <c r="I2" s="33" t="s">
        <v>431</v>
      </c>
      <c r="J2" s="34" t="s">
        <v>431</v>
      </c>
      <c r="K2" s="146" t="s">
        <v>1017</v>
      </c>
      <c r="L2" s="32" t="s">
        <v>845</v>
      </c>
      <c r="M2" s="532" t="str">
        <f>"최대체력 "&amp;INT(O2*100-100)&amp;"% 증가"</f>
        <v>최대체력 30% 증가</v>
      </c>
      <c r="N2" s="537" t="s">
        <v>239</v>
      </c>
      <c r="O2" s="537">
        <v>1.3</v>
      </c>
      <c r="P2" s="446">
        <v>1.3</v>
      </c>
      <c r="Q2" s="561" t="s">
        <v>1054</v>
      </c>
      <c r="R2" s="476" t="s">
        <v>432</v>
      </c>
      <c r="S2" s="446">
        <v>1</v>
      </c>
      <c r="T2" s="446">
        <v>1</v>
      </c>
      <c r="U2" s="447" t="s">
        <v>1054</v>
      </c>
      <c r="V2" s="537">
        <v>0</v>
      </c>
      <c r="W2" s="446">
        <v>0</v>
      </c>
      <c r="X2" s="446">
        <v>0</v>
      </c>
      <c r="Y2" s="446">
        <v>0</v>
      </c>
      <c r="Z2" s="446">
        <v>0</v>
      </c>
      <c r="AA2" s="446">
        <v>0</v>
      </c>
      <c r="AB2" s="446">
        <v>0</v>
      </c>
      <c r="AC2" s="447">
        <v>0</v>
      </c>
    </row>
    <row r="3" spans="1:29">
      <c r="A3" s="333" t="s">
        <v>911</v>
      </c>
      <c r="B3" s="185" t="s">
        <v>716</v>
      </c>
      <c r="C3" s="184">
        <v>-1</v>
      </c>
      <c r="D3" s="421" t="s">
        <v>240</v>
      </c>
      <c r="E3" s="184">
        <v>5</v>
      </c>
      <c r="F3" s="184" t="s">
        <v>1082</v>
      </c>
      <c r="G3" s="184" t="s">
        <v>431</v>
      </c>
      <c r="H3" s="184" t="s">
        <v>431</v>
      </c>
      <c r="I3" s="184" t="s">
        <v>431</v>
      </c>
      <c r="J3" s="186" t="s">
        <v>431</v>
      </c>
      <c r="K3" s="242" t="s">
        <v>1017</v>
      </c>
      <c r="L3" s="185" t="s">
        <v>846</v>
      </c>
      <c r="M3" s="533" t="str">
        <f>"공격력 "&amp;INT(O3*100-100)&amp;"% 증가"</f>
        <v>공격력 10% 증가</v>
      </c>
      <c r="N3" s="538" t="s">
        <v>240</v>
      </c>
      <c r="O3" s="538">
        <v>1.1</v>
      </c>
      <c r="P3" s="423">
        <v>1.1</v>
      </c>
      <c r="Q3" s="562" t="s">
        <v>1054</v>
      </c>
      <c r="R3" s="477" t="s">
        <v>432</v>
      </c>
      <c r="S3" s="423">
        <v>1</v>
      </c>
      <c r="T3" s="423">
        <v>1</v>
      </c>
      <c r="U3" s="391" t="s">
        <v>1054</v>
      </c>
      <c r="V3" s="538">
        <v>0</v>
      </c>
      <c r="W3" s="423">
        <v>0</v>
      </c>
      <c r="X3" s="423">
        <v>0</v>
      </c>
      <c r="Y3" s="423">
        <v>0</v>
      </c>
      <c r="Z3" s="423">
        <v>0</v>
      </c>
      <c r="AA3" s="423">
        <v>0</v>
      </c>
      <c r="AB3" s="423">
        <v>0</v>
      </c>
      <c r="AC3" s="391">
        <v>0</v>
      </c>
    </row>
    <row r="4" spans="1:29">
      <c r="A4" s="333" t="s">
        <v>912</v>
      </c>
      <c r="B4" s="185" t="s">
        <v>717</v>
      </c>
      <c r="C4" s="184">
        <v>-1</v>
      </c>
      <c r="D4" s="421" t="s">
        <v>241</v>
      </c>
      <c r="E4" s="184">
        <v>5</v>
      </c>
      <c r="F4" s="184" t="s">
        <v>1082</v>
      </c>
      <c r="G4" s="184" t="s">
        <v>431</v>
      </c>
      <c r="H4" s="184" t="s">
        <v>431</v>
      </c>
      <c r="I4" s="184" t="s">
        <v>431</v>
      </c>
      <c r="J4" s="186" t="s">
        <v>431</v>
      </c>
      <c r="K4" s="242" t="s">
        <v>1017</v>
      </c>
      <c r="L4" s="185" t="s">
        <v>847</v>
      </c>
      <c r="M4" s="533" t="str">
        <f>"방어력 "&amp;O4&amp;" 증가"</f>
        <v>방어력 3 증가</v>
      </c>
      <c r="N4" s="538" t="s">
        <v>241</v>
      </c>
      <c r="O4" s="538">
        <v>3</v>
      </c>
      <c r="P4" s="423">
        <v>3</v>
      </c>
      <c r="Q4" s="562" t="s">
        <v>174</v>
      </c>
      <c r="R4" s="477" t="s">
        <v>432</v>
      </c>
      <c r="S4" s="423">
        <v>1</v>
      </c>
      <c r="T4" s="423">
        <v>1</v>
      </c>
      <c r="U4" s="391" t="s">
        <v>1054</v>
      </c>
      <c r="V4" s="538">
        <v>0</v>
      </c>
      <c r="W4" s="423">
        <v>0</v>
      </c>
      <c r="X4" s="423">
        <v>0</v>
      </c>
      <c r="Y4" s="423">
        <v>0</v>
      </c>
      <c r="Z4" s="423">
        <v>0</v>
      </c>
      <c r="AA4" s="423">
        <v>0</v>
      </c>
      <c r="AB4" s="423">
        <v>0</v>
      </c>
      <c r="AC4" s="391">
        <v>0</v>
      </c>
    </row>
    <row r="5" spans="1:29">
      <c r="A5" s="333" t="s">
        <v>913</v>
      </c>
      <c r="B5" s="185" t="s">
        <v>718</v>
      </c>
      <c r="C5" s="184">
        <v>-1</v>
      </c>
      <c r="D5" s="421" t="s">
        <v>242</v>
      </c>
      <c r="E5" s="184">
        <v>5</v>
      </c>
      <c r="F5" s="184" t="s">
        <v>1082</v>
      </c>
      <c r="G5" s="184" t="s">
        <v>431</v>
      </c>
      <c r="H5" s="184" t="s">
        <v>431</v>
      </c>
      <c r="I5" s="184" t="s">
        <v>431</v>
      </c>
      <c r="J5" s="186" t="s">
        <v>431</v>
      </c>
      <c r="K5" s="242" t="s">
        <v>1017</v>
      </c>
      <c r="L5" s="185" t="s">
        <v>848</v>
      </c>
      <c r="M5" s="533" t="str">
        <f>"매초 "&amp;O5&amp;"% 추가회복"</f>
        <v>매초 0.2% 추가회복</v>
      </c>
      <c r="N5" s="538" t="s">
        <v>1096</v>
      </c>
      <c r="O5" s="538">
        <v>0.2</v>
      </c>
      <c r="P5" s="423">
        <v>0.2</v>
      </c>
      <c r="Q5" s="562" t="s">
        <v>174</v>
      </c>
      <c r="R5" s="477" t="s">
        <v>432</v>
      </c>
      <c r="S5" s="423">
        <v>1</v>
      </c>
      <c r="T5" s="423">
        <v>1</v>
      </c>
      <c r="U5" s="391" t="s">
        <v>1054</v>
      </c>
      <c r="V5" s="538">
        <v>0</v>
      </c>
      <c r="W5" s="423">
        <v>0</v>
      </c>
      <c r="X5" s="423">
        <v>0</v>
      </c>
      <c r="Y5" s="423">
        <v>0</v>
      </c>
      <c r="Z5" s="423">
        <v>0</v>
      </c>
      <c r="AA5" s="423">
        <v>0</v>
      </c>
      <c r="AB5" s="423">
        <v>0</v>
      </c>
      <c r="AC5" s="391">
        <v>0</v>
      </c>
    </row>
    <row r="6" spans="1:29">
      <c r="A6" s="333" t="s">
        <v>914</v>
      </c>
      <c r="B6" s="185" t="s">
        <v>719</v>
      </c>
      <c r="C6" s="184">
        <v>-1</v>
      </c>
      <c r="D6" s="421" t="s">
        <v>245</v>
      </c>
      <c r="E6" s="184">
        <v>4</v>
      </c>
      <c r="F6" s="184" t="s">
        <v>1082</v>
      </c>
      <c r="G6" s="184" t="s">
        <v>431</v>
      </c>
      <c r="H6" s="184" t="s">
        <v>431</v>
      </c>
      <c r="I6" s="184" t="s">
        <v>431</v>
      </c>
      <c r="J6" s="186" t="s">
        <v>431</v>
      </c>
      <c r="K6" s="242" t="s">
        <v>1017</v>
      </c>
      <c r="L6" s="185" t="s">
        <v>849</v>
      </c>
      <c r="M6" s="533" t="str">
        <f>"스킬 쿨타임 "&amp;INT(100-100*O6)&amp;"% 감소"</f>
        <v>스킬 쿨타임 3% 감소</v>
      </c>
      <c r="N6" s="538" t="s">
        <v>1097</v>
      </c>
      <c r="O6" s="538">
        <v>0.97</v>
      </c>
      <c r="P6" s="423">
        <v>0.97</v>
      </c>
      <c r="Q6" s="562" t="s">
        <v>1054</v>
      </c>
      <c r="R6" s="477" t="s">
        <v>432</v>
      </c>
      <c r="S6" s="423">
        <v>1</v>
      </c>
      <c r="T6" s="423">
        <v>1</v>
      </c>
      <c r="U6" s="391" t="s">
        <v>1054</v>
      </c>
      <c r="V6" s="538">
        <v>0</v>
      </c>
      <c r="W6" s="423">
        <v>0</v>
      </c>
      <c r="X6" s="423">
        <v>0</v>
      </c>
      <c r="Y6" s="423">
        <v>0</v>
      </c>
      <c r="Z6" s="423">
        <v>0</v>
      </c>
      <c r="AA6" s="423">
        <v>0</v>
      </c>
      <c r="AB6" s="423">
        <v>0</v>
      </c>
      <c r="AC6" s="391">
        <v>0</v>
      </c>
    </row>
    <row r="7" spans="1:29">
      <c r="A7" s="333" t="s">
        <v>915</v>
      </c>
      <c r="B7" s="185" t="s">
        <v>720</v>
      </c>
      <c r="C7" s="184">
        <v>-1</v>
      </c>
      <c r="D7" s="421" t="s">
        <v>247</v>
      </c>
      <c r="E7" s="184">
        <v>5</v>
      </c>
      <c r="F7" s="184" t="s">
        <v>1082</v>
      </c>
      <c r="G7" s="184" t="s">
        <v>431</v>
      </c>
      <c r="H7" s="184" t="s">
        <v>431</v>
      </c>
      <c r="I7" s="184" t="s">
        <v>431</v>
      </c>
      <c r="J7" s="186" t="s">
        <v>431</v>
      </c>
      <c r="K7" s="242" t="s">
        <v>1017</v>
      </c>
      <c r="L7" s="185" t="s">
        <v>850</v>
      </c>
      <c r="M7" s="533" t="str">
        <f>"경험치 획득량 "&amp;INT(O7*100-100)&amp;"% 증가"</f>
        <v>경험치 획득량 20% 증가</v>
      </c>
      <c r="N7" s="538" t="s">
        <v>1098</v>
      </c>
      <c r="O7" s="538">
        <v>1.2</v>
      </c>
      <c r="P7" s="423">
        <v>1.2</v>
      </c>
      <c r="Q7" s="562" t="s">
        <v>1054</v>
      </c>
      <c r="R7" s="477" t="s">
        <v>432</v>
      </c>
      <c r="S7" s="423">
        <v>1</v>
      </c>
      <c r="T7" s="423">
        <v>1</v>
      </c>
      <c r="U7" s="391" t="s">
        <v>1054</v>
      </c>
      <c r="V7" s="538">
        <v>0</v>
      </c>
      <c r="W7" s="423">
        <v>0</v>
      </c>
      <c r="X7" s="423">
        <v>0</v>
      </c>
      <c r="Y7" s="423">
        <v>0</v>
      </c>
      <c r="Z7" s="423">
        <v>0</v>
      </c>
      <c r="AA7" s="423">
        <v>0</v>
      </c>
      <c r="AB7" s="423">
        <v>0</v>
      </c>
      <c r="AC7" s="391">
        <v>0</v>
      </c>
    </row>
    <row r="8" spans="1:29">
      <c r="A8" s="333" t="s">
        <v>916</v>
      </c>
      <c r="B8" s="185" t="s">
        <v>721</v>
      </c>
      <c r="C8" s="184">
        <v>-1</v>
      </c>
      <c r="D8" s="421" t="s">
        <v>790</v>
      </c>
      <c r="E8" s="184">
        <v>5</v>
      </c>
      <c r="F8" s="184" t="s">
        <v>1082</v>
      </c>
      <c r="G8" s="184" t="s">
        <v>431</v>
      </c>
      <c r="H8" s="184" t="s">
        <v>431</v>
      </c>
      <c r="I8" s="184" t="s">
        <v>431</v>
      </c>
      <c r="J8" s="186" t="s">
        <v>431</v>
      </c>
      <c r="K8" s="242" t="s">
        <v>1017</v>
      </c>
      <c r="L8" s="185" t="s">
        <v>851</v>
      </c>
      <c r="M8" s="533" t="str">
        <f>"코인 획득량 "&amp;INT(O8*100-100)&amp;"% 증가"</f>
        <v>코인 획득량 5% 증가</v>
      </c>
      <c r="N8" s="538" t="s">
        <v>1099</v>
      </c>
      <c r="O8" s="538">
        <v>1.05</v>
      </c>
      <c r="P8" s="423">
        <v>1.05</v>
      </c>
      <c r="Q8" s="562" t="s">
        <v>1054</v>
      </c>
      <c r="R8" s="477" t="s">
        <v>432</v>
      </c>
      <c r="S8" s="423">
        <v>1</v>
      </c>
      <c r="T8" s="423">
        <v>1</v>
      </c>
      <c r="U8" s="391" t="s">
        <v>1054</v>
      </c>
      <c r="V8" s="538">
        <v>0</v>
      </c>
      <c r="W8" s="423">
        <v>0</v>
      </c>
      <c r="X8" s="423">
        <v>0</v>
      </c>
      <c r="Y8" s="423">
        <v>0</v>
      </c>
      <c r="Z8" s="423">
        <v>0</v>
      </c>
      <c r="AA8" s="423">
        <v>0</v>
      </c>
      <c r="AB8" s="423">
        <v>0</v>
      </c>
      <c r="AC8" s="391">
        <v>0</v>
      </c>
    </row>
    <row r="9" spans="1:29">
      <c r="A9" s="333" t="s">
        <v>917</v>
      </c>
      <c r="B9" s="185" t="s">
        <v>722</v>
      </c>
      <c r="C9" s="184">
        <v>-1</v>
      </c>
      <c r="D9" s="421" t="s">
        <v>244</v>
      </c>
      <c r="E9" s="184">
        <v>3</v>
      </c>
      <c r="F9" s="184" t="s">
        <v>1082</v>
      </c>
      <c r="G9" s="184" t="s">
        <v>431</v>
      </c>
      <c r="H9" s="184" t="s">
        <v>431</v>
      </c>
      <c r="I9" s="184" t="s">
        <v>431</v>
      </c>
      <c r="J9" s="186" t="s">
        <v>431</v>
      </c>
      <c r="K9" s="242" t="s">
        <v>1017</v>
      </c>
      <c r="L9" s="185" t="s">
        <v>852</v>
      </c>
      <c r="M9" s="533" t="str">
        <f>"스킬크기 "&amp;INT(O9*100-100)&amp;"% 증가"</f>
        <v>스킬크기 10% 증가</v>
      </c>
      <c r="N9" s="538" t="s">
        <v>1100</v>
      </c>
      <c r="O9" s="538">
        <v>1.1</v>
      </c>
      <c r="P9" s="423">
        <v>1.1</v>
      </c>
      <c r="Q9" s="562" t="s">
        <v>1054</v>
      </c>
      <c r="R9" s="477" t="s">
        <v>432</v>
      </c>
      <c r="S9" s="423">
        <v>1</v>
      </c>
      <c r="T9" s="423">
        <v>1</v>
      </c>
      <c r="U9" s="391" t="s">
        <v>1054</v>
      </c>
      <c r="V9" s="538">
        <v>0</v>
      </c>
      <c r="W9" s="423">
        <v>0</v>
      </c>
      <c r="X9" s="423">
        <v>0</v>
      </c>
      <c r="Y9" s="423">
        <v>0</v>
      </c>
      <c r="Z9" s="423">
        <v>0</v>
      </c>
      <c r="AA9" s="423">
        <v>0</v>
      </c>
      <c r="AB9" s="423">
        <v>0</v>
      </c>
      <c r="AC9" s="391">
        <v>0</v>
      </c>
    </row>
    <row r="10" spans="1:29">
      <c r="A10" s="333" t="s">
        <v>918</v>
      </c>
      <c r="B10" s="185" t="s">
        <v>723</v>
      </c>
      <c r="C10" s="184">
        <v>-1</v>
      </c>
      <c r="D10" s="421" t="s">
        <v>248</v>
      </c>
      <c r="E10" s="184">
        <v>4</v>
      </c>
      <c r="F10" s="184" t="s">
        <v>1082</v>
      </c>
      <c r="G10" s="184" t="s">
        <v>431</v>
      </c>
      <c r="H10" s="184" t="s">
        <v>431</v>
      </c>
      <c r="I10" s="184" t="s">
        <v>431</v>
      </c>
      <c r="J10" s="186" t="s">
        <v>431</v>
      </c>
      <c r="K10" s="242" t="s">
        <v>1017</v>
      </c>
      <c r="L10" s="185" t="s">
        <v>853</v>
      </c>
      <c r="M10" s="533" t="str">
        <f>"모든 회복량 "&amp;INT(O10*100-100)&amp;"% 증가"</f>
        <v>모든 회복량 20% 증가</v>
      </c>
      <c r="N10" s="538" t="s">
        <v>248</v>
      </c>
      <c r="O10" s="538">
        <v>1.2</v>
      </c>
      <c r="P10" s="423">
        <v>1.2</v>
      </c>
      <c r="Q10" s="562" t="s">
        <v>1054</v>
      </c>
      <c r="R10" s="477" t="s">
        <v>432</v>
      </c>
      <c r="S10" s="423">
        <v>1</v>
      </c>
      <c r="T10" s="423">
        <v>1</v>
      </c>
      <c r="U10" s="391" t="s">
        <v>1054</v>
      </c>
      <c r="V10" s="538">
        <v>0</v>
      </c>
      <c r="W10" s="423">
        <v>0</v>
      </c>
      <c r="X10" s="423">
        <v>0</v>
      </c>
      <c r="Y10" s="423">
        <v>0</v>
      </c>
      <c r="Z10" s="423">
        <v>0</v>
      </c>
      <c r="AA10" s="423">
        <v>0</v>
      </c>
      <c r="AB10" s="423">
        <v>0</v>
      </c>
      <c r="AC10" s="391">
        <v>0</v>
      </c>
    </row>
    <row r="11" spans="1:29" ht="17.25">
      <c r="A11" s="335" t="s">
        <v>919</v>
      </c>
      <c r="B11" s="187" t="s">
        <v>724</v>
      </c>
      <c r="C11" s="188">
        <v>-1</v>
      </c>
      <c r="D11" s="448" t="s">
        <v>249</v>
      </c>
      <c r="E11" s="188">
        <v>3</v>
      </c>
      <c r="F11" s="188" t="s">
        <v>1082</v>
      </c>
      <c r="G11" s="188" t="s">
        <v>431</v>
      </c>
      <c r="H11" s="188" t="s">
        <v>431</v>
      </c>
      <c r="I11" s="188" t="s">
        <v>431</v>
      </c>
      <c r="J11" s="189" t="s">
        <v>431</v>
      </c>
      <c r="K11" s="527" t="s">
        <v>1017</v>
      </c>
      <c r="L11" s="187" t="s">
        <v>854</v>
      </c>
      <c r="M11" s="534" t="str">
        <f>"이동속도 "&amp;INT(O11*100-100)&amp;"% 증가"</f>
        <v>이동속도 5% 증가</v>
      </c>
      <c r="N11" s="539" t="s">
        <v>1101</v>
      </c>
      <c r="O11" s="539">
        <v>1.05</v>
      </c>
      <c r="P11" s="449">
        <v>1.05</v>
      </c>
      <c r="Q11" s="563" t="s">
        <v>1054</v>
      </c>
      <c r="R11" s="478" t="s">
        <v>432</v>
      </c>
      <c r="S11" s="449">
        <v>1</v>
      </c>
      <c r="T11" s="449">
        <v>1</v>
      </c>
      <c r="U11" s="450" t="s">
        <v>1054</v>
      </c>
      <c r="V11" s="539">
        <v>0</v>
      </c>
      <c r="W11" s="449">
        <v>0</v>
      </c>
      <c r="X11" s="449">
        <v>0</v>
      </c>
      <c r="Y11" s="449">
        <v>0</v>
      </c>
      <c r="Z11" s="449">
        <v>0</v>
      </c>
      <c r="AA11" s="449">
        <v>0</v>
      </c>
      <c r="AB11" s="449">
        <v>0</v>
      </c>
      <c r="AC11" s="450">
        <v>0</v>
      </c>
    </row>
    <row r="12" spans="1:29">
      <c r="A12" s="336" t="s">
        <v>920</v>
      </c>
      <c r="B12" s="337" t="s">
        <v>725</v>
      </c>
      <c r="C12" s="338">
        <v>0</v>
      </c>
      <c r="D12" s="451" t="s">
        <v>2</v>
      </c>
      <c r="E12" s="338">
        <v>3</v>
      </c>
      <c r="F12" s="338" t="s">
        <v>1082</v>
      </c>
      <c r="G12" s="338" t="s">
        <v>431</v>
      </c>
      <c r="H12" s="338" t="s">
        <v>431</v>
      </c>
      <c r="I12" s="338" t="s">
        <v>431</v>
      </c>
      <c r="J12" s="249" t="s">
        <v>431</v>
      </c>
      <c r="K12" s="528" t="s">
        <v>725</v>
      </c>
      <c r="L12" s="337" t="s">
        <v>855</v>
      </c>
      <c r="M12" s="535" t="str">
        <f>"눈덩이 공격력 "&amp;INT(P12*100-100)&amp;"% 증가"</f>
        <v>눈덩이 공격력 5% 증가</v>
      </c>
      <c r="N12" s="540" t="s">
        <v>240</v>
      </c>
      <c r="O12" s="540">
        <v>1</v>
      </c>
      <c r="P12" s="453">
        <v>1.05</v>
      </c>
      <c r="Q12" s="564" t="s">
        <v>1054</v>
      </c>
      <c r="R12" s="479" t="s">
        <v>432</v>
      </c>
      <c r="S12" s="453">
        <v>1</v>
      </c>
      <c r="T12" s="453">
        <v>1</v>
      </c>
      <c r="U12" s="470" t="s">
        <v>1054</v>
      </c>
      <c r="V12" s="540">
        <v>0.5</v>
      </c>
      <c r="W12" s="453">
        <v>0</v>
      </c>
      <c r="X12" s="453">
        <v>0</v>
      </c>
      <c r="Y12" s="453">
        <v>0</v>
      </c>
      <c r="Z12" s="453">
        <v>1</v>
      </c>
      <c r="AA12" s="453">
        <v>1</v>
      </c>
      <c r="AB12" s="453">
        <v>0</v>
      </c>
      <c r="AC12" s="470">
        <v>5</v>
      </c>
    </row>
    <row r="13" spans="1:29">
      <c r="A13" s="333" t="s">
        <v>922</v>
      </c>
      <c r="B13" s="185" t="s">
        <v>727</v>
      </c>
      <c r="C13" s="184">
        <v>1</v>
      </c>
      <c r="D13" s="426" t="s">
        <v>792</v>
      </c>
      <c r="E13" s="184">
        <v>3</v>
      </c>
      <c r="F13" s="184" t="s">
        <v>1082</v>
      </c>
      <c r="G13" s="184" t="s">
        <v>725</v>
      </c>
      <c r="H13" s="184" t="s">
        <v>431</v>
      </c>
      <c r="I13" s="184" t="s">
        <v>431</v>
      </c>
      <c r="J13" s="186" t="s">
        <v>431</v>
      </c>
      <c r="K13" s="242" t="s">
        <v>1018</v>
      </c>
      <c r="L13" s="185" t="s">
        <v>1056</v>
      </c>
      <c r="M13" s="533" t="str">
        <f>"고드름 공격력 "&amp;INT(P13*100-100)&amp;"% 증가"</f>
        <v>고드름 공격력 5% 증가</v>
      </c>
      <c r="N13" s="541" t="s">
        <v>240</v>
      </c>
      <c r="O13" s="541">
        <v>0.35</v>
      </c>
      <c r="P13" s="425">
        <v>1.05</v>
      </c>
      <c r="Q13" s="565" t="s">
        <v>1054</v>
      </c>
      <c r="R13" s="480" t="s">
        <v>432</v>
      </c>
      <c r="S13" s="425">
        <v>1</v>
      </c>
      <c r="T13" s="425">
        <v>1</v>
      </c>
      <c r="U13" s="394" t="s">
        <v>1054</v>
      </c>
      <c r="V13" s="541">
        <v>1.5</v>
      </c>
      <c r="W13" s="425">
        <v>0</v>
      </c>
      <c r="X13" s="425">
        <v>0</v>
      </c>
      <c r="Y13" s="425">
        <v>0</v>
      </c>
      <c r="Z13" s="425">
        <v>1</v>
      </c>
      <c r="AA13" s="425">
        <v>1</v>
      </c>
      <c r="AB13" s="425">
        <v>0</v>
      </c>
      <c r="AC13" s="394">
        <v>5</v>
      </c>
    </row>
    <row r="14" spans="1:29">
      <c r="A14" s="333" t="s">
        <v>923</v>
      </c>
      <c r="B14" s="185" t="s">
        <v>728</v>
      </c>
      <c r="C14" s="184">
        <v>1</v>
      </c>
      <c r="D14" s="426" t="s">
        <v>127</v>
      </c>
      <c r="E14" s="184">
        <v>3</v>
      </c>
      <c r="F14" s="184" t="s">
        <v>1082</v>
      </c>
      <c r="G14" s="184" t="s">
        <v>725</v>
      </c>
      <c r="H14" s="184" t="s">
        <v>431</v>
      </c>
      <c r="I14" s="184" t="s">
        <v>431</v>
      </c>
      <c r="J14" s="186" t="s">
        <v>431</v>
      </c>
      <c r="K14" s="242" t="s">
        <v>1019</v>
      </c>
      <c r="L14" s="185" t="s">
        <v>267</v>
      </c>
      <c r="M14" s="533" t="str">
        <f>"얼음주먹 공격력 "&amp;INT(P14*100-100)&amp;"% 증가"</f>
        <v>얼음주먹 공격력 10% 증가</v>
      </c>
      <c r="N14" s="541" t="s">
        <v>240</v>
      </c>
      <c r="O14" s="541">
        <v>2.5</v>
      </c>
      <c r="P14" s="425">
        <v>1.1</v>
      </c>
      <c r="Q14" s="565" t="s">
        <v>1054</v>
      </c>
      <c r="R14" s="480" t="s">
        <v>432</v>
      </c>
      <c r="S14" s="425">
        <v>1</v>
      </c>
      <c r="T14" s="425">
        <v>1</v>
      </c>
      <c r="U14" s="394" t="s">
        <v>1054</v>
      </c>
      <c r="V14" s="541">
        <v>2</v>
      </c>
      <c r="W14" s="425">
        <v>0</v>
      </c>
      <c r="X14" s="425">
        <v>0</v>
      </c>
      <c r="Y14" s="425">
        <v>0</v>
      </c>
      <c r="Z14" s="425">
        <v>1</v>
      </c>
      <c r="AA14" s="425">
        <v>1</v>
      </c>
      <c r="AB14" s="425">
        <v>0</v>
      </c>
      <c r="AC14" s="394">
        <v>5</v>
      </c>
    </row>
    <row r="15" spans="1:29">
      <c r="A15" s="333" t="s">
        <v>924</v>
      </c>
      <c r="B15" s="185" t="s">
        <v>729</v>
      </c>
      <c r="C15" s="184">
        <v>1</v>
      </c>
      <c r="D15" s="426" t="s">
        <v>4</v>
      </c>
      <c r="E15" s="184">
        <v>3</v>
      </c>
      <c r="F15" s="184" t="s">
        <v>1082</v>
      </c>
      <c r="G15" s="184" t="s">
        <v>725</v>
      </c>
      <c r="H15" s="184" t="s">
        <v>431</v>
      </c>
      <c r="I15" s="184" t="s">
        <v>431</v>
      </c>
      <c r="J15" s="186" t="s">
        <v>431</v>
      </c>
      <c r="K15" s="242" t="s">
        <v>1020</v>
      </c>
      <c r="L15" s="185" t="s">
        <v>269</v>
      </c>
      <c r="M15" s="533" t="str">
        <f>"반달고드름 공격력 "&amp;INT(P15*100-100)&amp;"% 증가, 개수 +"&amp;AB15&amp;"증가"</f>
        <v>반달고드름 공격력 5% 증가, 개수 +1증가</v>
      </c>
      <c r="N15" s="541" t="s">
        <v>240</v>
      </c>
      <c r="O15" s="541">
        <v>0.45</v>
      </c>
      <c r="P15" s="425">
        <v>1.05</v>
      </c>
      <c r="Q15" s="565" t="s">
        <v>1054</v>
      </c>
      <c r="R15" s="480" t="s">
        <v>432</v>
      </c>
      <c r="S15" s="425">
        <v>1</v>
      </c>
      <c r="T15" s="425">
        <v>1</v>
      </c>
      <c r="U15" s="394" t="s">
        <v>1054</v>
      </c>
      <c r="V15" s="541">
        <v>1</v>
      </c>
      <c r="W15" s="425">
        <v>0</v>
      </c>
      <c r="X15" s="425">
        <v>0</v>
      </c>
      <c r="Y15" s="425">
        <v>0</v>
      </c>
      <c r="Z15" s="425">
        <v>1</v>
      </c>
      <c r="AA15" s="425">
        <v>2</v>
      </c>
      <c r="AB15" s="425">
        <v>1</v>
      </c>
      <c r="AC15" s="394">
        <v>5</v>
      </c>
    </row>
    <row r="16" spans="1:29">
      <c r="A16" s="333" t="s">
        <v>925</v>
      </c>
      <c r="B16" s="185" t="s">
        <v>730</v>
      </c>
      <c r="C16" s="184">
        <v>2</v>
      </c>
      <c r="D16" s="427" t="s">
        <v>793</v>
      </c>
      <c r="E16" s="184">
        <v>3</v>
      </c>
      <c r="F16" s="184" t="s">
        <v>1085</v>
      </c>
      <c r="G16" s="184" t="s">
        <v>727</v>
      </c>
      <c r="H16" s="184" t="s">
        <v>431</v>
      </c>
      <c r="I16" s="184" t="s">
        <v>431</v>
      </c>
      <c r="J16" s="186" t="s">
        <v>431</v>
      </c>
      <c r="K16" s="242" t="s">
        <v>1021</v>
      </c>
      <c r="L16" s="185" t="s">
        <v>858</v>
      </c>
      <c r="M16" s="533" t="str">
        <f>"드릴 공격력 "&amp;INT(P16*100-100)&amp;"% 증가"</f>
        <v>드릴 공격력 5% 증가</v>
      </c>
      <c r="N16" s="541" t="s">
        <v>240</v>
      </c>
      <c r="O16" s="541">
        <v>1</v>
      </c>
      <c r="P16" s="425">
        <v>1.05</v>
      </c>
      <c r="Q16" s="565" t="s">
        <v>1054</v>
      </c>
      <c r="R16" s="480" t="s">
        <v>432</v>
      </c>
      <c r="S16" s="425">
        <v>1</v>
      </c>
      <c r="T16" s="425">
        <v>1</v>
      </c>
      <c r="U16" s="394" t="s">
        <v>1054</v>
      </c>
      <c r="V16" s="541">
        <v>1.5</v>
      </c>
      <c r="W16" s="425">
        <v>0</v>
      </c>
      <c r="X16" s="425">
        <v>0</v>
      </c>
      <c r="Y16" s="425">
        <v>0</v>
      </c>
      <c r="Z16" s="425">
        <v>1</v>
      </c>
      <c r="AA16" s="425">
        <v>1</v>
      </c>
      <c r="AB16" s="425">
        <v>0</v>
      </c>
      <c r="AC16" s="394">
        <v>5</v>
      </c>
    </row>
    <row r="17" spans="1:29">
      <c r="A17" s="333" t="s">
        <v>926</v>
      </c>
      <c r="B17" s="185" t="s">
        <v>731</v>
      </c>
      <c r="C17" s="184">
        <v>2</v>
      </c>
      <c r="D17" s="427" t="s">
        <v>794</v>
      </c>
      <c r="E17" s="184">
        <v>3</v>
      </c>
      <c r="F17" s="184" t="s">
        <v>1085</v>
      </c>
      <c r="G17" s="184" t="s">
        <v>728</v>
      </c>
      <c r="H17" s="184" t="s">
        <v>431</v>
      </c>
      <c r="I17" s="184" t="s">
        <v>431</v>
      </c>
      <c r="J17" s="186" t="s">
        <v>431</v>
      </c>
      <c r="K17" s="242" t="s">
        <v>1022</v>
      </c>
      <c r="L17" s="185" t="s">
        <v>1057</v>
      </c>
      <c r="M17" s="533" t="str">
        <f>"너클 공격력 "&amp;INT(P17*100-100)&amp;"% 증가, 적 최대체력의 "&amp;INT(T17)&amp;"% 추가 피해"</f>
        <v>너클 공격력 20% 증가, 적 최대체력의 1% 추가 피해</v>
      </c>
      <c r="N17" s="541" t="s">
        <v>240</v>
      </c>
      <c r="O17" s="541">
        <v>3.5</v>
      </c>
      <c r="P17" s="425">
        <v>1.2</v>
      </c>
      <c r="Q17" s="565" t="s">
        <v>1054</v>
      </c>
      <c r="R17" s="480" t="s">
        <v>1102</v>
      </c>
      <c r="S17" s="425">
        <v>1</v>
      </c>
      <c r="T17" s="425">
        <v>1</v>
      </c>
      <c r="U17" s="394" t="s">
        <v>174</v>
      </c>
      <c r="V17" s="541">
        <v>2</v>
      </c>
      <c r="W17" s="425">
        <v>0</v>
      </c>
      <c r="X17" s="425">
        <v>0</v>
      </c>
      <c r="Y17" s="425">
        <v>0</v>
      </c>
      <c r="Z17" s="425">
        <v>1</v>
      </c>
      <c r="AA17" s="425">
        <v>1</v>
      </c>
      <c r="AB17" s="425">
        <v>0</v>
      </c>
      <c r="AC17" s="394">
        <v>5</v>
      </c>
    </row>
    <row r="18" spans="1:29">
      <c r="A18" s="333" t="s">
        <v>927</v>
      </c>
      <c r="B18" s="185" t="s">
        <v>732</v>
      </c>
      <c r="C18" s="184">
        <v>2</v>
      </c>
      <c r="D18" s="427" t="s">
        <v>795</v>
      </c>
      <c r="E18" s="184">
        <v>3</v>
      </c>
      <c r="F18" s="184" t="s">
        <v>1085</v>
      </c>
      <c r="G18" s="184" t="s">
        <v>729</v>
      </c>
      <c r="H18" s="184" t="s">
        <v>431</v>
      </c>
      <c r="I18" s="184" t="s">
        <v>431</v>
      </c>
      <c r="J18" s="186" t="s">
        <v>431</v>
      </c>
      <c r="K18" s="242" t="s">
        <v>1023</v>
      </c>
      <c r="L18" s="185" t="s">
        <v>860</v>
      </c>
      <c r="M18" s="533" t="str">
        <f>"설비 공격력 "&amp;INT(P18*100-100)&amp;"% 증가"</f>
        <v>설비 공격력 5% 증가</v>
      </c>
      <c r="N18" s="541" t="s">
        <v>240</v>
      </c>
      <c r="O18" s="541">
        <v>0.6</v>
      </c>
      <c r="P18" s="425">
        <v>1.05</v>
      </c>
      <c r="Q18" s="565" t="s">
        <v>1054</v>
      </c>
      <c r="R18" s="480" t="s">
        <v>432</v>
      </c>
      <c r="S18" s="425">
        <v>1</v>
      </c>
      <c r="T18" s="425">
        <v>1</v>
      </c>
      <c r="U18" s="394" t="s">
        <v>1054</v>
      </c>
      <c r="V18" s="541">
        <v>1</v>
      </c>
      <c r="W18" s="425">
        <v>0</v>
      </c>
      <c r="X18" s="425">
        <v>0</v>
      </c>
      <c r="Y18" s="425">
        <v>0</v>
      </c>
      <c r="Z18" s="425">
        <v>1</v>
      </c>
      <c r="AA18" s="425">
        <v>5</v>
      </c>
      <c r="AB18" s="425">
        <v>0</v>
      </c>
      <c r="AC18" s="394">
        <v>5</v>
      </c>
    </row>
    <row r="19" spans="1:29" ht="17.25">
      <c r="A19" s="333" t="s">
        <v>928</v>
      </c>
      <c r="B19" s="185" t="s">
        <v>978</v>
      </c>
      <c r="C19" s="184">
        <v>1</v>
      </c>
      <c r="D19" s="426" t="s">
        <v>796</v>
      </c>
      <c r="E19" s="184">
        <v>3</v>
      </c>
      <c r="F19" s="184" t="s">
        <v>1082</v>
      </c>
      <c r="G19" s="184" t="s">
        <v>725</v>
      </c>
      <c r="H19" s="184" t="s">
        <v>431</v>
      </c>
      <c r="I19" s="184" t="s">
        <v>431</v>
      </c>
      <c r="J19" s="186" t="s">
        <v>839</v>
      </c>
      <c r="K19" s="242" t="s">
        <v>978</v>
      </c>
      <c r="L19" s="185" t="s">
        <v>1060</v>
      </c>
      <c r="M19" s="533" t="str">
        <f>"눈망치 공격력 "&amp;(P19*100-100)&amp;"% 증가"</f>
        <v>눈망치 공격력 15% 증가</v>
      </c>
      <c r="N19" s="541" t="s">
        <v>240</v>
      </c>
      <c r="O19" s="541">
        <v>1.2</v>
      </c>
      <c r="P19" s="425">
        <v>1.15</v>
      </c>
      <c r="Q19" s="565" t="s">
        <v>1054</v>
      </c>
      <c r="R19" s="480" t="s">
        <v>432</v>
      </c>
      <c r="S19" s="425">
        <v>1</v>
      </c>
      <c r="T19" s="425">
        <v>1</v>
      </c>
      <c r="U19" s="394" t="s">
        <v>1054</v>
      </c>
      <c r="V19" s="541">
        <v>1.25</v>
      </c>
      <c r="W19" s="425">
        <v>0</v>
      </c>
      <c r="X19" s="425">
        <v>0</v>
      </c>
      <c r="Y19" s="425">
        <v>0</v>
      </c>
      <c r="Z19" s="425">
        <v>1</v>
      </c>
      <c r="AA19" s="425">
        <v>1</v>
      </c>
      <c r="AB19" s="425">
        <v>0</v>
      </c>
      <c r="AC19" s="394">
        <v>5</v>
      </c>
    </row>
    <row r="20" spans="1:29" ht="17.25">
      <c r="A20" s="333" t="s">
        <v>990</v>
      </c>
      <c r="B20" s="185" t="s">
        <v>979</v>
      </c>
      <c r="C20" s="184">
        <v>3</v>
      </c>
      <c r="D20" s="426" t="s">
        <v>981</v>
      </c>
      <c r="E20" s="184">
        <v>3</v>
      </c>
      <c r="F20" s="184" t="s">
        <v>1087</v>
      </c>
      <c r="G20" s="184" t="s">
        <v>730</v>
      </c>
      <c r="H20" s="184" t="s">
        <v>731</v>
      </c>
      <c r="I20" s="184" t="s">
        <v>431</v>
      </c>
      <c r="J20" s="186" t="s">
        <v>431</v>
      </c>
      <c r="K20" s="242" t="s">
        <v>1024</v>
      </c>
      <c r="L20" s="185" t="s">
        <v>1059</v>
      </c>
      <c r="M20" s="533" t="str">
        <f>"기가드릴 공격력 "&amp;INT(P20*100-100)&amp;"% 증가, 크기 "&amp;INT(Z20*100-100)&amp;"% 증가"</f>
        <v>기가드릴 공격력 20% 증가, 크기 10% 증가</v>
      </c>
      <c r="N20" s="541" t="s">
        <v>240</v>
      </c>
      <c r="O20" s="541">
        <v>2</v>
      </c>
      <c r="P20" s="425">
        <v>1.2</v>
      </c>
      <c r="Q20" s="565" t="s">
        <v>1054</v>
      </c>
      <c r="R20" s="480" t="s">
        <v>432</v>
      </c>
      <c r="S20" s="425">
        <v>1</v>
      </c>
      <c r="T20" s="425">
        <v>1</v>
      </c>
      <c r="U20" s="394" t="s">
        <v>1054</v>
      </c>
      <c r="V20" s="541">
        <v>1.5</v>
      </c>
      <c r="W20" s="425">
        <v>0</v>
      </c>
      <c r="X20" s="425">
        <v>0</v>
      </c>
      <c r="Y20" s="425">
        <v>0</v>
      </c>
      <c r="Z20" s="425">
        <v>1.1</v>
      </c>
      <c r="AA20" s="425">
        <v>1</v>
      </c>
      <c r="AB20" s="425">
        <v>0</v>
      </c>
      <c r="AC20" s="394">
        <v>5</v>
      </c>
    </row>
    <row r="21" spans="1:29" ht="17.25">
      <c r="A21" s="334" t="s">
        <v>991</v>
      </c>
      <c r="B21" s="194" t="s">
        <v>980</v>
      </c>
      <c r="C21" s="2">
        <v>3</v>
      </c>
      <c r="D21" s="454" t="s">
        <v>982</v>
      </c>
      <c r="E21" s="2">
        <v>3</v>
      </c>
      <c r="F21" s="2" t="s">
        <v>1087</v>
      </c>
      <c r="G21" s="2" t="s">
        <v>732</v>
      </c>
      <c r="H21" s="2" t="s">
        <v>978</v>
      </c>
      <c r="I21" s="2" t="s">
        <v>431</v>
      </c>
      <c r="J21" s="195" t="s">
        <v>431</v>
      </c>
      <c r="K21" s="529" t="s">
        <v>1025</v>
      </c>
      <c r="L21" s="194" t="s">
        <v>1061</v>
      </c>
      <c r="M21" s="536" t="str">
        <f>"연쇄참 공격력 "&amp;INT(P21*100-100)&amp;"% 증가"</f>
        <v>연쇄참 공격력 10% 증가</v>
      </c>
      <c r="N21" s="542" t="s">
        <v>240</v>
      </c>
      <c r="O21" s="542">
        <v>1</v>
      </c>
      <c r="P21" s="455">
        <v>1.1</v>
      </c>
      <c r="Q21" s="566" t="s">
        <v>1054</v>
      </c>
      <c r="R21" s="481" t="s">
        <v>432</v>
      </c>
      <c r="S21" s="455">
        <v>1</v>
      </c>
      <c r="T21" s="455">
        <v>1</v>
      </c>
      <c r="U21" s="471" t="s">
        <v>1054</v>
      </c>
      <c r="V21" s="542">
        <v>1</v>
      </c>
      <c r="W21" s="455">
        <v>0</v>
      </c>
      <c r="X21" s="455">
        <v>0</v>
      </c>
      <c r="Y21" s="455">
        <v>0</v>
      </c>
      <c r="Z21" s="455">
        <v>1</v>
      </c>
      <c r="AA21" s="455">
        <v>5</v>
      </c>
      <c r="AB21" s="455">
        <v>0</v>
      </c>
      <c r="AC21" s="471">
        <v>5</v>
      </c>
    </row>
    <row r="22" spans="1:29">
      <c r="A22" s="332" t="s">
        <v>929</v>
      </c>
      <c r="B22" s="32" t="s">
        <v>734</v>
      </c>
      <c r="C22" s="33">
        <v>10</v>
      </c>
      <c r="D22" s="310" t="s">
        <v>797</v>
      </c>
      <c r="E22" s="33">
        <v>3</v>
      </c>
      <c r="F22" s="33" t="s">
        <v>1082</v>
      </c>
      <c r="G22" s="33" t="s">
        <v>431</v>
      </c>
      <c r="H22" s="33" t="s">
        <v>431</v>
      </c>
      <c r="I22" s="33" t="s">
        <v>431</v>
      </c>
      <c r="J22" s="34" t="s">
        <v>431</v>
      </c>
      <c r="K22" s="209" t="s">
        <v>734</v>
      </c>
      <c r="L22" s="32" t="s">
        <v>862</v>
      </c>
      <c r="M22" s="532" t="str">
        <f>"얼덩이 공격력 "&amp;INT(P22*100-100)&amp;"% 증가"</f>
        <v>얼덩이 공격력 5% 증가</v>
      </c>
      <c r="N22" s="543" t="s">
        <v>240</v>
      </c>
      <c r="O22" s="543">
        <v>0.75</v>
      </c>
      <c r="P22" s="378">
        <v>1.05</v>
      </c>
      <c r="Q22" s="567" t="s">
        <v>1054</v>
      </c>
      <c r="R22" s="482" t="s">
        <v>432</v>
      </c>
      <c r="S22" s="378">
        <v>1</v>
      </c>
      <c r="T22" s="378">
        <v>1</v>
      </c>
      <c r="U22" s="396" t="s">
        <v>1054</v>
      </c>
      <c r="V22" s="543">
        <v>0.75</v>
      </c>
      <c r="W22" s="378">
        <v>0</v>
      </c>
      <c r="X22" s="378">
        <v>0</v>
      </c>
      <c r="Y22" s="378">
        <v>0</v>
      </c>
      <c r="Z22" s="378">
        <v>1</v>
      </c>
      <c r="AA22" s="378">
        <v>1</v>
      </c>
      <c r="AB22" s="378">
        <v>0</v>
      </c>
      <c r="AC22" s="396">
        <v>3</v>
      </c>
    </row>
    <row r="23" spans="1:29">
      <c r="A23" s="333" t="s">
        <v>931</v>
      </c>
      <c r="B23" s="185" t="s">
        <v>736</v>
      </c>
      <c r="C23" s="184">
        <v>11</v>
      </c>
      <c r="D23" s="429" t="s">
        <v>128</v>
      </c>
      <c r="E23" s="184">
        <v>3</v>
      </c>
      <c r="F23" s="184" t="s">
        <v>1082</v>
      </c>
      <c r="G23" s="184" t="s">
        <v>734</v>
      </c>
      <c r="H23" s="184" t="s">
        <v>431</v>
      </c>
      <c r="I23" s="184" t="s">
        <v>431</v>
      </c>
      <c r="J23" s="186" t="s">
        <v>431</v>
      </c>
      <c r="K23" s="207" t="s">
        <v>1038</v>
      </c>
      <c r="L23" s="185" t="s">
        <v>864</v>
      </c>
      <c r="M23" s="533" t="str">
        <f>"눈폭탄 공격력 "&amp;INT(P23*100-100)&amp;"% 증가"</f>
        <v>눈폭탄 공격력 5% 증가</v>
      </c>
      <c r="N23" s="544" t="s">
        <v>240</v>
      </c>
      <c r="O23" s="544">
        <v>0.5</v>
      </c>
      <c r="P23" s="428">
        <v>1.05</v>
      </c>
      <c r="Q23" s="568" t="s">
        <v>1054</v>
      </c>
      <c r="R23" s="483" t="s">
        <v>432</v>
      </c>
      <c r="S23" s="428">
        <v>1</v>
      </c>
      <c r="T23" s="428">
        <v>1</v>
      </c>
      <c r="U23" s="397" t="s">
        <v>1054</v>
      </c>
      <c r="V23" s="544">
        <v>1</v>
      </c>
      <c r="W23" s="428">
        <v>0</v>
      </c>
      <c r="X23" s="428">
        <v>1</v>
      </c>
      <c r="Y23" s="428">
        <v>0</v>
      </c>
      <c r="Z23" s="428">
        <v>1</v>
      </c>
      <c r="AA23" s="428">
        <v>1</v>
      </c>
      <c r="AB23" s="428">
        <v>0</v>
      </c>
      <c r="AC23" s="397">
        <v>3</v>
      </c>
    </row>
    <row r="24" spans="1:29">
      <c r="A24" s="333" t="s">
        <v>932</v>
      </c>
      <c r="B24" s="185" t="s">
        <v>737</v>
      </c>
      <c r="C24" s="184">
        <v>11</v>
      </c>
      <c r="D24" s="429" t="s">
        <v>6</v>
      </c>
      <c r="E24" s="184">
        <v>3</v>
      </c>
      <c r="F24" s="184" t="s">
        <v>1082</v>
      </c>
      <c r="G24" s="184" t="s">
        <v>734</v>
      </c>
      <c r="H24" s="184" t="s">
        <v>431</v>
      </c>
      <c r="I24" s="184" t="s">
        <v>431</v>
      </c>
      <c r="J24" s="186" t="s">
        <v>431</v>
      </c>
      <c r="K24" s="207" t="s">
        <v>1017</v>
      </c>
      <c r="L24" s="185" t="s">
        <v>865</v>
      </c>
      <c r="M24" s="533" t="str">
        <f>"우박 공격력 "&amp;INT(P24*100-100)&amp;"% 증가, 개수 +"&amp;AB24</f>
        <v>우박 공격력 5% 증가, 개수 +3</v>
      </c>
      <c r="N24" s="544" t="s">
        <v>240</v>
      </c>
      <c r="O24" s="544">
        <v>2</v>
      </c>
      <c r="P24" s="428">
        <v>1.05</v>
      </c>
      <c r="Q24" s="568" t="s">
        <v>1054</v>
      </c>
      <c r="R24" s="483" t="s">
        <v>432</v>
      </c>
      <c r="S24" s="428">
        <v>1</v>
      </c>
      <c r="T24" s="428">
        <v>1</v>
      </c>
      <c r="U24" s="397" t="s">
        <v>1054</v>
      </c>
      <c r="V24" s="544">
        <v>12</v>
      </c>
      <c r="W24" s="428">
        <v>0</v>
      </c>
      <c r="X24" s="428">
        <v>0</v>
      </c>
      <c r="Y24" s="428">
        <v>0</v>
      </c>
      <c r="Z24" s="428">
        <v>1</v>
      </c>
      <c r="AA24" s="428">
        <v>8</v>
      </c>
      <c r="AB24" s="428">
        <v>3</v>
      </c>
      <c r="AC24" s="397">
        <v>2.8</v>
      </c>
    </row>
    <row r="25" spans="1:29">
      <c r="A25" s="333" t="s">
        <v>933</v>
      </c>
      <c r="B25" s="185" t="s">
        <v>738</v>
      </c>
      <c r="C25" s="184">
        <v>11</v>
      </c>
      <c r="D25" s="429" t="s">
        <v>799</v>
      </c>
      <c r="E25" s="184">
        <v>3</v>
      </c>
      <c r="F25" s="184" t="s">
        <v>1082</v>
      </c>
      <c r="G25" s="184" t="s">
        <v>734</v>
      </c>
      <c r="H25" s="184" t="s">
        <v>431</v>
      </c>
      <c r="I25" s="184" t="s">
        <v>431</v>
      </c>
      <c r="J25" s="186" t="s">
        <v>431</v>
      </c>
      <c r="K25" s="207" t="s">
        <v>1017</v>
      </c>
      <c r="L25" s="185" t="s">
        <v>1062</v>
      </c>
      <c r="M25" s="533" t="str">
        <f>"서클 공격력 "&amp;INT(P25*100-100)&amp;"% 증가"</f>
        <v>서클 공격력 5% 증가</v>
      </c>
      <c r="N25" s="544" t="s">
        <v>240</v>
      </c>
      <c r="O25" s="544">
        <v>3</v>
      </c>
      <c r="P25" s="428">
        <v>1.05</v>
      </c>
      <c r="Q25" s="568" t="s">
        <v>1054</v>
      </c>
      <c r="R25" s="483" t="s">
        <v>432</v>
      </c>
      <c r="S25" s="428">
        <v>1</v>
      </c>
      <c r="T25" s="428">
        <v>1</v>
      </c>
      <c r="U25" s="397" t="s">
        <v>1054</v>
      </c>
      <c r="V25" s="544">
        <v>15</v>
      </c>
      <c r="W25" s="428">
        <v>0</v>
      </c>
      <c r="X25" s="428">
        <v>0</v>
      </c>
      <c r="Y25" s="428">
        <v>0</v>
      </c>
      <c r="Z25" s="428">
        <v>1</v>
      </c>
      <c r="AA25" s="428">
        <v>1</v>
      </c>
      <c r="AB25" s="428">
        <v>0</v>
      </c>
      <c r="AC25" s="397">
        <v>3</v>
      </c>
    </row>
    <row r="26" spans="1:29">
      <c r="A26" s="333" t="s">
        <v>934</v>
      </c>
      <c r="B26" s="185" t="s">
        <v>1042</v>
      </c>
      <c r="C26" s="184">
        <v>12</v>
      </c>
      <c r="D26" s="430" t="s">
        <v>1041</v>
      </c>
      <c r="E26" s="184">
        <v>3</v>
      </c>
      <c r="F26" s="184" t="s">
        <v>1085</v>
      </c>
      <c r="G26" s="184" t="s">
        <v>736</v>
      </c>
      <c r="H26" s="184" t="s">
        <v>431</v>
      </c>
      <c r="I26" s="184" t="s">
        <v>431</v>
      </c>
      <c r="J26" s="186" t="s">
        <v>431</v>
      </c>
      <c r="K26" s="207" t="s">
        <v>1045</v>
      </c>
      <c r="L26" s="185" t="s">
        <v>1063</v>
      </c>
      <c r="M26" s="533" t="str">
        <f>"눈미사일 공격력 "&amp;INT(P26*100-100)&amp;"% 증가"</f>
        <v>눈미사일 공격력 5% 증가</v>
      </c>
      <c r="N26" s="544" t="s">
        <v>240</v>
      </c>
      <c r="O26" s="544">
        <v>2</v>
      </c>
      <c r="P26" s="428">
        <v>1.05</v>
      </c>
      <c r="Q26" s="568" t="s">
        <v>1054</v>
      </c>
      <c r="R26" s="483" t="s">
        <v>432</v>
      </c>
      <c r="S26" s="428">
        <v>1</v>
      </c>
      <c r="T26" s="428">
        <v>1</v>
      </c>
      <c r="U26" s="397" t="s">
        <v>1054</v>
      </c>
      <c r="V26" s="544">
        <v>12</v>
      </c>
      <c r="W26" s="428">
        <v>0</v>
      </c>
      <c r="X26" s="428">
        <v>3</v>
      </c>
      <c r="Y26" s="428">
        <v>0</v>
      </c>
      <c r="Z26" s="428">
        <v>1</v>
      </c>
      <c r="AA26" s="428">
        <v>1</v>
      </c>
      <c r="AB26" s="428">
        <v>0</v>
      </c>
      <c r="AC26" s="397">
        <v>3</v>
      </c>
    </row>
    <row r="27" spans="1:29">
      <c r="A27" s="333" t="s">
        <v>935</v>
      </c>
      <c r="B27" s="185" t="s">
        <v>740</v>
      </c>
      <c r="C27" s="184">
        <v>12</v>
      </c>
      <c r="D27" s="430" t="s">
        <v>801</v>
      </c>
      <c r="E27" s="184">
        <v>3</v>
      </c>
      <c r="F27" s="184" t="s">
        <v>1085</v>
      </c>
      <c r="G27" s="184" t="s">
        <v>737</v>
      </c>
      <c r="H27" s="184" t="s">
        <v>431</v>
      </c>
      <c r="I27" s="184" t="s">
        <v>431</v>
      </c>
      <c r="J27" s="186" t="s">
        <v>431</v>
      </c>
      <c r="K27" s="207" t="s">
        <v>1017</v>
      </c>
      <c r="L27" s="185" t="s">
        <v>1064</v>
      </c>
      <c r="M27" s="533" t="str">
        <f>"유성우 공격력 "&amp;INT(P27*100-100)&amp;"% 증가, 개수 +"&amp;AB27</f>
        <v>유성우 공격력 5% 증가, 개수 +1</v>
      </c>
      <c r="N27" s="544" t="s">
        <v>240</v>
      </c>
      <c r="O27" s="544">
        <v>3</v>
      </c>
      <c r="P27" s="428">
        <v>1.05</v>
      </c>
      <c r="Q27" s="568" t="s">
        <v>1054</v>
      </c>
      <c r="R27" s="483" t="s">
        <v>432</v>
      </c>
      <c r="S27" s="428">
        <v>1</v>
      </c>
      <c r="T27" s="428">
        <v>1</v>
      </c>
      <c r="U27" s="397" t="s">
        <v>1054</v>
      </c>
      <c r="V27" s="544">
        <v>15</v>
      </c>
      <c r="W27" s="428">
        <v>0</v>
      </c>
      <c r="X27" s="428">
        <v>0</v>
      </c>
      <c r="Y27" s="428">
        <v>0</v>
      </c>
      <c r="Z27" s="428">
        <v>1</v>
      </c>
      <c r="AA27" s="428">
        <v>2</v>
      </c>
      <c r="AB27" s="428">
        <v>1</v>
      </c>
      <c r="AC27" s="397">
        <v>2.8</v>
      </c>
    </row>
    <row r="28" spans="1:29">
      <c r="A28" s="333" t="s">
        <v>936</v>
      </c>
      <c r="B28" s="185" t="s">
        <v>741</v>
      </c>
      <c r="C28" s="184">
        <v>11</v>
      </c>
      <c r="D28" s="429" t="s">
        <v>308</v>
      </c>
      <c r="E28" s="184">
        <v>3</v>
      </c>
      <c r="F28" s="184" t="s">
        <v>1082</v>
      </c>
      <c r="G28" s="184" t="s">
        <v>734</v>
      </c>
      <c r="H28" s="184" t="s">
        <v>431</v>
      </c>
      <c r="I28" s="184" t="s">
        <v>431</v>
      </c>
      <c r="J28" s="186" t="s">
        <v>840</v>
      </c>
      <c r="K28" s="207" t="s">
        <v>741</v>
      </c>
      <c r="L28" s="185" t="s">
        <v>869</v>
      </c>
      <c r="M28" s="533" t="str">
        <f>"독뎀 "&amp;P28&amp;"% 증가"</f>
        <v>독뎀 2% 증가</v>
      </c>
      <c r="N28" s="544" t="s">
        <v>1104</v>
      </c>
      <c r="O28" s="544">
        <v>2</v>
      </c>
      <c r="P28" s="428">
        <v>2</v>
      </c>
      <c r="Q28" s="568" t="s">
        <v>174</v>
      </c>
      <c r="R28" s="483" t="s">
        <v>432</v>
      </c>
      <c r="S28" s="428">
        <v>1</v>
      </c>
      <c r="T28" s="428">
        <v>1</v>
      </c>
      <c r="U28" s="397" t="s">
        <v>1054</v>
      </c>
      <c r="V28" s="544">
        <v>6</v>
      </c>
      <c r="W28" s="428">
        <v>0</v>
      </c>
      <c r="X28" s="428">
        <v>3</v>
      </c>
      <c r="Y28" s="428">
        <v>0</v>
      </c>
      <c r="Z28" s="428">
        <v>1</v>
      </c>
      <c r="AA28" s="428">
        <v>1</v>
      </c>
      <c r="AB28" s="428">
        <v>0</v>
      </c>
      <c r="AC28" s="397">
        <v>3</v>
      </c>
    </row>
    <row r="29" spans="1:29" ht="17.25">
      <c r="A29" s="333" t="s">
        <v>937</v>
      </c>
      <c r="B29" s="185" t="s">
        <v>742</v>
      </c>
      <c r="C29" s="184">
        <v>11</v>
      </c>
      <c r="D29" s="429" t="s">
        <v>330</v>
      </c>
      <c r="E29" s="184">
        <v>3</v>
      </c>
      <c r="F29" s="184" t="s">
        <v>1082</v>
      </c>
      <c r="G29" s="184" t="s">
        <v>734</v>
      </c>
      <c r="H29" s="184" t="s">
        <v>431</v>
      </c>
      <c r="I29" s="184" t="s">
        <v>431</v>
      </c>
      <c r="J29" s="186" t="s">
        <v>841</v>
      </c>
      <c r="K29" s="207" t="s">
        <v>1017</v>
      </c>
      <c r="L29" s="185" t="s">
        <v>338</v>
      </c>
      <c r="M29" s="533" t="str">
        <f>"번개 공격력 "&amp;INT(P29*100-100)&amp;"% 증가, 쿨타임 "&amp;W29&amp;"초 감소"</f>
        <v>번개 공격력 5% 증가, 쿨타임 0.6초 감소</v>
      </c>
      <c r="N29" s="544" t="s">
        <v>240</v>
      </c>
      <c r="O29" s="544">
        <v>2</v>
      </c>
      <c r="P29" s="428">
        <v>1.05</v>
      </c>
      <c r="Q29" s="568" t="s">
        <v>1054</v>
      </c>
      <c r="R29" s="483" t="s">
        <v>432</v>
      </c>
      <c r="S29" s="428">
        <v>1</v>
      </c>
      <c r="T29" s="428">
        <v>1</v>
      </c>
      <c r="U29" s="397" t="s">
        <v>1054</v>
      </c>
      <c r="V29" s="544">
        <v>5</v>
      </c>
      <c r="W29" s="428">
        <v>0.6</v>
      </c>
      <c r="X29" s="428">
        <v>0</v>
      </c>
      <c r="Y29" s="428">
        <v>0</v>
      </c>
      <c r="Z29" s="428">
        <v>1</v>
      </c>
      <c r="AA29" s="428">
        <v>1</v>
      </c>
      <c r="AB29" s="428">
        <v>0</v>
      </c>
      <c r="AC29" s="397">
        <v>3</v>
      </c>
    </row>
    <row r="30" spans="1:29" ht="17.25">
      <c r="A30" s="333" t="s">
        <v>992</v>
      </c>
      <c r="B30" s="185" t="s">
        <v>1044</v>
      </c>
      <c r="C30" s="184">
        <v>13</v>
      </c>
      <c r="D30" s="429" t="s">
        <v>1043</v>
      </c>
      <c r="E30" s="184">
        <v>3</v>
      </c>
      <c r="F30" s="184" t="s">
        <v>1087</v>
      </c>
      <c r="G30" s="184" t="s">
        <v>1042</v>
      </c>
      <c r="H30" s="184" t="s">
        <v>741</v>
      </c>
      <c r="I30" s="184" t="s">
        <v>431</v>
      </c>
      <c r="J30" s="186" t="s">
        <v>431</v>
      </c>
      <c r="K30" s="207" t="s">
        <v>1040</v>
      </c>
      <c r="L30" s="185" t="s">
        <v>1065</v>
      </c>
      <c r="M30" s="533" t="str">
        <f>"미사일 공격력 "&amp;INT(P30*100-100)&amp;"% 증가, 독뎀 "&amp;INT(T30*100-100)&amp;"% 증가"</f>
        <v>미사일 공격력 5% 증가, 독뎀 100% 증가</v>
      </c>
      <c r="N30" s="544" t="s">
        <v>240</v>
      </c>
      <c r="O30" s="544">
        <v>3.5</v>
      </c>
      <c r="P30" s="428">
        <v>1.05</v>
      </c>
      <c r="Q30" s="568" t="s">
        <v>1054</v>
      </c>
      <c r="R30" s="483" t="s">
        <v>1104</v>
      </c>
      <c r="S30" s="428">
        <v>8</v>
      </c>
      <c r="T30" s="428">
        <v>2</v>
      </c>
      <c r="U30" s="397" t="s">
        <v>174</v>
      </c>
      <c r="V30" s="544">
        <v>10</v>
      </c>
      <c r="W30" s="428">
        <v>0</v>
      </c>
      <c r="X30" s="428">
        <v>3</v>
      </c>
      <c r="Y30" s="428">
        <v>0</v>
      </c>
      <c r="Z30" s="428">
        <v>1</v>
      </c>
      <c r="AA30" s="428">
        <v>1</v>
      </c>
      <c r="AB30" s="428">
        <v>0</v>
      </c>
      <c r="AC30" s="397">
        <v>3</v>
      </c>
    </row>
    <row r="31" spans="1:29" ht="17.25">
      <c r="A31" s="335" t="s">
        <v>993</v>
      </c>
      <c r="B31" s="187" t="s">
        <v>984</v>
      </c>
      <c r="C31" s="188">
        <v>13</v>
      </c>
      <c r="D31" s="367" t="s">
        <v>986</v>
      </c>
      <c r="E31" s="188">
        <v>3</v>
      </c>
      <c r="F31" s="188" t="s">
        <v>1087</v>
      </c>
      <c r="G31" s="188" t="s">
        <v>738</v>
      </c>
      <c r="H31" s="188" t="s">
        <v>742</v>
      </c>
      <c r="I31" s="188" t="s">
        <v>431</v>
      </c>
      <c r="J31" s="189" t="s">
        <v>431</v>
      </c>
      <c r="K31" s="210" t="s">
        <v>1017</v>
      </c>
      <c r="L31" s="187" t="s">
        <v>1066</v>
      </c>
      <c r="M31" s="534" t="str">
        <f>"번개 공격력 "&amp;INT(P31*100-100)&amp;"% 증가"</f>
        <v>번개 공격력 5% 증가</v>
      </c>
      <c r="N31" s="545" t="s">
        <v>240</v>
      </c>
      <c r="O31" s="545">
        <v>1.25</v>
      </c>
      <c r="P31" s="380">
        <v>1.05</v>
      </c>
      <c r="Q31" s="569" t="s">
        <v>1054</v>
      </c>
      <c r="R31" s="484" t="s">
        <v>432</v>
      </c>
      <c r="S31" s="380">
        <v>1</v>
      </c>
      <c r="T31" s="380">
        <v>1</v>
      </c>
      <c r="U31" s="398" t="s">
        <v>1054</v>
      </c>
      <c r="V31" s="545">
        <v>8</v>
      </c>
      <c r="W31" s="380">
        <v>0</v>
      </c>
      <c r="X31" s="380">
        <v>0</v>
      </c>
      <c r="Y31" s="380">
        <v>0</v>
      </c>
      <c r="Z31" s="380">
        <v>1</v>
      </c>
      <c r="AA31" s="380">
        <v>1</v>
      </c>
      <c r="AB31" s="380">
        <v>0</v>
      </c>
      <c r="AC31" s="398">
        <v>3</v>
      </c>
    </row>
    <row r="32" spans="1:29">
      <c r="A32" s="336" t="s">
        <v>938</v>
      </c>
      <c r="B32" s="337" t="s">
        <v>743</v>
      </c>
      <c r="C32" s="338">
        <v>20</v>
      </c>
      <c r="D32" s="456" t="s">
        <v>135</v>
      </c>
      <c r="E32" s="338">
        <v>3</v>
      </c>
      <c r="F32" s="338" t="s">
        <v>1082</v>
      </c>
      <c r="G32" s="338" t="s">
        <v>431</v>
      </c>
      <c r="H32" s="338" t="s">
        <v>431</v>
      </c>
      <c r="I32" s="338" t="s">
        <v>431</v>
      </c>
      <c r="J32" s="249" t="s">
        <v>431</v>
      </c>
      <c r="K32" s="528" t="s">
        <v>1017</v>
      </c>
      <c r="L32" s="337" t="s">
        <v>870</v>
      </c>
      <c r="M32" s="535" t="str">
        <f>"얼음빠따 공격력 "&amp;INT(P32*100-100)&amp;"% 증가"</f>
        <v>얼음빠따 공격력 5% 증가</v>
      </c>
      <c r="N32" s="546" t="s">
        <v>240</v>
      </c>
      <c r="O32" s="546">
        <v>1.2</v>
      </c>
      <c r="P32" s="457">
        <v>1.05</v>
      </c>
      <c r="Q32" s="570" t="s">
        <v>1054</v>
      </c>
      <c r="R32" s="485" t="s">
        <v>432</v>
      </c>
      <c r="S32" s="457">
        <v>1</v>
      </c>
      <c r="T32" s="457">
        <v>1</v>
      </c>
      <c r="U32" s="472" t="s">
        <v>1054</v>
      </c>
      <c r="V32" s="546">
        <v>2</v>
      </c>
      <c r="W32" s="457">
        <v>0</v>
      </c>
      <c r="X32" s="457">
        <v>0</v>
      </c>
      <c r="Y32" s="457">
        <v>0</v>
      </c>
      <c r="Z32" s="457">
        <v>1</v>
      </c>
      <c r="AA32" s="457">
        <v>0</v>
      </c>
      <c r="AB32" s="457">
        <v>0</v>
      </c>
      <c r="AC32" s="472">
        <v>0</v>
      </c>
    </row>
    <row r="33" spans="1:29">
      <c r="A33" s="333" t="s">
        <v>940</v>
      </c>
      <c r="B33" s="185" t="s">
        <v>745</v>
      </c>
      <c r="C33" s="184">
        <v>21</v>
      </c>
      <c r="D33" s="433" t="s">
        <v>803</v>
      </c>
      <c r="E33" s="184">
        <v>3</v>
      </c>
      <c r="F33" s="184" t="s">
        <v>1082</v>
      </c>
      <c r="G33" s="184" t="str">
        <f>B32</f>
        <v>IceBat</v>
      </c>
      <c r="H33" s="184" t="s">
        <v>431</v>
      </c>
      <c r="I33" s="184" t="s">
        <v>431</v>
      </c>
      <c r="J33" s="186" t="s">
        <v>431</v>
      </c>
      <c r="K33" s="242" t="s">
        <v>1026</v>
      </c>
      <c r="L33" s="185" t="s">
        <v>1067</v>
      </c>
      <c r="M33" s="533" t="str">
        <f>"셰르파 공격력 "&amp;INT(P33*100-100)&amp;"% 증가, 개수 +"&amp;AB33&amp;"(2)"</f>
        <v>셰르파 공격력 5% 증가, 개수 +1(2)</v>
      </c>
      <c r="N33" s="547" t="s">
        <v>240</v>
      </c>
      <c r="O33" s="547">
        <v>0.4</v>
      </c>
      <c r="P33" s="432">
        <v>1.05</v>
      </c>
      <c r="Q33" s="571" t="s">
        <v>1054</v>
      </c>
      <c r="R33" s="486" t="s">
        <v>1107</v>
      </c>
      <c r="S33" s="432">
        <v>0</v>
      </c>
      <c r="T33" s="432">
        <v>0</v>
      </c>
      <c r="U33" s="400" t="s">
        <v>174</v>
      </c>
      <c r="V33" s="547">
        <v>2</v>
      </c>
      <c r="W33" s="432">
        <v>0</v>
      </c>
      <c r="X33" s="432">
        <v>0</v>
      </c>
      <c r="Y33" s="432">
        <v>0</v>
      </c>
      <c r="Z33" s="432">
        <v>1</v>
      </c>
      <c r="AA33" s="432">
        <v>2</v>
      </c>
      <c r="AB33" s="432">
        <v>1</v>
      </c>
      <c r="AC33" s="400">
        <v>3</v>
      </c>
    </row>
    <row r="34" spans="1:29">
      <c r="A34" s="333" t="s">
        <v>941</v>
      </c>
      <c r="B34" s="185" t="s">
        <v>746</v>
      </c>
      <c r="C34" s="184">
        <v>21</v>
      </c>
      <c r="D34" s="433" t="s">
        <v>804</v>
      </c>
      <c r="E34" s="184">
        <v>3</v>
      </c>
      <c r="F34" s="184" t="s">
        <v>1082</v>
      </c>
      <c r="G34" s="184" t="str">
        <f>B32</f>
        <v>IceBat</v>
      </c>
      <c r="H34" s="184" t="s">
        <v>431</v>
      </c>
      <c r="I34" s="184" t="s">
        <v>431</v>
      </c>
      <c r="J34" s="186" t="s">
        <v>431</v>
      </c>
      <c r="K34" s="242" t="s">
        <v>1027</v>
      </c>
      <c r="L34" s="185" t="s">
        <v>1070</v>
      </c>
      <c r="M34" s="533" t="str">
        <f>"아이스볼트 공격력 "&amp;INT(P34*100-100)&amp;"% 증가, 개수 +"&amp;AB34</f>
        <v>아이스볼트 공격력 5% 증가, 개수 +1</v>
      </c>
      <c r="N34" s="547" t="s">
        <v>240</v>
      </c>
      <c r="O34" s="547">
        <v>0.8</v>
      </c>
      <c r="P34" s="432">
        <v>1.05</v>
      </c>
      <c r="Q34" s="571" t="s">
        <v>1054</v>
      </c>
      <c r="R34" s="486" t="s">
        <v>432</v>
      </c>
      <c r="S34" s="432">
        <v>1</v>
      </c>
      <c r="T34" s="432">
        <v>1</v>
      </c>
      <c r="U34" s="400" t="s">
        <v>1054</v>
      </c>
      <c r="V34" s="547">
        <v>3</v>
      </c>
      <c r="W34" s="432">
        <v>0</v>
      </c>
      <c r="X34" s="432">
        <v>0</v>
      </c>
      <c r="Y34" s="432">
        <v>0</v>
      </c>
      <c r="Z34" s="432">
        <v>1</v>
      </c>
      <c r="AA34" s="432">
        <v>3</v>
      </c>
      <c r="AB34" s="432">
        <v>1</v>
      </c>
      <c r="AC34" s="400">
        <v>2.5</v>
      </c>
    </row>
    <row r="35" spans="1:29">
      <c r="A35" s="333" t="s">
        <v>942</v>
      </c>
      <c r="B35" s="185" t="s">
        <v>747</v>
      </c>
      <c r="C35" s="184">
        <v>21</v>
      </c>
      <c r="D35" s="433" t="s">
        <v>805</v>
      </c>
      <c r="E35" s="184">
        <v>3</v>
      </c>
      <c r="F35" s="184" t="s">
        <v>1082</v>
      </c>
      <c r="G35" s="184" t="str">
        <f>B32</f>
        <v>IceBat</v>
      </c>
      <c r="H35" s="184" t="s">
        <v>431</v>
      </c>
      <c r="I35" s="184" t="s">
        <v>431</v>
      </c>
      <c r="J35" s="186" t="s">
        <v>431</v>
      </c>
      <c r="K35" s="242" t="s">
        <v>1017</v>
      </c>
      <c r="L35" s="185" t="s">
        <v>1068</v>
      </c>
      <c r="M35" s="533" t="str">
        <f>"돌풍 공격력 "&amp;INT(P35*100-100)&amp;"% 증가"</f>
        <v>돌풍 공격력 5% 증가</v>
      </c>
      <c r="N35" s="547" t="s">
        <v>240</v>
      </c>
      <c r="O35" s="547">
        <v>1.5</v>
      </c>
      <c r="P35" s="432">
        <v>1.05</v>
      </c>
      <c r="Q35" s="571" t="s">
        <v>1054</v>
      </c>
      <c r="R35" s="486" t="s">
        <v>432</v>
      </c>
      <c r="S35" s="432">
        <v>1</v>
      </c>
      <c r="T35" s="432">
        <v>1</v>
      </c>
      <c r="U35" s="400" t="s">
        <v>1054</v>
      </c>
      <c r="V35" s="547">
        <v>3.5</v>
      </c>
      <c r="W35" s="432">
        <v>0</v>
      </c>
      <c r="X35" s="432">
        <v>0</v>
      </c>
      <c r="Y35" s="432">
        <v>0</v>
      </c>
      <c r="Z35" s="432">
        <v>1</v>
      </c>
      <c r="AA35" s="432">
        <v>0</v>
      </c>
      <c r="AB35" s="432">
        <v>0</v>
      </c>
      <c r="AC35" s="400">
        <v>0</v>
      </c>
    </row>
    <row r="36" spans="1:29">
      <c r="A36" s="333" t="s">
        <v>943</v>
      </c>
      <c r="B36" s="185" t="s">
        <v>748</v>
      </c>
      <c r="C36" s="184">
        <v>21</v>
      </c>
      <c r="D36" s="433" t="s">
        <v>806</v>
      </c>
      <c r="E36" s="184">
        <v>3</v>
      </c>
      <c r="F36" s="184" t="s">
        <v>1082</v>
      </c>
      <c r="G36" s="184" t="str">
        <f>B32</f>
        <v>IceBat</v>
      </c>
      <c r="H36" s="184" t="s">
        <v>431</v>
      </c>
      <c r="I36" s="184" t="s">
        <v>431</v>
      </c>
      <c r="J36" s="186" t="s">
        <v>431</v>
      </c>
      <c r="K36" s="242" t="s">
        <v>1017</v>
      </c>
      <c r="L36" s="185" t="s">
        <v>875</v>
      </c>
      <c r="M36" s="533" t="str">
        <f>"냉기폭풍 공격력 "&amp;INT(P36*100-100)&amp;"% 증가"</f>
        <v>냉기폭풍 공격력 5% 증가</v>
      </c>
      <c r="N36" s="547" t="s">
        <v>240</v>
      </c>
      <c r="O36" s="547">
        <v>2</v>
      </c>
      <c r="P36" s="432">
        <v>1.05</v>
      </c>
      <c r="Q36" s="571" t="s">
        <v>1054</v>
      </c>
      <c r="R36" s="486" t="s">
        <v>432</v>
      </c>
      <c r="S36" s="432">
        <v>1</v>
      </c>
      <c r="T36" s="432">
        <v>1</v>
      </c>
      <c r="U36" s="400" t="s">
        <v>1054</v>
      </c>
      <c r="V36" s="547">
        <v>10</v>
      </c>
      <c r="W36" s="432">
        <v>0</v>
      </c>
      <c r="X36" s="432">
        <v>1</v>
      </c>
      <c r="Y36" s="432">
        <v>0</v>
      </c>
      <c r="Z36" s="432">
        <v>1</v>
      </c>
      <c r="AA36" s="432">
        <v>0</v>
      </c>
      <c r="AB36" s="432">
        <v>0</v>
      </c>
      <c r="AC36" s="400">
        <v>0</v>
      </c>
    </row>
    <row r="37" spans="1:29">
      <c r="A37" s="333" t="s">
        <v>944</v>
      </c>
      <c r="B37" s="185" t="s">
        <v>749</v>
      </c>
      <c r="C37" s="184">
        <v>22</v>
      </c>
      <c r="D37" s="434" t="s">
        <v>807</v>
      </c>
      <c r="E37" s="184">
        <v>3</v>
      </c>
      <c r="F37" s="184" t="s">
        <v>1085</v>
      </c>
      <c r="G37" s="184" t="str">
        <f>B33</f>
        <v>OpenRoader</v>
      </c>
      <c r="H37" s="184" t="s">
        <v>431</v>
      </c>
      <c r="I37" s="184" t="s">
        <v>431</v>
      </c>
      <c r="J37" s="186" t="s">
        <v>431</v>
      </c>
      <c r="K37" s="242" t="s">
        <v>1026</v>
      </c>
      <c r="L37" s="185" t="s">
        <v>1069</v>
      </c>
      <c r="M37" s="533" t="str">
        <f>"셰르파 공격력 "&amp;INT(P37*100-100)&amp;"% 증가, 적 방어력 "&amp;T37&amp;" 추가 감소"</f>
        <v>셰르파 공격력 10% 증가, 적 방어력 2.5 추가 감소</v>
      </c>
      <c r="N37" s="547" t="s">
        <v>240</v>
      </c>
      <c r="O37" s="547">
        <v>0.8</v>
      </c>
      <c r="P37" s="432">
        <v>1.1</v>
      </c>
      <c r="Q37" s="571" t="s">
        <v>1054</v>
      </c>
      <c r="R37" s="486" t="s">
        <v>1107</v>
      </c>
      <c r="S37" s="432">
        <v>5</v>
      </c>
      <c r="T37" s="432">
        <v>2.5</v>
      </c>
      <c r="U37" s="400" t="s">
        <v>174</v>
      </c>
      <c r="V37" s="547">
        <v>2</v>
      </c>
      <c r="W37" s="432">
        <v>0</v>
      </c>
      <c r="X37" s="432">
        <v>0</v>
      </c>
      <c r="Y37" s="432">
        <v>0</v>
      </c>
      <c r="Z37" s="432">
        <v>1</v>
      </c>
      <c r="AA37" s="432">
        <v>4</v>
      </c>
      <c r="AB37" s="432">
        <v>0</v>
      </c>
      <c r="AC37" s="400">
        <v>0</v>
      </c>
    </row>
    <row r="38" spans="1:29">
      <c r="A38" s="333" t="s">
        <v>945</v>
      </c>
      <c r="B38" s="185" t="s">
        <v>750</v>
      </c>
      <c r="C38" s="184">
        <v>22</v>
      </c>
      <c r="D38" s="434" t="s">
        <v>808</v>
      </c>
      <c r="E38" s="184">
        <v>3</v>
      </c>
      <c r="F38" s="184" t="s">
        <v>1085</v>
      </c>
      <c r="G38" s="184" t="str">
        <f>B34</f>
        <v>IceBalt</v>
      </c>
      <c r="H38" s="184" t="s">
        <v>431</v>
      </c>
      <c r="I38" s="184" t="s">
        <v>431</v>
      </c>
      <c r="J38" s="186" t="s">
        <v>431</v>
      </c>
      <c r="K38" s="242" t="s">
        <v>1027</v>
      </c>
      <c r="L38" s="185" t="s">
        <v>1071</v>
      </c>
      <c r="M38" s="533" t="str">
        <f>"회수 공격력 "&amp;INT(P38*100-100)&amp;"% 증가"</f>
        <v>회수 공격력 10% 증가</v>
      </c>
      <c r="N38" s="547" t="s">
        <v>240</v>
      </c>
      <c r="O38" s="547">
        <v>1</v>
      </c>
      <c r="P38" s="432">
        <v>1.1</v>
      </c>
      <c r="Q38" s="571" t="s">
        <v>1054</v>
      </c>
      <c r="R38" s="486" t="s">
        <v>432</v>
      </c>
      <c r="S38" s="432">
        <v>1</v>
      </c>
      <c r="T38" s="432">
        <v>1</v>
      </c>
      <c r="U38" s="400" t="s">
        <v>1054</v>
      </c>
      <c r="V38" s="547">
        <v>3</v>
      </c>
      <c r="W38" s="432">
        <v>0</v>
      </c>
      <c r="X38" s="432">
        <v>0</v>
      </c>
      <c r="Y38" s="432">
        <v>0</v>
      </c>
      <c r="Z38" s="432">
        <v>1</v>
      </c>
      <c r="AA38" s="432">
        <v>5</v>
      </c>
      <c r="AB38" s="432">
        <v>0</v>
      </c>
      <c r="AC38" s="400">
        <v>2.5</v>
      </c>
    </row>
    <row r="39" spans="1:29">
      <c r="A39" s="333" t="s">
        <v>946</v>
      </c>
      <c r="B39" s="185" t="s">
        <v>751</v>
      </c>
      <c r="C39" s="184">
        <v>22</v>
      </c>
      <c r="D39" s="434" t="s">
        <v>809</v>
      </c>
      <c r="E39" s="184">
        <v>3</v>
      </c>
      <c r="F39" s="184" t="s">
        <v>1085</v>
      </c>
      <c r="G39" s="184" t="str">
        <f>B35</f>
        <v>Flurry</v>
      </c>
      <c r="H39" s="184" t="s">
        <v>431</v>
      </c>
      <c r="I39" s="184" t="s">
        <v>431</v>
      </c>
      <c r="J39" s="186" t="s">
        <v>431</v>
      </c>
      <c r="K39" s="242" t="s">
        <v>1017</v>
      </c>
      <c r="L39" s="185" t="s">
        <v>878</v>
      </c>
      <c r="M39" s="533" t="str">
        <f>"돌풍의 눈 공격력 "&amp;INT(P39*100-100)&amp;"% 증가"</f>
        <v>돌풍의 눈 공격력 5% 증가</v>
      </c>
      <c r="N39" s="547" t="s">
        <v>240</v>
      </c>
      <c r="O39" s="547">
        <v>2</v>
      </c>
      <c r="P39" s="432">
        <v>1.05</v>
      </c>
      <c r="Q39" s="571" t="s">
        <v>1054</v>
      </c>
      <c r="R39" s="486" t="s">
        <v>432</v>
      </c>
      <c r="S39" s="432">
        <v>1</v>
      </c>
      <c r="T39" s="432">
        <v>1</v>
      </c>
      <c r="U39" s="400" t="s">
        <v>1054</v>
      </c>
      <c r="V39" s="547">
        <v>3.5</v>
      </c>
      <c r="W39" s="432">
        <v>0</v>
      </c>
      <c r="X39" s="432">
        <v>0</v>
      </c>
      <c r="Y39" s="432">
        <v>0</v>
      </c>
      <c r="Z39" s="432">
        <v>1</v>
      </c>
      <c r="AA39" s="432">
        <v>0</v>
      </c>
      <c r="AB39" s="432">
        <v>0</v>
      </c>
      <c r="AC39" s="400">
        <v>0</v>
      </c>
    </row>
    <row r="40" spans="1:29" ht="17.25">
      <c r="A40" s="333" t="s">
        <v>947</v>
      </c>
      <c r="B40" s="185" t="s">
        <v>752</v>
      </c>
      <c r="C40" s="184">
        <v>22</v>
      </c>
      <c r="D40" s="434" t="s">
        <v>810</v>
      </c>
      <c r="E40" s="184">
        <v>3</v>
      </c>
      <c r="F40" s="184" t="s">
        <v>1085</v>
      </c>
      <c r="G40" s="184" t="str">
        <f>B36</f>
        <v>ColdStorm</v>
      </c>
      <c r="H40" s="184" t="s">
        <v>431</v>
      </c>
      <c r="I40" s="184" t="s">
        <v>431</v>
      </c>
      <c r="J40" s="186" t="s">
        <v>431</v>
      </c>
      <c r="K40" s="242" t="s">
        <v>1017</v>
      </c>
      <c r="L40" s="185" t="s">
        <v>1072</v>
      </c>
      <c r="M40" s="533" t="str">
        <f>"순환폭풍 공격력 "&amp;INT(P40*100-100)&amp;"% 증가"</f>
        <v>순환폭풍 공격력 5% 증가</v>
      </c>
      <c r="N40" s="547" t="s">
        <v>240</v>
      </c>
      <c r="O40" s="547">
        <v>2.5</v>
      </c>
      <c r="P40" s="432">
        <v>1.05</v>
      </c>
      <c r="Q40" s="571" t="s">
        <v>1054</v>
      </c>
      <c r="R40" s="486" t="s">
        <v>432</v>
      </c>
      <c r="S40" s="432">
        <v>1</v>
      </c>
      <c r="T40" s="432">
        <v>1</v>
      </c>
      <c r="U40" s="400" t="s">
        <v>1054</v>
      </c>
      <c r="V40" s="547">
        <v>10</v>
      </c>
      <c r="W40" s="432">
        <v>0</v>
      </c>
      <c r="X40" s="432">
        <v>0</v>
      </c>
      <c r="Y40" s="432">
        <v>0</v>
      </c>
      <c r="Z40" s="432">
        <v>1</v>
      </c>
      <c r="AA40" s="432">
        <v>0</v>
      </c>
      <c r="AB40" s="432">
        <v>0</v>
      </c>
      <c r="AC40" s="400">
        <v>0</v>
      </c>
    </row>
    <row r="41" spans="1:29" ht="17.25">
      <c r="A41" s="334" t="s">
        <v>994</v>
      </c>
      <c r="B41" s="194" t="s">
        <v>987</v>
      </c>
      <c r="C41" s="2">
        <v>23</v>
      </c>
      <c r="D41" s="464" t="s">
        <v>988</v>
      </c>
      <c r="E41" s="2">
        <v>3</v>
      </c>
      <c r="F41" s="2" t="s">
        <v>1087</v>
      </c>
      <c r="G41" s="2" t="s">
        <v>750</v>
      </c>
      <c r="H41" s="2" t="s">
        <v>752</v>
      </c>
      <c r="I41" s="2" t="s">
        <v>431</v>
      </c>
      <c r="J41" s="195" t="s">
        <v>431</v>
      </c>
      <c r="K41" s="529" t="s">
        <v>1027</v>
      </c>
      <c r="L41" s="194" t="s">
        <v>1073</v>
      </c>
      <c r="M41" s="536" t="str">
        <f>"[자동타격] 폭풍공격력 "&amp;INT(P41*100-100)&amp;"% 증가, 에너지볼 공격력 "&amp;INT(T41*100-100)&amp;"% 증가"</f>
        <v>[자동타격] 폭풍공격력 5% 증가, 에너지볼 공격력 10% 증가</v>
      </c>
      <c r="N41" s="548" t="s">
        <v>1106</v>
      </c>
      <c r="O41" s="548">
        <v>1.5</v>
      </c>
      <c r="P41" s="465">
        <v>1.05</v>
      </c>
      <c r="Q41" s="572" t="s">
        <v>1054</v>
      </c>
      <c r="R41" s="487" t="s">
        <v>1105</v>
      </c>
      <c r="S41" s="465">
        <v>3</v>
      </c>
      <c r="T41" s="465">
        <v>1.1</v>
      </c>
      <c r="U41" s="473" t="s">
        <v>1054</v>
      </c>
      <c r="V41" s="548">
        <v>8</v>
      </c>
      <c r="W41" s="465">
        <v>0</v>
      </c>
      <c r="X41" s="465">
        <v>0</v>
      </c>
      <c r="Y41" s="465">
        <v>0</v>
      </c>
      <c r="Z41" s="465">
        <v>1</v>
      </c>
      <c r="AA41" s="465">
        <v>0</v>
      </c>
      <c r="AB41" s="465">
        <v>0</v>
      </c>
      <c r="AC41" s="473">
        <v>0</v>
      </c>
    </row>
    <row r="42" spans="1:29">
      <c r="A42" s="332" t="s">
        <v>948</v>
      </c>
      <c r="B42" s="32" t="s">
        <v>753</v>
      </c>
      <c r="C42" s="33">
        <v>30</v>
      </c>
      <c r="D42" s="458" t="s">
        <v>811</v>
      </c>
      <c r="E42" s="33">
        <v>3</v>
      </c>
      <c r="F42" s="33" t="s">
        <v>1082</v>
      </c>
      <c r="G42" s="33" t="s">
        <v>431</v>
      </c>
      <c r="H42" s="33" t="s">
        <v>431</v>
      </c>
      <c r="I42" s="33" t="s">
        <v>431</v>
      </c>
      <c r="J42" s="34" t="s">
        <v>431</v>
      </c>
      <c r="K42" s="146" t="s">
        <v>1017</v>
      </c>
      <c r="L42" s="32" t="s">
        <v>880</v>
      </c>
      <c r="M42" s="532" t="str">
        <f>"실드량 "&amp;INT(P42*100-100)&amp;"% 증가"</f>
        <v>실드량 5% 증가</v>
      </c>
      <c r="N42" s="549" t="s">
        <v>811</v>
      </c>
      <c r="O42" s="549">
        <v>20</v>
      </c>
      <c r="P42" s="459">
        <v>1.05</v>
      </c>
      <c r="Q42" s="573" t="s">
        <v>1054</v>
      </c>
      <c r="R42" s="488" t="s">
        <v>432</v>
      </c>
      <c r="S42" s="459">
        <v>1</v>
      </c>
      <c r="T42" s="459">
        <v>1</v>
      </c>
      <c r="U42" s="460" t="s">
        <v>1054</v>
      </c>
      <c r="V42" s="549">
        <v>15</v>
      </c>
      <c r="W42" s="459">
        <v>0</v>
      </c>
      <c r="X42" s="459">
        <v>0</v>
      </c>
      <c r="Y42" s="459">
        <v>0</v>
      </c>
      <c r="Z42" s="459">
        <v>1</v>
      </c>
      <c r="AA42" s="459">
        <v>0</v>
      </c>
      <c r="AB42" s="459">
        <v>0</v>
      </c>
      <c r="AC42" s="460">
        <v>0</v>
      </c>
    </row>
    <row r="43" spans="1:29">
      <c r="A43" s="333" t="s">
        <v>950</v>
      </c>
      <c r="B43" s="185" t="s">
        <v>755</v>
      </c>
      <c r="C43" s="184">
        <v>31</v>
      </c>
      <c r="D43" s="437" t="s">
        <v>813</v>
      </c>
      <c r="E43" s="184">
        <v>3</v>
      </c>
      <c r="F43" s="184" t="s">
        <v>1082</v>
      </c>
      <c r="G43" s="184" t="str">
        <f>B42</f>
        <v>Shield</v>
      </c>
      <c r="H43" s="184" t="s">
        <v>431</v>
      </c>
      <c r="I43" s="184" t="s">
        <v>431</v>
      </c>
      <c r="J43" s="186" t="s">
        <v>431</v>
      </c>
      <c r="K43" s="242" t="s">
        <v>1017</v>
      </c>
      <c r="L43" s="185" t="s">
        <v>882</v>
      </c>
      <c r="M43" s="533" t="str">
        <f>"거대방패 실드량 "&amp;INT(P43*100-100)&amp;"% 증가"</f>
        <v>거대방패 실드량 10% 증가</v>
      </c>
      <c r="N43" s="550" t="s">
        <v>811</v>
      </c>
      <c r="O43" s="550">
        <v>60</v>
      </c>
      <c r="P43" s="436">
        <v>1.1</v>
      </c>
      <c r="Q43" s="574" t="s">
        <v>1054</v>
      </c>
      <c r="R43" s="489" t="s">
        <v>432</v>
      </c>
      <c r="S43" s="436">
        <v>1</v>
      </c>
      <c r="T43" s="436">
        <v>1</v>
      </c>
      <c r="U43" s="403" t="s">
        <v>1054</v>
      </c>
      <c r="V43" s="550">
        <v>15</v>
      </c>
      <c r="W43" s="436">
        <v>0</v>
      </c>
      <c r="X43" s="436">
        <v>0</v>
      </c>
      <c r="Y43" s="436">
        <v>0</v>
      </c>
      <c r="Z43" s="436">
        <v>1</v>
      </c>
      <c r="AA43" s="436">
        <v>0</v>
      </c>
      <c r="AB43" s="436">
        <v>0</v>
      </c>
      <c r="AC43" s="403">
        <v>0</v>
      </c>
    </row>
    <row r="44" spans="1:29">
      <c r="A44" s="333" t="s">
        <v>951</v>
      </c>
      <c r="B44" s="185" t="s">
        <v>756</v>
      </c>
      <c r="C44" s="184">
        <v>31</v>
      </c>
      <c r="D44" s="437" t="s">
        <v>814</v>
      </c>
      <c r="E44" s="184">
        <v>3</v>
      </c>
      <c r="F44" s="184" t="s">
        <v>1082</v>
      </c>
      <c r="G44" s="184" t="str">
        <f>B42</f>
        <v>Shield</v>
      </c>
      <c r="H44" s="184" t="s">
        <v>431</v>
      </c>
      <c r="I44" s="184" t="s">
        <v>431</v>
      </c>
      <c r="J44" s="186" t="s">
        <v>431</v>
      </c>
      <c r="K44" s="242" t="s">
        <v>1017</v>
      </c>
      <c r="L44" s="185" t="s">
        <v>883</v>
      </c>
      <c r="M44" s="533" t="str">
        <f>"가시방패 실드량 "&amp;(P44*100-100)&amp;"% 증가, 반격데미지 "&amp;(T44*100)&amp;"% 증가"</f>
        <v>가시방패 실드량 15% 증가, 반격데미지 10% 증가</v>
      </c>
      <c r="N44" s="550" t="s">
        <v>811</v>
      </c>
      <c r="O44" s="550">
        <v>30</v>
      </c>
      <c r="P44" s="436">
        <v>1.15</v>
      </c>
      <c r="Q44" s="574" t="s">
        <v>1054</v>
      </c>
      <c r="R44" s="489" t="s">
        <v>1110</v>
      </c>
      <c r="S44" s="436">
        <v>0.5</v>
      </c>
      <c r="T44" s="436">
        <v>0.1</v>
      </c>
      <c r="U44" s="403" t="s">
        <v>174</v>
      </c>
      <c r="V44" s="550">
        <v>15</v>
      </c>
      <c r="W44" s="436">
        <v>0</v>
      </c>
      <c r="X44" s="436">
        <v>0</v>
      </c>
      <c r="Y44" s="436">
        <v>0</v>
      </c>
      <c r="Z44" s="436">
        <v>1</v>
      </c>
      <c r="AA44" s="436">
        <v>0</v>
      </c>
      <c r="AB44" s="436">
        <v>0</v>
      </c>
      <c r="AC44" s="403">
        <v>0</v>
      </c>
    </row>
    <row r="45" spans="1:29">
      <c r="A45" s="333" t="s">
        <v>952</v>
      </c>
      <c r="B45" s="185" t="s">
        <v>757</v>
      </c>
      <c r="C45" s="184">
        <v>31</v>
      </c>
      <c r="D45" s="437" t="s">
        <v>815</v>
      </c>
      <c r="E45" s="184">
        <v>3</v>
      </c>
      <c r="F45" s="184" t="s">
        <v>1082</v>
      </c>
      <c r="G45" s="184" t="str">
        <f>B42</f>
        <v>Shield</v>
      </c>
      <c r="H45" s="184" t="s">
        <v>431</v>
      </c>
      <c r="I45" s="184" t="s">
        <v>431</v>
      </c>
      <c r="J45" s="186" t="s">
        <v>431</v>
      </c>
      <c r="K45" s="242" t="s">
        <v>1017</v>
      </c>
      <c r="L45" s="185" t="s">
        <v>884</v>
      </c>
      <c r="M45" s="533" t="str">
        <f>"번개방패 공격력 "&amp;INT(P45*100-100)&amp;"% 증가, 실드량 "&amp;(T45*100)&amp;"% 증가"</f>
        <v>번개방패 공격력 20% 증가, 실드량 10% 증가</v>
      </c>
      <c r="N45" s="550" t="s">
        <v>240</v>
      </c>
      <c r="O45" s="550">
        <v>0.75</v>
      </c>
      <c r="P45" s="436">
        <v>1.2</v>
      </c>
      <c r="Q45" s="574" t="s">
        <v>1054</v>
      </c>
      <c r="R45" s="489" t="s">
        <v>811</v>
      </c>
      <c r="S45" s="436">
        <v>0.5</v>
      </c>
      <c r="T45" s="436">
        <v>0.1</v>
      </c>
      <c r="U45" s="403" t="s">
        <v>174</v>
      </c>
      <c r="V45" s="550">
        <v>0</v>
      </c>
      <c r="W45" s="436">
        <v>0</v>
      </c>
      <c r="X45" s="436">
        <v>0</v>
      </c>
      <c r="Y45" s="436">
        <v>0</v>
      </c>
      <c r="Z45" s="436">
        <v>1</v>
      </c>
      <c r="AA45" s="436">
        <v>0</v>
      </c>
      <c r="AB45" s="436">
        <v>0</v>
      </c>
      <c r="AC45" s="403">
        <v>0</v>
      </c>
    </row>
    <row r="46" spans="1:29">
      <c r="A46" s="333" t="s">
        <v>953</v>
      </c>
      <c r="B46" s="185" t="s">
        <v>758</v>
      </c>
      <c r="C46" s="184">
        <v>32</v>
      </c>
      <c r="D46" s="438" t="s">
        <v>816</v>
      </c>
      <c r="E46" s="184">
        <v>3</v>
      </c>
      <c r="F46" s="184" t="s">
        <v>1085</v>
      </c>
      <c r="G46" s="184" t="str">
        <f>B43</f>
        <v>HugeShield</v>
      </c>
      <c r="H46" s="184" t="s">
        <v>431</v>
      </c>
      <c r="I46" s="184" t="s">
        <v>431</v>
      </c>
      <c r="J46" s="186" t="s">
        <v>431</v>
      </c>
      <c r="K46" s="242" t="s">
        <v>1017</v>
      </c>
      <c r="L46" s="185" t="s">
        <v>885</v>
      </c>
      <c r="M46" s="533" t="str">
        <f>"강화방패 실드량 "&amp;INT(P46*100-100)&amp;"% 증가, 실드 방어력 "&amp;INT(T46*100)&amp;"% 추가 적용 "</f>
        <v>강화방패 실드량 20% 증가, 실드 방어력 25% 추가 적용 </v>
      </c>
      <c r="N46" s="550" t="s">
        <v>811</v>
      </c>
      <c r="O46" s="550">
        <v>75</v>
      </c>
      <c r="P46" s="436">
        <v>1.2</v>
      </c>
      <c r="Q46" s="574" t="s">
        <v>174</v>
      </c>
      <c r="R46" s="489" t="s">
        <v>1111</v>
      </c>
      <c r="S46" s="436">
        <v>0.5</v>
      </c>
      <c r="T46" s="436">
        <v>0.25</v>
      </c>
      <c r="U46" s="403" t="s">
        <v>174</v>
      </c>
      <c r="V46" s="550">
        <v>15</v>
      </c>
      <c r="W46" s="436">
        <v>0</v>
      </c>
      <c r="X46" s="436">
        <v>0</v>
      </c>
      <c r="Y46" s="436">
        <v>0</v>
      </c>
      <c r="Z46" s="436">
        <v>1</v>
      </c>
      <c r="AA46" s="436">
        <v>0</v>
      </c>
      <c r="AB46" s="436">
        <v>0</v>
      </c>
      <c r="AC46" s="403">
        <v>0</v>
      </c>
    </row>
    <row r="47" spans="1:29">
      <c r="A47" s="333" t="s">
        <v>954</v>
      </c>
      <c r="B47" s="185" t="s">
        <v>759</v>
      </c>
      <c r="C47" s="184">
        <v>32</v>
      </c>
      <c r="D47" s="438" t="s">
        <v>817</v>
      </c>
      <c r="E47" s="184">
        <v>3</v>
      </c>
      <c r="F47" s="184" t="s">
        <v>1085</v>
      </c>
      <c r="G47" s="184" t="str">
        <f>B44</f>
        <v>ThornShield</v>
      </c>
      <c r="H47" s="184" t="s">
        <v>431</v>
      </c>
      <c r="I47" s="184" t="s">
        <v>431</v>
      </c>
      <c r="J47" s="186" t="s">
        <v>431</v>
      </c>
      <c r="K47" s="242" t="s">
        <v>1017</v>
      </c>
      <c r="L47" s="185" t="s">
        <v>886</v>
      </c>
      <c r="M47" s="533" t="str">
        <f>"반사방패 실드량 "&amp;(P47*100-100)&amp;"% 증가, 반격데미지 "&amp;(T47*100)&amp;"% 증가"</f>
        <v>반사방패 실드량 20% 증가, 반격데미지 30% 증가</v>
      </c>
      <c r="N47" s="550" t="s">
        <v>811</v>
      </c>
      <c r="O47" s="550">
        <v>40</v>
      </c>
      <c r="P47" s="436">
        <v>1.2</v>
      </c>
      <c r="Q47" s="574" t="s">
        <v>1054</v>
      </c>
      <c r="R47" s="489" t="s">
        <v>1110</v>
      </c>
      <c r="S47" s="436">
        <v>0.7</v>
      </c>
      <c r="T47" s="436">
        <v>0.3</v>
      </c>
      <c r="U47" s="403" t="s">
        <v>174</v>
      </c>
      <c r="V47" s="550">
        <v>15</v>
      </c>
      <c r="W47" s="436">
        <v>0</v>
      </c>
      <c r="X47" s="436">
        <v>0</v>
      </c>
      <c r="Y47" s="436">
        <v>0</v>
      </c>
      <c r="Z47" s="436">
        <v>1</v>
      </c>
      <c r="AA47" s="436">
        <v>0</v>
      </c>
      <c r="AB47" s="436">
        <v>0</v>
      </c>
      <c r="AC47" s="403">
        <v>0</v>
      </c>
    </row>
    <row r="48" spans="1:29">
      <c r="A48" s="333" t="s">
        <v>955</v>
      </c>
      <c r="B48" s="185" t="s">
        <v>760</v>
      </c>
      <c r="C48" s="184">
        <v>32</v>
      </c>
      <c r="D48" s="438" t="s">
        <v>818</v>
      </c>
      <c r="E48" s="184">
        <v>3</v>
      </c>
      <c r="F48" s="184" t="s">
        <v>1085</v>
      </c>
      <c r="G48" s="184" t="str">
        <f>B45</f>
        <v>LightningShield</v>
      </c>
      <c r="H48" s="184" t="s">
        <v>431</v>
      </c>
      <c r="I48" s="184" t="s">
        <v>431</v>
      </c>
      <c r="J48" s="186" t="s">
        <v>431</v>
      </c>
      <c r="K48" s="242" t="s">
        <v>1017</v>
      </c>
      <c r="L48" s="185" t="s">
        <v>887</v>
      </c>
      <c r="M48" s="533" t="str">
        <f>"충전실드 공격력 "&amp;P48*100-100&amp;"% 증가, 충전시 체력의 "&amp;T48&amp;"%추가 회복"</f>
        <v>충전실드 공격력 20% 증가, 충전시 체력의 0.5%추가 회복</v>
      </c>
      <c r="N48" s="550" t="s">
        <v>240</v>
      </c>
      <c r="O48" s="550">
        <v>1</v>
      </c>
      <c r="P48" s="436">
        <v>1.2</v>
      </c>
      <c r="Q48" s="574" t="s">
        <v>1054</v>
      </c>
      <c r="R48" s="489" t="s">
        <v>1112</v>
      </c>
      <c r="S48" s="436">
        <v>0.5</v>
      </c>
      <c r="T48" s="436">
        <v>0.5</v>
      </c>
      <c r="U48" s="403" t="s">
        <v>174</v>
      </c>
      <c r="V48" s="550">
        <v>0</v>
      </c>
      <c r="W48" s="436">
        <v>0</v>
      </c>
      <c r="X48" s="436">
        <v>0</v>
      </c>
      <c r="Y48" s="436">
        <v>0</v>
      </c>
      <c r="Z48" s="436">
        <v>1</v>
      </c>
      <c r="AA48" s="436">
        <v>0</v>
      </c>
      <c r="AB48" s="436">
        <v>0</v>
      </c>
      <c r="AC48" s="403">
        <v>0</v>
      </c>
    </row>
    <row r="49" spans="1:29">
      <c r="A49" s="333" t="s">
        <v>956</v>
      </c>
      <c r="B49" s="185" t="s">
        <v>761</v>
      </c>
      <c r="C49" s="184">
        <v>31</v>
      </c>
      <c r="D49" s="437" t="s">
        <v>138</v>
      </c>
      <c r="E49" s="184">
        <v>3</v>
      </c>
      <c r="F49" s="184" t="s">
        <v>1082</v>
      </c>
      <c r="G49" s="184" t="str">
        <f>B42</f>
        <v>Shield</v>
      </c>
      <c r="H49" s="184" t="s">
        <v>431</v>
      </c>
      <c r="I49" s="184" t="s">
        <v>431</v>
      </c>
      <c r="J49" s="186" t="s">
        <v>842</v>
      </c>
      <c r="K49" s="242" t="s">
        <v>1017</v>
      </c>
      <c r="L49" s="185" t="str">
        <f>X49&amp;"초간 은신이 된다."</f>
        <v>2초간 은신이 된다.</v>
      </c>
      <c r="M49" s="533" t="str">
        <f>"무적 지속시간 "&amp;Y49&amp;"초 증가"</f>
        <v>무적 지속시간 0.5초 증가</v>
      </c>
      <c r="N49" s="550" t="s">
        <v>432</v>
      </c>
      <c r="O49" s="550">
        <v>0</v>
      </c>
      <c r="P49" s="436">
        <v>0</v>
      </c>
      <c r="Q49" s="574" t="s">
        <v>1054</v>
      </c>
      <c r="R49" s="489" t="s">
        <v>432</v>
      </c>
      <c r="S49" s="436">
        <v>1</v>
      </c>
      <c r="T49" s="436">
        <v>1</v>
      </c>
      <c r="U49" s="403" t="s">
        <v>1054</v>
      </c>
      <c r="V49" s="550">
        <v>20</v>
      </c>
      <c r="W49" s="436">
        <v>0</v>
      </c>
      <c r="X49" s="436">
        <v>2</v>
      </c>
      <c r="Y49" s="436">
        <v>0.5</v>
      </c>
      <c r="Z49" s="436">
        <v>1</v>
      </c>
      <c r="AA49" s="436">
        <v>0</v>
      </c>
      <c r="AB49" s="436">
        <v>0</v>
      </c>
      <c r="AC49" s="403">
        <v>0</v>
      </c>
    </row>
    <row r="50" spans="1:29">
      <c r="A50" s="333" t="s">
        <v>957</v>
      </c>
      <c r="B50" s="185" t="s">
        <v>762</v>
      </c>
      <c r="C50" s="184">
        <v>31</v>
      </c>
      <c r="D50" s="437" t="s">
        <v>819</v>
      </c>
      <c r="E50" s="184">
        <v>3</v>
      </c>
      <c r="F50" s="184" t="s">
        <v>1082</v>
      </c>
      <c r="G50" s="184" t="str">
        <f>B42</f>
        <v>Shield</v>
      </c>
      <c r="H50" s="184" t="s">
        <v>431</v>
      </c>
      <c r="I50" s="184" t="s">
        <v>431</v>
      </c>
      <c r="J50" s="186" t="s">
        <v>843</v>
      </c>
      <c r="K50" s="242" t="s">
        <v>1017</v>
      </c>
      <c r="L50" s="185" t="str">
        <f>X50&amp;"초간 무적이 된다."</f>
        <v>2초간 무적이 된다.</v>
      </c>
      <c r="M50" s="533" t="str">
        <f>"은신, 지속시간 "&amp;Y50&amp;"초 증가"</f>
        <v>은신, 지속시간 0.5초 증가</v>
      </c>
      <c r="N50" s="550" t="s">
        <v>432</v>
      </c>
      <c r="O50" s="550">
        <v>0</v>
      </c>
      <c r="P50" s="436">
        <v>0</v>
      </c>
      <c r="Q50" s="574" t="s">
        <v>1054</v>
      </c>
      <c r="R50" s="489" t="s">
        <v>432</v>
      </c>
      <c r="S50" s="436">
        <v>1</v>
      </c>
      <c r="T50" s="436">
        <v>1</v>
      </c>
      <c r="U50" s="403" t="s">
        <v>1054</v>
      </c>
      <c r="V50" s="550">
        <v>20</v>
      </c>
      <c r="W50" s="436">
        <v>0</v>
      </c>
      <c r="X50" s="436">
        <v>2</v>
      </c>
      <c r="Y50" s="436">
        <v>0.5</v>
      </c>
      <c r="Z50" s="436">
        <v>1</v>
      </c>
      <c r="AA50" s="436">
        <v>0</v>
      </c>
      <c r="AB50" s="436">
        <v>0</v>
      </c>
      <c r="AC50" s="403">
        <v>0</v>
      </c>
    </row>
    <row r="51" spans="1:29">
      <c r="A51" s="333" t="s">
        <v>958</v>
      </c>
      <c r="B51" s="185" t="s">
        <v>763</v>
      </c>
      <c r="C51" s="184">
        <v>32</v>
      </c>
      <c r="D51" s="438" t="s">
        <v>820</v>
      </c>
      <c r="E51" s="184">
        <v>3</v>
      </c>
      <c r="F51" s="184" t="s">
        <v>1085</v>
      </c>
      <c r="G51" s="184" t="str">
        <f>B49</f>
        <v>Invincible</v>
      </c>
      <c r="H51" s="184" t="s">
        <v>431</v>
      </c>
      <c r="I51" s="184" t="s">
        <v>431</v>
      </c>
      <c r="J51" s="186" t="s">
        <v>431</v>
      </c>
      <c r="K51" s="242" t="s">
        <v>1017</v>
      </c>
      <c r="L51" s="185" t="str">
        <f>"무적상태에서 방지한 데미지의 "&amp;INT(O51)&amp;"% 회복!"</f>
        <v>무적상태에서 방지한 데미지의 0% 회복!</v>
      </c>
      <c r="M51" s="533" t="str">
        <f>"방지한 피해 흡수량 "&amp;INT(P51*100)&amp;"% 증가"</f>
        <v>방지한 피해 흡수량 5% 증가</v>
      </c>
      <c r="N51" s="550" t="s">
        <v>1109</v>
      </c>
      <c r="O51" s="550">
        <v>0.25</v>
      </c>
      <c r="P51" s="436">
        <v>0.05</v>
      </c>
      <c r="Q51" s="574" t="s">
        <v>174</v>
      </c>
      <c r="R51" s="489" t="s">
        <v>432</v>
      </c>
      <c r="S51" s="436">
        <v>1</v>
      </c>
      <c r="T51" s="436">
        <v>1</v>
      </c>
      <c r="U51" s="403" t="s">
        <v>1054</v>
      </c>
      <c r="V51" s="550">
        <v>20</v>
      </c>
      <c r="W51" s="436">
        <v>0</v>
      </c>
      <c r="X51" s="436">
        <v>3.2</v>
      </c>
      <c r="Y51" s="436">
        <v>0</v>
      </c>
      <c r="Z51" s="436">
        <v>1</v>
      </c>
      <c r="AA51" s="436">
        <v>0</v>
      </c>
      <c r="AB51" s="436">
        <v>0</v>
      </c>
      <c r="AC51" s="403">
        <v>0</v>
      </c>
    </row>
    <row r="52" spans="1:29" ht="17.25">
      <c r="A52" s="335" t="s">
        <v>959</v>
      </c>
      <c r="B52" s="187" t="s">
        <v>764</v>
      </c>
      <c r="C52" s="188">
        <v>32</v>
      </c>
      <c r="D52" s="461" t="s">
        <v>821</v>
      </c>
      <c r="E52" s="188">
        <v>3</v>
      </c>
      <c r="F52" s="188" t="s">
        <v>1085</v>
      </c>
      <c r="G52" s="188" t="str">
        <f>B50</f>
        <v>Hide</v>
      </c>
      <c r="H52" s="188" t="s">
        <v>431</v>
      </c>
      <c r="I52" s="188" t="s">
        <v>431</v>
      </c>
      <c r="J52" s="189" t="s">
        <v>431</v>
      </c>
      <c r="K52" s="527" t="s">
        <v>1017</v>
      </c>
      <c r="L52" s="187" t="s">
        <v>891</v>
      </c>
      <c r="M52" s="534" t="str">
        <f>"은신 이동속도 "&amp;O52&amp;"% 증가"</f>
        <v>은신 이동속도 1.05% 증가</v>
      </c>
      <c r="N52" s="551" t="s">
        <v>1101</v>
      </c>
      <c r="O52" s="551">
        <v>1.05</v>
      </c>
      <c r="P52" s="462">
        <v>0.05</v>
      </c>
      <c r="Q52" s="575" t="s">
        <v>174</v>
      </c>
      <c r="R52" s="490" t="s">
        <v>432</v>
      </c>
      <c r="S52" s="462">
        <v>1</v>
      </c>
      <c r="T52" s="462">
        <v>1</v>
      </c>
      <c r="U52" s="463" t="s">
        <v>1054</v>
      </c>
      <c r="V52" s="551">
        <v>20</v>
      </c>
      <c r="W52" s="462">
        <v>0</v>
      </c>
      <c r="X52" s="462">
        <v>3.2</v>
      </c>
      <c r="Y52" s="462">
        <v>0</v>
      </c>
      <c r="Z52" s="462">
        <v>1</v>
      </c>
      <c r="AA52" s="462">
        <v>0</v>
      </c>
      <c r="AB52" s="462">
        <v>0</v>
      </c>
      <c r="AC52" s="463">
        <v>0</v>
      </c>
    </row>
    <row r="53" spans="1:29">
      <c r="A53" s="336" t="s">
        <v>960</v>
      </c>
      <c r="B53" s="337" t="s">
        <v>765</v>
      </c>
      <c r="C53" s="338">
        <v>40</v>
      </c>
      <c r="D53" s="466" t="s">
        <v>822</v>
      </c>
      <c r="E53" s="338">
        <v>0</v>
      </c>
      <c r="F53" s="338" t="s">
        <v>1082</v>
      </c>
      <c r="G53" s="338" t="s">
        <v>431</v>
      </c>
      <c r="H53" s="338" t="s">
        <v>431</v>
      </c>
      <c r="I53" s="338" t="s">
        <v>431</v>
      </c>
      <c r="J53" s="249" t="s">
        <v>431</v>
      </c>
      <c r="K53" s="528" t="s">
        <v>1017</v>
      </c>
      <c r="L53" s="337" t="s">
        <v>892</v>
      </c>
      <c r="M53" s="535" t="s">
        <v>822</v>
      </c>
      <c r="N53" s="552" t="s">
        <v>432</v>
      </c>
      <c r="O53" s="552">
        <v>0</v>
      </c>
      <c r="P53" s="467">
        <v>0</v>
      </c>
      <c r="Q53" s="576" t="s">
        <v>431</v>
      </c>
      <c r="R53" s="491" t="s">
        <v>432</v>
      </c>
      <c r="S53" s="467">
        <v>1</v>
      </c>
      <c r="T53" s="467">
        <v>1</v>
      </c>
      <c r="U53" s="474" t="s">
        <v>1054</v>
      </c>
      <c r="V53" s="552">
        <v>0</v>
      </c>
      <c r="W53" s="467">
        <v>0</v>
      </c>
      <c r="X53" s="467">
        <v>0</v>
      </c>
      <c r="Y53" s="467">
        <v>0</v>
      </c>
      <c r="Z53" s="467">
        <v>1</v>
      </c>
      <c r="AA53" s="467">
        <v>0</v>
      </c>
      <c r="AB53" s="467">
        <v>0</v>
      </c>
      <c r="AC53" s="474">
        <v>0</v>
      </c>
    </row>
    <row r="54" spans="1:29">
      <c r="A54" s="333" t="s">
        <v>962</v>
      </c>
      <c r="B54" s="185" t="s">
        <v>767</v>
      </c>
      <c r="C54" s="184">
        <v>41</v>
      </c>
      <c r="D54" s="441" t="s">
        <v>824</v>
      </c>
      <c r="E54" s="184">
        <v>3</v>
      </c>
      <c r="F54" s="184" t="s">
        <v>1082</v>
      </c>
      <c r="G54" s="184" t="str">
        <f>B53</f>
        <v>Field</v>
      </c>
      <c r="H54" s="184" t="s">
        <v>431</v>
      </c>
      <c r="I54" s="184" t="s">
        <v>431</v>
      </c>
      <c r="J54" s="186" t="s">
        <v>431</v>
      </c>
      <c r="K54" s="242" t="s">
        <v>1017</v>
      </c>
      <c r="L54" s="185" t="s">
        <v>894</v>
      </c>
      <c r="M54" s="533" t="str">
        <f>"눈보라 슬로우 "&amp;INT(O54)&amp;"% 증가"</f>
        <v>눈보라 슬로우 10% 증가</v>
      </c>
      <c r="N54" s="553" t="s">
        <v>1113</v>
      </c>
      <c r="O54" s="553">
        <v>10</v>
      </c>
      <c r="P54" s="440">
        <v>10</v>
      </c>
      <c r="Q54" s="577" t="s">
        <v>174</v>
      </c>
      <c r="R54" s="492" t="s">
        <v>432</v>
      </c>
      <c r="S54" s="440">
        <v>1</v>
      </c>
      <c r="T54" s="440">
        <v>1</v>
      </c>
      <c r="U54" s="406" t="s">
        <v>1054</v>
      </c>
      <c r="V54" s="553">
        <v>15</v>
      </c>
      <c r="W54" s="440">
        <v>0</v>
      </c>
      <c r="X54" s="440">
        <v>3</v>
      </c>
      <c r="Y54" s="440">
        <v>0</v>
      </c>
      <c r="Z54" s="440">
        <v>1</v>
      </c>
      <c r="AA54" s="440">
        <v>0</v>
      </c>
      <c r="AB54" s="440">
        <v>0</v>
      </c>
      <c r="AC54" s="406">
        <v>0</v>
      </c>
    </row>
    <row r="55" spans="1:29">
      <c r="A55" s="333" t="s">
        <v>963</v>
      </c>
      <c r="B55" s="185" t="s">
        <v>768</v>
      </c>
      <c r="C55" s="184">
        <v>41</v>
      </c>
      <c r="D55" s="441" t="s">
        <v>825</v>
      </c>
      <c r="E55" s="184">
        <v>3</v>
      </c>
      <c r="F55" s="184" t="s">
        <v>1082</v>
      </c>
      <c r="G55" s="184" t="str">
        <f>B53</f>
        <v>Field</v>
      </c>
      <c r="H55" s="184" t="s">
        <v>431</v>
      </c>
      <c r="I55" s="184" t="s">
        <v>431</v>
      </c>
      <c r="J55" s="186" t="s">
        <v>431</v>
      </c>
      <c r="K55" s="242" t="s">
        <v>1017</v>
      </c>
      <c r="L55" s="185" t="str">
        <f>"눈안개가 생성되어 "&amp;O55&amp;"% 확률로 불똥들의 공격이 빗나간다."</f>
        <v>눈안개가 생성되어 15% 확률로 불똥들의 공격이 빗나간다.</v>
      </c>
      <c r="M55" s="533" t="str">
        <f>"눈안개 실명확률 "&amp;INT(O55)&amp;"% 증가"</f>
        <v>눈안개 실명확률 15% 증가</v>
      </c>
      <c r="N55" s="553" t="s">
        <v>1114</v>
      </c>
      <c r="O55" s="553">
        <v>15</v>
      </c>
      <c r="P55" s="440">
        <v>15</v>
      </c>
      <c r="Q55" s="577" t="s">
        <v>174</v>
      </c>
      <c r="R55" s="492" t="s">
        <v>432</v>
      </c>
      <c r="S55" s="440">
        <v>1</v>
      </c>
      <c r="T55" s="440">
        <v>1</v>
      </c>
      <c r="U55" s="406" t="s">
        <v>1054</v>
      </c>
      <c r="V55" s="553">
        <v>15</v>
      </c>
      <c r="W55" s="440">
        <v>0</v>
      </c>
      <c r="X55" s="440">
        <v>3</v>
      </c>
      <c r="Y55" s="440">
        <v>0</v>
      </c>
      <c r="Z55" s="440">
        <v>1</v>
      </c>
      <c r="AA55" s="440">
        <v>0</v>
      </c>
      <c r="AB55" s="440">
        <v>0</v>
      </c>
      <c r="AC55" s="406">
        <v>0</v>
      </c>
    </row>
    <row r="56" spans="1:29">
      <c r="A56" s="333" t="s">
        <v>964</v>
      </c>
      <c r="B56" s="185" t="s">
        <v>769</v>
      </c>
      <c r="C56" s="184">
        <v>41</v>
      </c>
      <c r="D56" s="441" t="s">
        <v>826</v>
      </c>
      <c r="E56" s="184">
        <v>3</v>
      </c>
      <c r="F56" s="184" t="s">
        <v>1082</v>
      </c>
      <c r="G56" s="184" t="str">
        <f>B53</f>
        <v>Field</v>
      </c>
      <c r="H56" s="184" t="s">
        <v>431</v>
      </c>
      <c r="I56" s="184" t="s">
        <v>431</v>
      </c>
      <c r="J56" s="186" t="s">
        <v>431</v>
      </c>
      <c r="K56" s="242" t="s">
        <v>1017</v>
      </c>
      <c r="L56" s="185" t="s">
        <v>896</v>
      </c>
      <c r="M56" s="533" t="str">
        <f>"오로라 효과 "&amp;P56&amp;"% 증가"</f>
        <v>오로라 효과 5% 증가</v>
      </c>
      <c r="N56" s="553" t="s">
        <v>1115</v>
      </c>
      <c r="O56" s="553">
        <v>5</v>
      </c>
      <c r="P56" s="440">
        <v>5</v>
      </c>
      <c r="Q56" s="577" t="s">
        <v>174</v>
      </c>
      <c r="R56" s="492" t="s">
        <v>432</v>
      </c>
      <c r="S56" s="440">
        <v>1</v>
      </c>
      <c r="T56" s="440">
        <v>1</v>
      </c>
      <c r="U56" s="406" t="s">
        <v>1054</v>
      </c>
      <c r="V56" s="553">
        <v>15</v>
      </c>
      <c r="W56" s="440">
        <v>0</v>
      </c>
      <c r="X56" s="440">
        <v>3</v>
      </c>
      <c r="Y56" s="440">
        <v>0</v>
      </c>
      <c r="Z56" s="440">
        <v>1</v>
      </c>
      <c r="AA56" s="440">
        <v>0</v>
      </c>
      <c r="AB56" s="440">
        <v>0</v>
      </c>
      <c r="AC56" s="406">
        <v>0</v>
      </c>
    </row>
    <row r="57" spans="1:29">
      <c r="A57" s="333" t="s">
        <v>965</v>
      </c>
      <c r="B57" s="185" t="s">
        <v>770</v>
      </c>
      <c r="C57" s="184">
        <v>42</v>
      </c>
      <c r="D57" s="442" t="s">
        <v>9</v>
      </c>
      <c r="E57" s="184">
        <v>3</v>
      </c>
      <c r="F57" s="184" t="s">
        <v>1085</v>
      </c>
      <c r="G57" s="184" t="str">
        <f>B54</f>
        <v>SnowStorm</v>
      </c>
      <c r="H57" s="184" t="s">
        <v>431</v>
      </c>
      <c r="I57" s="184" t="s">
        <v>431</v>
      </c>
      <c r="J57" s="186" t="s">
        <v>431</v>
      </c>
      <c r="K57" s="242" t="s">
        <v>1017</v>
      </c>
      <c r="L57" s="185" t="s">
        <v>897</v>
      </c>
      <c r="M57" s="533" t="str">
        <f>"블리자드 공격력 "&amp;INT(P57*100-100)&amp;"% 증가, 슬로우 "&amp;T57&amp;"% 증가"</f>
        <v>블리자드 공격력 25% 증가, 슬로우 15% 증가</v>
      </c>
      <c r="N57" s="553" t="s">
        <v>240</v>
      </c>
      <c r="O57" s="553">
        <v>0.75</v>
      </c>
      <c r="P57" s="440">
        <v>1.25</v>
      </c>
      <c r="Q57" s="577" t="s">
        <v>1054</v>
      </c>
      <c r="R57" s="492" t="s">
        <v>1113</v>
      </c>
      <c r="S57" s="440">
        <v>30</v>
      </c>
      <c r="T57" s="440">
        <v>15</v>
      </c>
      <c r="U57" s="406" t="s">
        <v>174</v>
      </c>
      <c r="V57" s="553">
        <v>15</v>
      </c>
      <c r="W57" s="440">
        <v>0</v>
      </c>
      <c r="X57" s="440">
        <v>3</v>
      </c>
      <c r="Y57" s="440">
        <v>0</v>
      </c>
      <c r="Z57" s="440">
        <v>1</v>
      </c>
      <c r="AA57" s="440">
        <v>0</v>
      </c>
      <c r="AB57" s="440">
        <v>0</v>
      </c>
      <c r="AC57" s="406">
        <v>0</v>
      </c>
    </row>
    <row r="58" spans="1:29">
      <c r="A58" s="333" t="s">
        <v>966</v>
      </c>
      <c r="B58" s="185" t="s">
        <v>771</v>
      </c>
      <c r="C58" s="184">
        <v>42</v>
      </c>
      <c r="D58" s="442" t="s">
        <v>827</v>
      </c>
      <c r="E58" s="184">
        <v>3</v>
      </c>
      <c r="F58" s="184" t="s">
        <v>1085</v>
      </c>
      <c r="G58" s="184" t="str">
        <f>B55</f>
        <v>SnowFog</v>
      </c>
      <c r="H58" s="184" t="s">
        <v>431</v>
      </c>
      <c r="I58" s="184" t="s">
        <v>431</v>
      </c>
      <c r="J58" s="186" t="s">
        <v>431</v>
      </c>
      <c r="K58" s="242" t="s">
        <v>1017</v>
      </c>
      <c r="L58" s="185" t="s">
        <v>898</v>
      </c>
      <c r="M58" s="533" t="str">
        <f>"화이트아웃 공격력 "&amp;INT(P58*100-100)&amp;"% 증가, 실명확률 "&amp;T57&amp;"% 증가"</f>
        <v>화이트아웃 공격력 25% 증가, 실명확률 15% 증가</v>
      </c>
      <c r="N58" s="553" t="s">
        <v>240</v>
      </c>
      <c r="O58" s="553">
        <v>0.75</v>
      </c>
      <c r="P58" s="440">
        <v>1.25</v>
      </c>
      <c r="Q58" s="577" t="s">
        <v>1054</v>
      </c>
      <c r="R58" s="492" t="s">
        <v>1116</v>
      </c>
      <c r="S58" s="440">
        <v>60</v>
      </c>
      <c r="T58" s="440">
        <v>15</v>
      </c>
      <c r="U58" s="406" t="s">
        <v>174</v>
      </c>
      <c r="V58" s="553">
        <v>15</v>
      </c>
      <c r="W58" s="440">
        <v>0</v>
      </c>
      <c r="X58" s="440">
        <v>3</v>
      </c>
      <c r="Y58" s="440">
        <v>0</v>
      </c>
      <c r="Z58" s="440">
        <v>1</v>
      </c>
      <c r="AA58" s="440">
        <v>0</v>
      </c>
      <c r="AB58" s="440">
        <v>0</v>
      </c>
      <c r="AC58" s="406">
        <v>0</v>
      </c>
    </row>
    <row r="59" spans="1:29">
      <c r="A59" s="333" t="s">
        <v>967</v>
      </c>
      <c r="B59" s="185" t="s">
        <v>772</v>
      </c>
      <c r="C59" s="184">
        <v>42</v>
      </c>
      <c r="D59" s="442" t="s">
        <v>828</v>
      </c>
      <c r="E59" s="184">
        <v>3</v>
      </c>
      <c r="F59" s="184" t="s">
        <v>1085</v>
      </c>
      <c r="G59" s="184" t="str">
        <f>B56</f>
        <v>Aurora</v>
      </c>
      <c r="H59" s="2" t="s">
        <v>431</v>
      </c>
      <c r="I59" s="184" t="s">
        <v>431</v>
      </c>
      <c r="J59" s="186" t="s">
        <v>431</v>
      </c>
      <c r="K59" s="242" t="s">
        <v>1017</v>
      </c>
      <c r="L59" s="185" t="s">
        <v>899</v>
      </c>
      <c r="M59" s="533" t="str">
        <f>"서브스톰 효과 "&amp;P59&amp;"% 증가"</f>
        <v>서브스톰 효과 5% 증가</v>
      </c>
      <c r="N59" s="553" t="s">
        <v>1115</v>
      </c>
      <c r="O59" s="553">
        <v>10</v>
      </c>
      <c r="P59" s="440">
        <v>5</v>
      </c>
      <c r="Q59" s="577" t="s">
        <v>174</v>
      </c>
      <c r="R59" s="492" t="s">
        <v>432</v>
      </c>
      <c r="S59" s="440">
        <v>1</v>
      </c>
      <c r="T59" s="440">
        <v>1</v>
      </c>
      <c r="U59" s="406" t="s">
        <v>1054</v>
      </c>
      <c r="V59" s="553">
        <v>15</v>
      </c>
      <c r="W59" s="440">
        <v>0</v>
      </c>
      <c r="X59" s="440">
        <v>3</v>
      </c>
      <c r="Y59" s="440">
        <v>0</v>
      </c>
      <c r="Z59" s="440">
        <v>1</v>
      </c>
      <c r="AA59" s="440">
        <v>0</v>
      </c>
      <c r="AB59" s="440">
        <v>0</v>
      </c>
      <c r="AC59" s="406">
        <v>0</v>
      </c>
    </row>
    <row r="60" spans="1:29" ht="17.25">
      <c r="A60" s="334" t="s">
        <v>968</v>
      </c>
      <c r="B60" s="194" t="s">
        <v>773</v>
      </c>
      <c r="C60" s="2">
        <v>43</v>
      </c>
      <c r="D60" s="468" t="s">
        <v>8</v>
      </c>
      <c r="E60" s="2">
        <v>3</v>
      </c>
      <c r="F60" s="2" t="s">
        <v>1089</v>
      </c>
      <c r="G60" s="2" t="s">
        <v>738</v>
      </c>
      <c r="H60" s="2" t="s">
        <v>771</v>
      </c>
      <c r="I60" s="2" t="s">
        <v>770</v>
      </c>
      <c r="J60" s="195" t="s">
        <v>431</v>
      </c>
      <c r="K60" s="529" t="s">
        <v>1017</v>
      </c>
      <c r="L60" s="194" t="s">
        <v>900</v>
      </c>
      <c r="M60" s="536" t="str">
        <f>"아이스에이지 공격력 "&amp;INT(P60*100-100)&amp;"% 증가"</f>
        <v>아이스에이지 공격력 25% 증가</v>
      </c>
      <c r="N60" s="554" t="s">
        <v>240</v>
      </c>
      <c r="O60" s="554">
        <v>10</v>
      </c>
      <c r="P60" s="469">
        <v>1.25</v>
      </c>
      <c r="Q60" s="578" t="s">
        <v>1054</v>
      </c>
      <c r="R60" s="493" t="s">
        <v>432</v>
      </c>
      <c r="S60" s="469">
        <v>1</v>
      </c>
      <c r="T60" s="469">
        <v>1</v>
      </c>
      <c r="U60" s="475" t="s">
        <v>1054</v>
      </c>
      <c r="V60" s="554">
        <v>45</v>
      </c>
      <c r="W60" s="469">
        <v>0</v>
      </c>
      <c r="X60" s="469">
        <v>3</v>
      </c>
      <c r="Y60" s="469">
        <v>0</v>
      </c>
      <c r="Z60" s="469">
        <v>1</v>
      </c>
      <c r="AA60" s="469">
        <v>0</v>
      </c>
      <c r="AB60" s="469">
        <v>0</v>
      </c>
      <c r="AC60" s="475">
        <v>0</v>
      </c>
    </row>
    <row r="61" spans="1:29">
      <c r="A61" s="332" t="s">
        <v>969</v>
      </c>
      <c r="B61" s="32" t="s">
        <v>774</v>
      </c>
      <c r="C61" s="33">
        <v>50</v>
      </c>
      <c r="D61" s="310" t="s">
        <v>829</v>
      </c>
      <c r="E61" s="33">
        <v>0</v>
      </c>
      <c r="F61" s="33" t="s">
        <v>1082</v>
      </c>
      <c r="G61" s="33" t="s">
        <v>431</v>
      </c>
      <c r="H61" s="33" t="s">
        <v>431</v>
      </c>
      <c r="I61" s="33" t="s">
        <v>431</v>
      </c>
      <c r="J61" s="34" t="s">
        <v>431</v>
      </c>
      <c r="K61" s="146" t="s">
        <v>1017</v>
      </c>
      <c r="L61" s="32" t="s">
        <v>829</v>
      </c>
      <c r="M61" s="532" t="s">
        <v>829</v>
      </c>
      <c r="N61" s="543" t="s">
        <v>432</v>
      </c>
      <c r="O61" s="543">
        <v>0</v>
      </c>
      <c r="P61" s="378">
        <v>0</v>
      </c>
      <c r="Q61" s="567" t="s">
        <v>431</v>
      </c>
      <c r="R61" s="482" t="s">
        <v>432</v>
      </c>
      <c r="S61" s="378">
        <v>1</v>
      </c>
      <c r="T61" s="378">
        <v>1</v>
      </c>
      <c r="U61" s="396" t="s">
        <v>1054</v>
      </c>
      <c r="V61" s="543">
        <v>0</v>
      </c>
      <c r="W61" s="378">
        <v>0</v>
      </c>
      <c r="X61" s="378">
        <v>0</v>
      </c>
      <c r="Y61" s="378">
        <v>0</v>
      </c>
      <c r="Z61" s="378">
        <v>1</v>
      </c>
      <c r="AA61" s="378">
        <v>0</v>
      </c>
      <c r="AB61" s="378">
        <v>0</v>
      </c>
      <c r="AC61" s="396">
        <v>0</v>
      </c>
    </row>
    <row r="62" spans="1:29">
      <c r="A62" s="333" t="s">
        <v>971</v>
      </c>
      <c r="B62" s="185" t="s">
        <v>776</v>
      </c>
      <c r="C62" s="184">
        <v>51</v>
      </c>
      <c r="D62" s="429" t="s">
        <v>831</v>
      </c>
      <c r="E62" s="184">
        <v>3</v>
      </c>
      <c r="F62" s="184" t="s">
        <v>1082</v>
      </c>
      <c r="G62" s="184" t="s">
        <v>431</v>
      </c>
      <c r="H62" s="184" t="s">
        <v>431</v>
      </c>
      <c r="I62" s="184" t="s">
        <v>431</v>
      </c>
      <c r="J62" s="186" t="s">
        <v>431</v>
      </c>
      <c r="K62" s="242" t="s">
        <v>776</v>
      </c>
      <c r="L62" s="185" t="s">
        <v>1076</v>
      </c>
      <c r="M62" s="533" t="str">
        <f>"펫 공격력 "&amp;INT(P62*100-100)&amp;"% 증가"</f>
        <v>펫 공격력 25% 증가</v>
      </c>
      <c r="N62" s="544" t="s">
        <v>240</v>
      </c>
      <c r="O62" s="544">
        <v>0.5</v>
      </c>
      <c r="P62" s="428">
        <v>1.25</v>
      </c>
      <c r="Q62" s="568" t="s">
        <v>1054</v>
      </c>
      <c r="R62" s="483" t="s">
        <v>432</v>
      </c>
      <c r="S62" s="428">
        <v>1</v>
      </c>
      <c r="T62" s="428">
        <v>1</v>
      </c>
      <c r="U62" s="397" t="s">
        <v>1054</v>
      </c>
      <c r="V62" s="544">
        <v>0.5</v>
      </c>
      <c r="W62" s="428">
        <v>0</v>
      </c>
      <c r="X62" s="428">
        <v>0</v>
      </c>
      <c r="Y62" s="428">
        <v>0</v>
      </c>
      <c r="Z62" s="428">
        <v>1</v>
      </c>
      <c r="AA62" s="428">
        <v>0</v>
      </c>
      <c r="AB62" s="428">
        <v>0</v>
      </c>
      <c r="AC62" s="397">
        <v>5</v>
      </c>
    </row>
    <row r="63" spans="1:29">
      <c r="A63" s="333" t="s">
        <v>972</v>
      </c>
      <c r="B63" s="185" t="s">
        <v>777</v>
      </c>
      <c r="C63" s="184">
        <v>51</v>
      </c>
      <c r="D63" s="429" t="s">
        <v>5</v>
      </c>
      <c r="E63" s="184">
        <v>3</v>
      </c>
      <c r="F63" s="184" t="s">
        <v>1082</v>
      </c>
      <c r="G63" s="184" t="s">
        <v>431</v>
      </c>
      <c r="H63" s="184" t="s">
        <v>431</v>
      </c>
      <c r="I63" s="184" t="s">
        <v>431</v>
      </c>
      <c r="J63" s="186" t="s">
        <v>431</v>
      </c>
      <c r="K63" s="242" t="s">
        <v>1017</v>
      </c>
      <c r="L63" s="185" t="s">
        <v>902</v>
      </c>
      <c r="M63" s="533" t="str">
        <f>"빙벽 공격력 "&amp;(P63*100-100)&amp;"% 증가"</f>
        <v>빙벽 공격력 15% 증가</v>
      </c>
      <c r="N63" s="544" t="s">
        <v>240</v>
      </c>
      <c r="O63" s="544">
        <v>0.5</v>
      </c>
      <c r="P63" s="428">
        <v>1.15</v>
      </c>
      <c r="Q63" s="568" t="s">
        <v>1054</v>
      </c>
      <c r="R63" s="483" t="s">
        <v>432</v>
      </c>
      <c r="S63" s="428">
        <v>1</v>
      </c>
      <c r="T63" s="428">
        <v>1</v>
      </c>
      <c r="U63" s="397" t="s">
        <v>1054</v>
      </c>
      <c r="V63" s="544">
        <v>6</v>
      </c>
      <c r="W63" s="428">
        <v>0</v>
      </c>
      <c r="X63" s="428">
        <v>0</v>
      </c>
      <c r="Y63" s="428">
        <v>0</v>
      </c>
      <c r="Z63" s="428">
        <v>1</v>
      </c>
      <c r="AA63" s="428">
        <v>1</v>
      </c>
      <c r="AB63" s="428">
        <v>1</v>
      </c>
      <c r="AC63" s="397">
        <v>0</v>
      </c>
    </row>
    <row r="64" spans="1:29">
      <c r="A64" s="333" t="s">
        <v>973</v>
      </c>
      <c r="B64" s="185" t="s">
        <v>778</v>
      </c>
      <c r="C64" s="184">
        <v>52</v>
      </c>
      <c r="D64" s="430" t="s">
        <v>832</v>
      </c>
      <c r="E64" s="184">
        <v>3</v>
      </c>
      <c r="F64" s="184" t="s">
        <v>1085</v>
      </c>
      <c r="G64" s="184" t="s">
        <v>776</v>
      </c>
      <c r="H64" s="184" t="s">
        <v>431</v>
      </c>
      <c r="I64" s="184" t="s">
        <v>431</v>
      </c>
      <c r="J64" s="186" t="s">
        <v>431</v>
      </c>
      <c r="K64" s="242" t="s">
        <v>776</v>
      </c>
      <c r="L64" s="185" t="s">
        <v>1077</v>
      </c>
      <c r="M64" s="533" t="str">
        <f>"2렙펫 공격력 "&amp;INT(P64*100-100)&amp;"% 증가"</f>
        <v>2렙펫 공격력 25% 증가</v>
      </c>
      <c r="N64" s="544" t="s">
        <v>240</v>
      </c>
      <c r="O64" s="544">
        <v>1.25</v>
      </c>
      <c r="P64" s="428">
        <v>1.25</v>
      </c>
      <c r="Q64" s="568" t="s">
        <v>1054</v>
      </c>
      <c r="R64" s="483" t="s">
        <v>432</v>
      </c>
      <c r="S64" s="428">
        <v>1</v>
      </c>
      <c r="T64" s="428">
        <v>1</v>
      </c>
      <c r="U64" s="397" t="s">
        <v>1054</v>
      </c>
      <c r="V64" s="544">
        <v>0.5</v>
      </c>
      <c r="W64" s="428">
        <v>0</v>
      </c>
      <c r="X64" s="428">
        <v>0</v>
      </c>
      <c r="Y64" s="428">
        <v>0</v>
      </c>
      <c r="Z64" s="428">
        <v>1</v>
      </c>
      <c r="AA64" s="428">
        <v>0</v>
      </c>
      <c r="AB64" s="428">
        <v>0</v>
      </c>
      <c r="AC64" s="397">
        <v>5</v>
      </c>
    </row>
    <row r="65" spans="1:29">
      <c r="A65" s="333" t="s">
        <v>974</v>
      </c>
      <c r="B65" s="185" t="s">
        <v>779</v>
      </c>
      <c r="C65" s="184">
        <v>52</v>
      </c>
      <c r="D65" s="430" t="s">
        <v>833</v>
      </c>
      <c r="E65" s="184">
        <v>3</v>
      </c>
      <c r="F65" s="184" t="s">
        <v>1085</v>
      </c>
      <c r="G65" s="184" t="s">
        <v>777</v>
      </c>
      <c r="H65" s="184" t="s">
        <v>431</v>
      </c>
      <c r="I65" s="184" t="s">
        <v>431</v>
      </c>
      <c r="J65" s="186" t="s">
        <v>431</v>
      </c>
      <c r="K65" s="242" t="s">
        <v>1017</v>
      </c>
      <c r="L65" s="185" t="s">
        <v>904</v>
      </c>
      <c r="M65" s="533" t="str">
        <f>"빙산 공격력 "&amp;(P65*100-100)&amp;"% 증가"</f>
        <v>빙산 공격력 15% 증가</v>
      </c>
      <c r="N65" s="544" t="s">
        <v>240</v>
      </c>
      <c r="O65" s="544">
        <v>1.5</v>
      </c>
      <c r="P65" s="428">
        <v>1.15</v>
      </c>
      <c r="Q65" s="568" t="s">
        <v>1054</v>
      </c>
      <c r="R65" s="483" t="s">
        <v>432</v>
      </c>
      <c r="S65" s="428">
        <v>1</v>
      </c>
      <c r="T65" s="428">
        <v>1</v>
      </c>
      <c r="U65" s="397" t="s">
        <v>1054</v>
      </c>
      <c r="V65" s="544">
        <v>9</v>
      </c>
      <c r="W65" s="428">
        <v>0</v>
      </c>
      <c r="X65" s="428">
        <v>0</v>
      </c>
      <c r="Y65" s="428">
        <v>0</v>
      </c>
      <c r="Z65" s="428">
        <v>1</v>
      </c>
      <c r="AA65" s="428">
        <v>1</v>
      </c>
      <c r="AB65" s="428">
        <v>0</v>
      </c>
      <c r="AC65" s="397">
        <v>0</v>
      </c>
    </row>
    <row r="66" spans="1:29">
      <c r="A66" s="333" t="s">
        <v>975</v>
      </c>
      <c r="B66" s="185" t="s">
        <v>780</v>
      </c>
      <c r="C66" s="184">
        <v>52</v>
      </c>
      <c r="D66" s="430" t="s">
        <v>834</v>
      </c>
      <c r="E66" s="184">
        <v>3</v>
      </c>
      <c r="F66" s="184" t="s">
        <v>1085</v>
      </c>
      <c r="G66" s="184" t="s">
        <v>777</v>
      </c>
      <c r="H66" s="184" t="s">
        <v>431</v>
      </c>
      <c r="I66" s="184" t="s">
        <v>431</v>
      </c>
      <c r="J66" s="186" t="s">
        <v>431</v>
      </c>
      <c r="K66" s="242" t="s">
        <v>780</v>
      </c>
      <c r="L66" s="185" t="s">
        <v>905</v>
      </c>
      <c r="M66" s="533" t="str">
        <f>"빙벽 공격력 "&amp;INT(P66*100-100)&amp;"% 증가 (파편 공격력 : 빙벽의 150%)"</f>
        <v>빙벽 공격력 25% 증가 (파편 공격력 : 빙벽의 150%)</v>
      </c>
      <c r="N66" s="544" t="s">
        <v>1119</v>
      </c>
      <c r="O66" s="544">
        <v>0.75</v>
      </c>
      <c r="P66" s="428">
        <v>1.25</v>
      </c>
      <c r="Q66" s="568" t="s">
        <v>1054</v>
      </c>
      <c r="R66" s="483" t="s">
        <v>1118</v>
      </c>
      <c r="S66" s="428">
        <v>1.5</v>
      </c>
      <c r="T66" s="428">
        <v>1.3</v>
      </c>
      <c r="U66" s="397" t="s">
        <v>1054</v>
      </c>
      <c r="V66" s="544">
        <v>5.5</v>
      </c>
      <c r="W66" s="428">
        <v>0</v>
      </c>
      <c r="X66" s="428">
        <v>0</v>
      </c>
      <c r="Y66" s="428">
        <v>0</v>
      </c>
      <c r="Z66" s="428">
        <v>1</v>
      </c>
      <c r="AA66" s="428">
        <v>3</v>
      </c>
      <c r="AB66" s="428">
        <v>0</v>
      </c>
      <c r="AC66" s="397">
        <v>0</v>
      </c>
    </row>
    <row r="67" spans="1:29">
      <c r="A67" s="333" t="s">
        <v>976</v>
      </c>
      <c r="B67" s="185" t="s">
        <v>996</v>
      </c>
      <c r="C67" s="184">
        <v>53</v>
      </c>
      <c r="D67" s="444" t="s">
        <v>835</v>
      </c>
      <c r="E67" s="184">
        <v>3</v>
      </c>
      <c r="F67" s="184" t="s">
        <v>1085</v>
      </c>
      <c r="G67" s="184" t="s">
        <v>778</v>
      </c>
      <c r="H67" s="184" t="s">
        <v>431</v>
      </c>
      <c r="I67" s="184" t="s">
        <v>431</v>
      </c>
      <c r="J67" s="186" t="s">
        <v>431</v>
      </c>
      <c r="K67" s="242" t="s">
        <v>776</v>
      </c>
      <c r="L67" s="185" t="s">
        <v>1078</v>
      </c>
      <c r="M67" s="533" t="str">
        <f>"수염펫 공격력 "&amp;INT(P67*100-100)&amp;"% 증가"</f>
        <v>수염펫 공격력 25% 증가</v>
      </c>
      <c r="N67" s="544" t="s">
        <v>240</v>
      </c>
      <c r="O67" s="544">
        <v>2.5</v>
      </c>
      <c r="P67" s="428">
        <v>1.25</v>
      </c>
      <c r="Q67" s="568" t="s">
        <v>1054</v>
      </c>
      <c r="R67" s="483" t="s">
        <v>432</v>
      </c>
      <c r="S67" s="428">
        <v>1</v>
      </c>
      <c r="T67" s="428">
        <v>1</v>
      </c>
      <c r="U67" s="397" t="s">
        <v>1054</v>
      </c>
      <c r="V67" s="544">
        <v>0.5</v>
      </c>
      <c r="W67" s="428">
        <v>0</v>
      </c>
      <c r="X67" s="428">
        <v>0</v>
      </c>
      <c r="Y67" s="428">
        <v>0</v>
      </c>
      <c r="Z67" s="428">
        <v>1</v>
      </c>
      <c r="AA67" s="428">
        <v>0</v>
      </c>
      <c r="AB67" s="428">
        <v>0</v>
      </c>
      <c r="AC67" s="397">
        <v>5</v>
      </c>
    </row>
    <row r="68" spans="1:29" ht="17.25">
      <c r="A68" s="334" t="s">
        <v>977</v>
      </c>
      <c r="B68" s="187" t="s">
        <v>782</v>
      </c>
      <c r="C68" s="188">
        <v>51</v>
      </c>
      <c r="D68" s="367" t="s">
        <v>331</v>
      </c>
      <c r="E68" s="188">
        <v>3</v>
      </c>
      <c r="F68" s="188" t="s">
        <v>1082</v>
      </c>
      <c r="G68" s="188" t="s">
        <v>431</v>
      </c>
      <c r="H68" s="188" t="s">
        <v>431</v>
      </c>
      <c r="I68" s="188" t="s">
        <v>431</v>
      </c>
      <c r="J68" s="189" t="s">
        <v>431</v>
      </c>
      <c r="K68" s="529" t="s">
        <v>782</v>
      </c>
      <c r="L68" s="194" t="s">
        <v>907</v>
      </c>
      <c r="M68" s="536" t="str">
        <f>"지뢰 공격력 "&amp;INT(P68*100-100)&amp;"% 증가, 개수 +"&amp;AB68</f>
        <v>지뢰 공격력 20% 증가, 개수 +1</v>
      </c>
      <c r="N68" s="555" t="s">
        <v>240</v>
      </c>
      <c r="O68" s="555">
        <v>1.5</v>
      </c>
      <c r="P68" s="511">
        <v>1.2</v>
      </c>
      <c r="Q68" s="579" t="s">
        <v>1054</v>
      </c>
      <c r="R68" s="510" t="s">
        <v>432</v>
      </c>
      <c r="S68" s="511">
        <v>1</v>
      </c>
      <c r="T68" s="511">
        <v>1</v>
      </c>
      <c r="U68" s="512" t="s">
        <v>1054</v>
      </c>
      <c r="V68" s="555">
        <v>8</v>
      </c>
      <c r="W68" s="511">
        <v>0</v>
      </c>
      <c r="X68" s="511">
        <v>10</v>
      </c>
      <c r="Y68" s="511">
        <v>0</v>
      </c>
      <c r="Z68" s="511">
        <v>1</v>
      </c>
      <c r="AA68" s="511">
        <v>2</v>
      </c>
      <c r="AB68" s="511">
        <v>1</v>
      </c>
      <c r="AC68" s="512">
        <v>2</v>
      </c>
    </row>
    <row r="69" spans="1:29" ht="17.25">
      <c r="A69" s="520" t="s">
        <v>1000</v>
      </c>
      <c r="B69" s="506" t="s">
        <v>997</v>
      </c>
      <c r="C69" s="507">
        <v>-1</v>
      </c>
      <c r="D69" s="507" t="s">
        <v>702</v>
      </c>
      <c r="E69" s="507">
        <v>1</v>
      </c>
      <c r="F69" s="507" t="s">
        <v>1082</v>
      </c>
      <c r="G69" s="507" t="s">
        <v>431</v>
      </c>
      <c r="H69" s="507" t="s">
        <v>431</v>
      </c>
      <c r="I69" s="507" t="s">
        <v>431</v>
      </c>
      <c r="J69" s="508" t="s">
        <v>431</v>
      </c>
      <c r="K69" s="530" t="s">
        <v>997</v>
      </c>
      <c r="L69" s="506" t="s">
        <v>998</v>
      </c>
      <c r="M69" s="508" t="s">
        <v>998</v>
      </c>
      <c r="N69" s="519" t="s">
        <v>432</v>
      </c>
      <c r="O69" s="519">
        <v>1</v>
      </c>
      <c r="P69" s="507">
        <v>1</v>
      </c>
      <c r="Q69" s="518" t="s">
        <v>1054</v>
      </c>
      <c r="R69" s="506" t="s">
        <v>432</v>
      </c>
      <c r="S69" s="507">
        <v>1</v>
      </c>
      <c r="T69" s="507">
        <v>1</v>
      </c>
      <c r="U69" s="508" t="s">
        <v>1054</v>
      </c>
      <c r="V69" s="519">
        <v>5</v>
      </c>
      <c r="W69" s="507">
        <v>0</v>
      </c>
      <c r="X69" s="507">
        <v>10</v>
      </c>
      <c r="Y69" s="507">
        <v>0</v>
      </c>
      <c r="Z69" s="507">
        <v>1</v>
      </c>
      <c r="AA69" s="507">
        <v>0</v>
      </c>
      <c r="AB69" s="507">
        <v>0</v>
      </c>
      <c r="AC69" s="508">
        <v>2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20"/>
  <sheetViews>
    <sheetView topLeftCell="C1" workbookViewId="0">
      <selection activeCell="N20" sqref="N20"/>
    </sheetView>
  </sheetViews>
  <sheetFormatPr defaultRowHeight="16.5"/>
  <cols>
    <col min="1" max="1" width="27.37999916" customWidth="1"/>
    <col min="2" max="2" width="16.75499916" customWidth="1"/>
    <col min="3" max="3" width="15.13000011" customWidth="1"/>
    <col min="4" max="4" width="7.38000011" customWidth="1"/>
    <col min="7" max="7" width="9.00500011" customWidth="1"/>
    <col min="11" max="11" width="9.00500011" customWidth="1"/>
    <col min="14" max="14" width="11.13000011" style="5" customWidth="1"/>
    <col min="21" max="21" width="9.00500011" customWidth="1"/>
  </cols>
  <sheetData>
    <row r="1" spans="1:29" ht="23.25" customHeight="1">
      <c r="A1" s="52" t="s">
        <v>0</v>
      </c>
      <c r="B1" s="53" t="s">
        <v>49</v>
      </c>
      <c r="C1" s="79" t="s">
        <v>381</v>
      </c>
      <c r="D1" s="162" t="s">
        <v>585</v>
      </c>
      <c r="E1" s="80" t="s">
        <v>388</v>
      </c>
      <c r="F1" s="54" t="s">
        <v>301</v>
      </c>
      <c r="G1" s="80" t="s">
        <v>433</v>
      </c>
      <c r="H1" s="53" t="s">
        <v>425</v>
      </c>
      <c r="I1" s="53" t="s">
        <v>426</v>
      </c>
      <c r="J1" s="53" t="s">
        <v>435</v>
      </c>
      <c r="K1" s="53" t="s">
        <v>434</v>
      </c>
      <c r="L1" s="53" t="s">
        <v>428</v>
      </c>
      <c r="M1" s="53" t="s">
        <v>429</v>
      </c>
      <c r="N1" s="54" t="s">
        <v>430</v>
      </c>
      <c r="O1" s="32" t="s">
        <v>438</v>
      </c>
      <c r="P1" s="33" t="s">
        <v>441</v>
      </c>
      <c r="Q1" s="33" t="s">
        <v>440</v>
      </c>
      <c r="R1" s="33" t="s">
        <v>439</v>
      </c>
      <c r="S1" s="33" t="s">
        <v>442</v>
      </c>
      <c r="T1" s="33" t="s">
        <v>443</v>
      </c>
      <c r="U1" s="114" t="s">
        <v>444</v>
      </c>
      <c r="V1" s="34" t="s">
        <v>465</v>
      </c>
      <c r="W1" s="32" t="s">
        <v>446</v>
      </c>
      <c r="X1" s="33" t="s">
        <v>449</v>
      </c>
      <c r="Y1" s="33" t="s">
        <v>448</v>
      </c>
      <c r="Z1" s="33" t="s">
        <v>447</v>
      </c>
      <c r="AA1" s="33" t="s">
        <v>450</v>
      </c>
      <c r="AB1" s="33" t="s">
        <v>451</v>
      </c>
      <c r="AC1" s="34" t="s">
        <v>452</v>
      </c>
    </row>
    <row r="2" spans="1:29">
      <c r="A2" s="64" t="s">
        <v>409</v>
      </c>
      <c r="B2" s="65" t="s">
        <v>586</v>
      </c>
      <c r="C2" s="70" t="s">
        <v>382</v>
      </c>
      <c r="D2" s="163" t="b">
        <v>1</v>
      </c>
      <c r="E2" s="81" t="s">
        <v>402</v>
      </c>
      <c r="F2" s="66">
        <v>0</v>
      </c>
      <c r="G2" s="81" t="s">
        <v>431</v>
      </c>
      <c r="H2" s="65" t="s">
        <v>431</v>
      </c>
      <c r="I2" s="65" t="s">
        <v>431</v>
      </c>
      <c r="J2" s="65">
        <v>0</v>
      </c>
      <c r="K2" s="65">
        <v>0</v>
      </c>
      <c r="L2" s="65" t="s">
        <v>431</v>
      </c>
      <c r="M2" s="65">
        <v>0</v>
      </c>
      <c r="N2" s="70" t="s">
        <v>431</v>
      </c>
      <c r="O2" s="214">
        <v>100</v>
      </c>
      <c r="P2" s="222">
        <v>100</v>
      </c>
      <c r="Q2" s="222">
        <v>0</v>
      </c>
      <c r="R2" s="222">
        <v>0</v>
      </c>
      <c r="S2" s="222">
        <v>0</v>
      </c>
      <c r="T2" s="222">
        <v>100</v>
      </c>
      <c r="U2" s="222">
        <v>100</v>
      </c>
      <c r="V2" s="227">
        <v>100</v>
      </c>
      <c r="W2" s="64">
        <v>0</v>
      </c>
      <c r="X2" s="65">
        <v>0</v>
      </c>
      <c r="Y2" s="65">
        <v>0</v>
      </c>
      <c r="Z2" s="65">
        <v>0</v>
      </c>
      <c r="AA2" s="65">
        <v>0</v>
      </c>
      <c r="AB2" s="65">
        <v>0</v>
      </c>
      <c r="AC2" s="66">
        <v>0</v>
      </c>
    </row>
    <row r="3" spans="1:29">
      <c r="A3" s="58" t="s">
        <v>410</v>
      </c>
      <c r="B3" s="59" t="s">
        <v>587</v>
      </c>
      <c r="C3" s="71" t="s">
        <v>383</v>
      </c>
      <c r="D3" s="164" t="b">
        <v>0</v>
      </c>
      <c r="E3" s="82" t="s">
        <v>399</v>
      </c>
      <c r="F3" s="60">
        <v>0</v>
      </c>
      <c r="G3" s="82" t="s">
        <v>436</v>
      </c>
      <c r="H3" s="59" t="s">
        <v>431</v>
      </c>
      <c r="I3" s="59" t="s">
        <v>431</v>
      </c>
      <c r="J3" s="59">
        <v>0</v>
      </c>
      <c r="K3" s="59">
        <v>0</v>
      </c>
      <c r="L3" s="59" t="s">
        <v>431</v>
      </c>
      <c r="M3" s="59">
        <v>0</v>
      </c>
      <c r="N3" s="71" t="s">
        <v>431</v>
      </c>
      <c r="O3" s="215">
        <v>100</v>
      </c>
      <c r="P3" s="59">
        <v>120</v>
      </c>
      <c r="Q3" s="223">
        <v>0</v>
      </c>
      <c r="R3" s="223">
        <v>0</v>
      </c>
      <c r="S3" s="223">
        <v>0</v>
      </c>
      <c r="T3" s="223">
        <v>100</v>
      </c>
      <c r="U3" s="223">
        <v>100</v>
      </c>
      <c r="V3" s="228">
        <v>100</v>
      </c>
      <c r="W3" s="58">
        <v>0</v>
      </c>
      <c r="X3" s="59">
        <v>1</v>
      </c>
      <c r="Y3" s="59">
        <v>0</v>
      </c>
      <c r="Z3" s="59">
        <v>0</v>
      </c>
      <c r="AA3" s="59">
        <v>0</v>
      </c>
      <c r="AB3" s="59">
        <v>0</v>
      </c>
      <c r="AC3" s="60">
        <v>0</v>
      </c>
    </row>
    <row r="4" spans="1:29" ht="17.25">
      <c r="A4" s="283" t="s">
        <v>411</v>
      </c>
      <c r="B4" s="284" t="s">
        <v>588</v>
      </c>
      <c r="C4" s="285" t="s">
        <v>384</v>
      </c>
      <c r="D4" s="286" t="b">
        <v>0</v>
      </c>
      <c r="E4" s="287" t="s">
        <v>399</v>
      </c>
      <c r="F4" s="288">
        <v>0</v>
      </c>
      <c r="G4" s="287" t="s">
        <v>437</v>
      </c>
      <c r="H4" s="284" t="s">
        <v>431</v>
      </c>
      <c r="I4" s="284" t="s">
        <v>431</v>
      </c>
      <c r="J4" s="284">
        <v>0</v>
      </c>
      <c r="K4" s="284">
        <v>0</v>
      </c>
      <c r="L4" s="284" t="s">
        <v>431</v>
      </c>
      <c r="M4" s="284">
        <v>0</v>
      </c>
      <c r="N4" s="285" t="s">
        <v>431</v>
      </c>
      <c r="O4" s="297">
        <v>100</v>
      </c>
      <c r="P4" s="298">
        <v>100</v>
      </c>
      <c r="Q4" s="298">
        <v>0</v>
      </c>
      <c r="R4" s="284">
        <v>100</v>
      </c>
      <c r="S4" s="298">
        <v>0</v>
      </c>
      <c r="T4" s="298">
        <v>100</v>
      </c>
      <c r="U4" s="298">
        <v>100</v>
      </c>
      <c r="V4" s="299">
        <v>100</v>
      </c>
      <c r="W4" s="283">
        <v>0</v>
      </c>
      <c r="X4" s="284">
        <v>0</v>
      </c>
      <c r="Y4" s="284">
        <v>0</v>
      </c>
      <c r="Z4" s="284">
        <v>0.0099999997764826</v>
      </c>
      <c r="AA4" s="284">
        <v>0</v>
      </c>
      <c r="AB4" s="284">
        <v>0</v>
      </c>
      <c r="AC4" s="288">
        <v>0</v>
      </c>
    </row>
    <row r="5" spans="1:29">
      <c r="A5" s="289" t="s">
        <v>412</v>
      </c>
      <c r="B5" s="290" t="s">
        <v>589</v>
      </c>
      <c r="C5" s="290" t="s">
        <v>385</v>
      </c>
      <c r="D5" s="290" t="b">
        <v>1</v>
      </c>
      <c r="E5" s="290" t="s">
        <v>400</v>
      </c>
      <c r="F5" s="292">
        <v>50000</v>
      </c>
      <c r="G5" s="289" t="s">
        <v>431</v>
      </c>
      <c r="H5" s="290" t="s">
        <v>431</v>
      </c>
      <c r="I5" s="290" t="s">
        <v>431</v>
      </c>
      <c r="J5" s="290">
        <v>0</v>
      </c>
      <c r="K5" s="290">
        <v>0</v>
      </c>
      <c r="L5" s="290" t="s">
        <v>431</v>
      </c>
      <c r="M5" s="290">
        <v>0</v>
      </c>
      <c r="N5" s="292" t="s">
        <v>1028</v>
      </c>
      <c r="O5" s="300">
        <v>130</v>
      </c>
      <c r="P5" s="223">
        <v>100</v>
      </c>
      <c r="Q5" s="223">
        <v>0</v>
      </c>
      <c r="R5" s="223">
        <v>0</v>
      </c>
      <c r="S5" s="223">
        <v>0</v>
      </c>
      <c r="T5" s="223">
        <v>100</v>
      </c>
      <c r="U5" s="223">
        <v>100</v>
      </c>
      <c r="V5" s="301">
        <v>100</v>
      </c>
      <c r="W5" s="289">
        <v>1</v>
      </c>
      <c r="X5" s="290">
        <v>0</v>
      </c>
      <c r="Y5" s="290">
        <v>0</v>
      </c>
      <c r="Z5" s="290">
        <v>0</v>
      </c>
      <c r="AA5" s="290">
        <v>0</v>
      </c>
      <c r="AB5" s="290">
        <v>0</v>
      </c>
      <c r="AC5" s="291">
        <v>0</v>
      </c>
    </row>
    <row r="6" spans="1:29">
      <c r="A6" s="271" t="s">
        <v>413</v>
      </c>
      <c r="B6" s="272" t="s">
        <v>590</v>
      </c>
      <c r="C6" s="272" t="s">
        <v>386</v>
      </c>
      <c r="D6" s="272" t="b">
        <v>0</v>
      </c>
      <c r="E6" s="272" t="s">
        <v>400</v>
      </c>
      <c r="F6" s="273">
        <v>50000</v>
      </c>
      <c r="G6" s="271" t="s">
        <v>458</v>
      </c>
      <c r="H6" s="272" t="s">
        <v>431</v>
      </c>
      <c r="I6" s="272" t="s">
        <v>431</v>
      </c>
      <c r="J6" s="272">
        <v>0</v>
      </c>
      <c r="K6" s="272">
        <v>0</v>
      </c>
      <c r="L6" s="272" t="s">
        <v>431</v>
      </c>
      <c r="M6" s="272">
        <v>0</v>
      </c>
      <c r="N6" s="273" t="s">
        <v>1029</v>
      </c>
      <c r="O6" s="217">
        <v>100</v>
      </c>
      <c r="P6" s="220">
        <v>100</v>
      </c>
      <c r="Q6" s="220">
        <v>0</v>
      </c>
      <c r="R6" s="220">
        <v>0</v>
      </c>
      <c r="S6" s="220">
        <v>0</v>
      </c>
      <c r="T6" s="220">
        <v>100</v>
      </c>
      <c r="U6" s="329">
        <v>100</v>
      </c>
      <c r="V6" s="302">
        <v>100</v>
      </c>
      <c r="W6" s="271">
        <v>0</v>
      </c>
      <c r="X6" s="272">
        <v>0</v>
      </c>
      <c r="Y6" s="272">
        <v>0</v>
      </c>
      <c r="Z6" s="272">
        <v>0</v>
      </c>
      <c r="AA6" s="272">
        <v>0</v>
      </c>
      <c r="AB6" s="272">
        <v>0</v>
      </c>
      <c r="AC6" s="276">
        <v>0</v>
      </c>
    </row>
    <row r="7" spans="1:29" ht="17.25">
      <c r="A7" s="271" t="s">
        <v>414</v>
      </c>
      <c r="B7" s="272" t="s">
        <v>591</v>
      </c>
      <c r="C7" s="272" t="s">
        <v>387</v>
      </c>
      <c r="D7" s="272" t="b">
        <v>1</v>
      </c>
      <c r="E7" s="272" t="s">
        <v>400</v>
      </c>
      <c r="F7" s="273">
        <v>50000</v>
      </c>
      <c r="G7" s="271" t="s">
        <v>431</v>
      </c>
      <c r="H7" s="272" t="s">
        <v>453</v>
      </c>
      <c r="I7" s="272" t="s">
        <v>431</v>
      </c>
      <c r="J7" s="272">
        <v>0</v>
      </c>
      <c r="K7" s="272">
        <v>0</v>
      </c>
      <c r="L7" s="272" t="s">
        <v>431</v>
      </c>
      <c r="M7" s="272">
        <v>0</v>
      </c>
      <c r="N7" s="273" t="s">
        <v>431</v>
      </c>
      <c r="O7" s="217">
        <v>100</v>
      </c>
      <c r="P7" s="220">
        <v>100</v>
      </c>
      <c r="Q7" s="220">
        <v>0</v>
      </c>
      <c r="R7" s="220">
        <v>0</v>
      </c>
      <c r="S7" s="220">
        <v>0</v>
      </c>
      <c r="T7" s="220">
        <v>100</v>
      </c>
      <c r="U7" s="220">
        <v>100</v>
      </c>
      <c r="V7" s="302">
        <v>100</v>
      </c>
      <c r="W7" s="271">
        <v>0</v>
      </c>
      <c r="X7" s="272">
        <v>0</v>
      </c>
      <c r="Y7" s="272">
        <v>0</v>
      </c>
      <c r="Z7" s="272">
        <v>0</v>
      </c>
      <c r="AA7" s="272">
        <v>0</v>
      </c>
      <c r="AB7" s="272">
        <v>0</v>
      </c>
      <c r="AC7" s="276">
        <v>0</v>
      </c>
    </row>
    <row r="8" spans="1:29" ht="17.25">
      <c r="A8" s="305" t="s">
        <v>705</v>
      </c>
      <c r="B8" s="306" t="s">
        <v>694</v>
      </c>
      <c r="C8" s="306" t="s">
        <v>696</v>
      </c>
      <c r="D8" s="306" t="b">
        <v>1</v>
      </c>
      <c r="E8" s="306" t="s">
        <v>400</v>
      </c>
      <c r="F8" s="307">
        <v>15000</v>
      </c>
      <c r="G8" s="305" t="s">
        <v>458</v>
      </c>
      <c r="H8" s="306" t="s">
        <v>431</v>
      </c>
      <c r="I8" s="306" t="s">
        <v>431</v>
      </c>
      <c r="J8" s="306">
        <v>0</v>
      </c>
      <c r="K8" s="306">
        <v>0</v>
      </c>
      <c r="L8" s="306" t="s">
        <v>431</v>
      </c>
      <c r="M8" s="306">
        <v>0</v>
      </c>
      <c r="N8" s="307" t="s">
        <v>1030</v>
      </c>
      <c r="O8" s="326">
        <v>100</v>
      </c>
      <c r="P8" s="327">
        <v>100</v>
      </c>
      <c r="Q8" s="327">
        <v>0</v>
      </c>
      <c r="R8" s="298">
        <v>0</v>
      </c>
      <c r="S8" s="298">
        <v>0</v>
      </c>
      <c r="T8" s="298">
        <v>100</v>
      </c>
      <c r="U8" s="328">
        <v>101</v>
      </c>
      <c r="V8" s="317">
        <v>100</v>
      </c>
      <c r="W8" s="305">
        <v>0</v>
      </c>
      <c r="X8" s="306">
        <v>0</v>
      </c>
      <c r="Y8" s="306">
        <v>0</v>
      </c>
      <c r="Z8" s="306">
        <v>0</v>
      </c>
      <c r="AA8" s="306">
        <v>0</v>
      </c>
      <c r="AB8" s="306">
        <v>0</v>
      </c>
      <c r="AC8" s="318">
        <v>0.5</v>
      </c>
    </row>
    <row r="9" spans="1:29">
      <c r="A9" s="308" t="s">
        <v>415</v>
      </c>
      <c r="B9" s="309" t="s">
        <v>603</v>
      </c>
      <c r="C9" s="309" t="s">
        <v>389</v>
      </c>
      <c r="D9" s="310" t="b">
        <v>1</v>
      </c>
      <c r="E9" s="309" t="s">
        <v>401</v>
      </c>
      <c r="F9" s="313">
        <v>500</v>
      </c>
      <c r="G9" s="308" t="s">
        <v>431</v>
      </c>
      <c r="H9" s="309" t="s">
        <v>455</v>
      </c>
      <c r="I9" s="309" t="s">
        <v>455</v>
      </c>
      <c r="J9" s="309">
        <v>1</v>
      </c>
      <c r="K9" s="309">
        <v>0.05</v>
      </c>
      <c r="L9" s="309" t="s">
        <v>431</v>
      </c>
      <c r="M9" s="309">
        <v>0</v>
      </c>
      <c r="N9" s="313" t="s">
        <v>431</v>
      </c>
      <c r="O9" s="215">
        <v>100</v>
      </c>
      <c r="P9" s="223">
        <v>100</v>
      </c>
      <c r="Q9" s="223">
        <v>0</v>
      </c>
      <c r="R9" s="223">
        <v>0</v>
      </c>
      <c r="S9" s="223">
        <v>0</v>
      </c>
      <c r="T9" s="223">
        <v>100</v>
      </c>
      <c r="U9" s="223">
        <v>100</v>
      </c>
      <c r="V9" s="301">
        <v>100</v>
      </c>
      <c r="W9" s="308">
        <v>0</v>
      </c>
      <c r="X9" s="309">
        <v>0</v>
      </c>
      <c r="Y9" s="309">
        <v>0</v>
      </c>
      <c r="Z9" s="309">
        <v>0</v>
      </c>
      <c r="AA9" s="309">
        <v>0</v>
      </c>
      <c r="AB9" s="309">
        <v>0</v>
      </c>
      <c r="AC9" s="311">
        <v>0</v>
      </c>
    </row>
    <row r="10" spans="1:29">
      <c r="A10" s="41" t="s">
        <v>416</v>
      </c>
      <c r="B10" s="296" t="s">
        <v>594</v>
      </c>
      <c r="C10" s="296" t="s">
        <v>396</v>
      </c>
      <c r="D10" s="304" t="b">
        <v>1</v>
      </c>
      <c r="E10" s="296" t="s">
        <v>401</v>
      </c>
      <c r="F10" s="77">
        <v>500</v>
      </c>
      <c r="G10" s="41" t="s">
        <v>431</v>
      </c>
      <c r="H10" s="296" t="s">
        <v>461</v>
      </c>
      <c r="I10" s="296" t="s">
        <v>461</v>
      </c>
      <c r="J10" s="296">
        <v>1</v>
      </c>
      <c r="K10" s="296">
        <v>1</v>
      </c>
      <c r="L10" s="296" t="s">
        <v>461</v>
      </c>
      <c r="M10" s="296">
        <v>4</v>
      </c>
      <c r="N10" s="77" t="s">
        <v>431</v>
      </c>
      <c r="O10" s="217">
        <v>100</v>
      </c>
      <c r="P10" s="220">
        <v>100</v>
      </c>
      <c r="Q10" s="220">
        <v>0</v>
      </c>
      <c r="R10" s="220">
        <v>0</v>
      </c>
      <c r="S10" s="220">
        <v>0</v>
      </c>
      <c r="T10" s="220">
        <v>100</v>
      </c>
      <c r="U10" s="220">
        <v>100</v>
      </c>
      <c r="V10" s="302">
        <v>100</v>
      </c>
      <c r="W10" s="41">
        <v>0</v>
      </c>
      <c r="X10" s="296">
        <v>0</v>
      </c>
      <c r="Y10" s="296">
        <v>0</v>
      </c>
      <c r="Z10" s="296">
        <v>0</v>
      </c>
      <c r="AA10" s="296">
        <v>0</v>
      </c>
      <c r="AB10" s="296">
        <v>0</v>
      </c>
      <c r="AC10" s="42">
        <v>0</v>
      </c>
    </row>
    <row r="11" spans="1:29">
      <c r="A11" s="41" t="s">
        <v>417</v>
      </c>
      <c r="B11" s="296" t="s">
        <v>595</v>
      </c>
      <c r="C11" s="296" t="s">
        <v>390</v>
      </c>
      <c r="D11" s="304" t="b">
        <v>1</v>
      </c>
      <c r="E11" s="296" t="s">
        <v>401</v>
      </c>
      <c r="F11" s="77">
        <v>500</v>
      </c>
      <c r="G11" s="41" t="s">
        <v>431</v>
      </c>
      <c r="H11" s="296" t="s">
        <v>517</v>
      </c>
      <c r="I11" s="296" t="s">
        <v>431</v>
      </c>
      <c r="J11" s="296">
        <v>0</v>
      </c>
      <c r="K11" s="296">
        <v>0</v>
      </c>
      <c r="L11" s="296" t="s">
        <v>431</v>
      </c>
      <c r="M11" s="296">
        <v>0</v>
      </c>
      <c r="N11" s="77" t="s">
        <v>431</v>
      </c>
      <c r="O11" s="217">
        <v>100</v>
      </c>
      <c r="P11" s="220">
        <v>100</v>
      </c>
      <c r="Q11" s="296">
        <v>5</v>
      </c>
      <c r="R11" s="220">
        <v>0</v>
      </c>
      <c r="S11" s="220">
        <v>0</v>
      </c>
      <c r="T11" s="220">
        <v>100</v>
      </c>
      <c r="U11" s="220">
        <v>100</v>
      </c>
      <c r="V11" s="302">
        <v>100</v>
      </c>
      <c r="W11" s="41">
        <v>0</v>
      </c>
      <c r="X11" s="296">
        <v>0</v>
      </c>
      <c r="Y11" s="296">
        <v>0.05</v>
      </c>
      <c r="Z11" s="296">
        <v>0</v>
      </c>
      <c r="AA11" s="296">
        <v>0</v>
      </c>
      <c r="AB11" s="296">
        <v>0</v>
      </c>
      <c r="AC11" s="42">
        <v>0</v>
      </c>
    </row>
    <row r="12" spans="1:29">
      <c r="A12" s="41" t="s">
        <v>418</v>
      </c>
      <c r="B12" s="296" t="s">
        <v>596</v>
      </c>
      <c r="C12" s="296" t="s">
        <v>392</v>
      </c>
      <c r="D12" s="304" t="b">
        <v>0</v>
      </c>
      <c r="E12" s="296" t="s">
        <v>401</v>
      </c>
      <c r="F12" s="77">
        <v>500</v>
      </c>
      <c r="G12" s="41" t="s">
        <v>431</v>
      </c>
      <c r="H12" s="296" t="s">
        <v>463</v>
      </c>
      <c r="I12" s="296" t="s">
        <v>462</v>
      </c>
      <c r="J12" s="296">
        <v>5</v>
      </c>
      <c r="K12" s="296">
        <v>0.150000005960464</v>
      </c>
      <c r="L12" s="296" t="s">
        <v>431</v>
      </c>
      <c r="M12" s="296">
        <v>0</v>
      </c>
      <c r="N12" s="77" t="s">
        <v>431</v>
      </c>
      <c r="O12" s="217">
        <v>100</v>
      </c>
      <c r="P12" s="220">
        <v>100</v>
      </c>
      <c r="Q12" s="220">
        <v>0</v>
      </c>
      <c r="R12" s="220">
        <v>0</v>
      </c>
      <c r="S12" s="220">
        <v>0</v>
      </c>
      <c r="T12" s="220">
        <v>100</v>
      </c>
      <c r="U12" s="220">
        <v>100</v>
      </c>
      <c r="V12" s="302">
        <v>100</v>
      </c>
      <c r="W12" s="41">
        <v>0</v>
      </c>
      <c r="X12" s="296">
        <v>0</v>
      </c>
      <c r="Y12" s="296">
        <v>0</v>
      </c>
      <c r="Z12" s="296">
        <v>0</v>
      </c>
      <c r="AA12" s="296">
        <v>0</v>
      </c>
      <c r="AB12" s="296">
        <v>0</v>
      </c>
      <c r="AC12" s="42">
        <v>0</v>
      </c>
    </row>
    <row r="13" spans="1:29">
      <c r="A13" s="41" t="s">
        <v>419</v>
      </c>
      <c r="B13" s="296" t="s">
        <v>700</v>
      </c>
      <c r="C13" s="296" t="s">
        <v>394</v>
      </c>
      <c r="D13" s="304" t="b">
        <v>0</v>
      </c>
      <c r="E13" s="296" t="s">
        <v>401</v>
      </c>
      <c r="F13" s="77">
        <v>500</v>
      </c>
      <c r="G13" s="41" t="s">
        <v>431</v>
      </c>
      <c r="H13" s="296" t="s">
        <v>464</v>
      </c>
      <c r="I13" s="296" t="s">
        <v>464</v>
      </c>
      <c r="J13" s="296">
        <v>1.5</v>
      </c>
      <c r="K13" s="296">
        <v>0.0500000007450581</v>
      </c>
      <c r="L13" s="296" t="s">
        <v>431</v>
      </c>
      <c r="M13" s="296">
        <v>0</v>
      </c>
      <c r="N13" s="77" t="s">
        <v>431</v>
      </c>
      <c r="O13" s="217">
        <v>100</v>
      </c>
      <c r="P13" s="220">
        <v>100</v>
      </c>
      <c r="Q13" s="296">
        <v>10</v>
      </c>
      <c r="R13" s="220">
        <v>0</v>
      </c>
      <c r="S13" s="220">
        <v>0</v>
      </c>
      <c r="T13" s="220">
        <v>100</v>
      </c>
      <c r="U13" s="220">
        <v>100</v>
      </c>
      <c r="V13" s="302">
        <v>100</v>
      </c>
      <c r="W13" s="41">
        <v>0</v>
      </c>
      <c r="X13" s="296">
        <v>0</v>
      </c>
      <c r="Y13" s="296">
        <v>0.1</v>
      </c>
      <c r="Z13" s="296">
        <v>0</v>
      </c>
      <c r="AA13" s="296">
        <v>0</v>
      </c>
      <c r="AB13" s="296">
        <v>0</v>
      </c>
      <c r="AC13" s="42">
        <v>0</v>
      </c>
    </row>
    <row r="14" spans="1:29">
      <c r="A14" s="41" t="s">
        <v>420</v>
      </c>
      <c r="B14" s="296" t="s">
        <v>598</v>
      </c>
      <c r="C14" s="296" t="s">
        <v>393</v>
      </c>
      <c r="D14" s="304" t="b">
        <v>1</v>
      </c>
      <c r="E14" s="296" t="s">
        <v>401</v>
      </c>
      <c r="F14" s="77">
        <v>500</v>
      </c>
      <c r="G14" s="41" t="s">
        <v>431</v>
      </c>
      <c r="H14" s="296" t="s">
        <v>457</v>
      </c>
      <c r="I14" s="296" t="s">
        <v>457</v>
      </c>
      <c r="J14" s="296">
        <v>1</v>
      </c>
      <c r="K14" s="296">
        <v>1</v>
      </c>
      <c r="L14" s="296" t="s">
        <v>431</v>
      </c>
      <c r="M14" s="296">
        <v>0</v>
      </c>
      <c r="N14" s="77" t="s">
        <v>431</v>
      </c>
      <c r="O14" s="217">
        <v>100</v>
      </c>
      <c r="P14" s="220">
        <v>100</v>
      </c>
      <c r="Q14" s="220">
        <v>0</v>
      </c>
      <c r="R14" s="220">
        <v>0</v>
      </c>
      <c r="S14" s="220">
        <v>0</v>
      </c>
      <c r="T14" s="220">
        <v>100</v>
      </c>
      <c r="U14" s="220">
        <v>100</v>
      </c>
      <c r="V14" s="77">
        <v>105</v>
      </c>
      <c r="W14" s="41">
        <v>0</v>
      </c>
      <c r="X14" s="296">
        <v>0</v>
      </c>
      <c r="Y14" s="296">
        <v>0</v>
      </c>
      <c r="Z14" s="296">
        <v>0</v>
      </c>
      <c r="AA14" s="296">
        <v>0</v>
      </c>
      <c r="AB14" s="296">
        <v>0</v>
      </c>
      <c r="AC14" s="42">
        <v>0</v>
      </c>
    </row>
    <row r="15" spans="1:29">
      <c r="A15" s="41" t="s">
        <v>421</v>
      </c>
      <c r="B15" s="296" t="s">
        <v>599</v>
      </c>
      <c r="C15" s="296" t="s">
        <v>395</v>
      </c>
      <c r="D15" s="304" t="b">
        <v>0</v>
      </c>
      <c r="E15" s="296" t="s">
        <v>401</v>
      </c>
      <c r="F15" s="77">
        <v>500</v>
      </c>
      <c r="G15" s="41" t="s">
        <v>431</v>
      </c>
      <c r="H15" s="296" t="s">
        <v>466</v>
      </c>
      <c r="I15" s="296" t="s">
        <v>467</v>
      </c>
      <c r="J15" s="296">
        <v>30</v>
      </c>
      <c r="K15" s="296">
        <v>1</v>
      </c>
      <c r="L15" s="296" t="s">
        <v>431</v>
      </c>
      <c r="M15" s="296">
        <v>0</v>
      </c>
      <c r="N15" s="77" t="s">
        <v>1031</v>
      </c>
      <c r="O15" s="217">
        <v>100</v>
      </c>
      <c r="P15" s="220">
        <v>100</v>
      </c>
      <c r="Q15" s="220">
        <v>0</v>
      </c>
      <c r="R15" s="220">
        <v>0</v>
      </c>
      <c r="S15" s="220">
        <v>0</v>
      </c>
      <c r="T15" s="220">
        <v>100</v>
      </c>
      <c r="U15" s="220">
        <v>100</v>
      </c>
      <c r="V15" s="302">
        <v>100</v>
      </c>
      <c r="W15" s="41">
        <v>0</v>
      </c>
      <c r="X15" s="296">
        <v>0</v>
      </c>
      <c r="Y15" s="296">
        <v>0</v>
      </c>
      <c r="Z15" s="296">
        <v>0</v>
      </c>
      <c r="AA15" s="296">
        <v>0</v>
      </c>
      <c r="AB15" s="296">
        <v>0</v>
      </c>
      <c r="AC15" s="42">
        <v>0</v>
      </c>
    </row>
    <row r="16" spans="1:29">
      <c r="A16" s="41" t="s">
        <v>422</v>
      </c>
      <c r="B16" s="296" t="s">
        <v>600</v>
      </c>
      <c r="C16" s="296" t="s">
        <v>397</v>
      </c>
      <c r="D16" s="304" t="b">
        <v>0</v>
      </c>
      <c r="E16" s="296" t="s">
        <v>401</v>
      </c>
      <c r="F16" s="77">
        <v>500</v>
      </c>
      <c r="G16" s="41" t="s">
        <v>431</v>
      </c>
      <c r="H16" s="296" t="s">
        <v>431</v>
      </c>
      <c r="I16" s="296" t="s">
        <v>430</v>
      </c>
      <c r="J16" s="296">
        <v>10</v>
      </c>
      <c r="K16" s="296">
        <v>1</v>
      </c>
      <c r="L16" s="296" t="s">
        <v>430</v>
      </c>
      <c r="M16" s="296">
        <v>3</v>
      </c>
      <c r="N16" s="77" t="s">
        <v>431</v>
      </c>
      <c r="O16" s="217">
        <v>100</v>
      </c>
      <c r="P16" s="220">
        <v>100</v>
      </c>
      <c r="Q16" s="220">
        <v>0</v>
      </c>
      <c r="R16" s="220">
        <v>0</v>
      </c>
      <c r="S16" s="220">
        <v>0</v>
      </c>
      <c r="T16" s="220">
        <v>100</v>
      </c>
      <c r="U16" s="220">
        <v>100</v>
      </c>
      <c r="V16" s="302">
        <v>100</v>
      </c>
      <c r="W16" s="41">
        <v>0</v>
      </c>
      <c r="X16" s="296">
        <v>0</v>
      </c>
      <c r="Y16" s="296">
        <v>0</v>
      </c>
      <c r="Z16" s="296">
        <v>0</v>
      </c>
      <c r="AA16" s="296">
        <v>0</v>
      </c>
      <c r="AB16" s="296">
        <v>0</v>
      </c>
      <c r="AC16" s="42">
        <v>0</v>
      </c>
    </row>
    <row r="17" spans="1:29">
      <c r="A17" s="41" t="s">
        <v>423</v>
      </c>
      <c r="B17" s="296" t="s">
        <v>601</v>
      </c>
      <c r="C17" s="296" t="s">
        <v>391</v>
      </c>
      <c r="D17" s="304" t="b">
        <v>0</v>
      </c>
      <c r="E17" s="296" t="s">
        <v>401</v>
      </c>
      <c r="F17" s="77">
        <v>500</v>
      </c>
      <c r="G17" s="41" t="s">
        <v>431</v>
      </c>
      <c r="H17" s="296" t="s">
        <v>456</v>
      </c>
      <c r="I17" s="296" t="s">
        <v>456</v>
      </c>
      <c r="J17" s="296">
        <v>0.100000001490116</v>
      </c>
      <c r="K17" s="296">
        <v>0.100000001490116</v>
      </c>
      <c r="L17" s="296" t="s">
        <v>431</v>
      </c>
      <c r="M17" s="296">
        <v>0</v>
      </c>
      <c r="N17" s="77" t="s">
        <v>431</v>
      </c>
      <c r="O17" s="217">
        <v>100</v>
      </c>
      <c r="P17" s="296">
        <v>110</v>
      </c>
      <c r="Q17" s="220">
        <v>0</v>
      </c>
      <c r="R17" s="220">
        <v>0</v>
      </c>
      <c r="S17" s="220">
        <v>0</v>
      </c>
      <c r="T17" s="220">
        <v>100</v>
      </c>
      <c r="U17" s="220">
        <v>100</v>
      </c>
      <c r="V17" s="302">
        <v>100</v>
      </c>
      <c r="W17" s="41">
        <v>0</v>
      </c>
      <c r="X17" s="296">
        <v>0</v>
      </c>
      <c r="Y17" s="296">
        <v>0</v>
      </c>
      <c r="Z17" s="296">
        <v>0</v>
      </c>
      <c r="AA17" s="296">
        <v>0</v>
      </c>
      <c r="AB17" s="296">
        <v>0</v>
      </c>
      <c r="AC17" s="42">
        <v>0</v>
      </c>
    </row>
    <row r="18" spans="1:29" ht="17.25">
      <c r="A18" s="41" t="s">
        <v>424</v>
      </c>
      <c r="B18" s="296" t="s">
        <v>602</v>
      </c>
      <c r="C18" s="296" t="s">
        <v>398</v>
      </c>
      <c r="D18" s="304" t="b">
        <v>0</v>
      </c>
      <c r="E18" s="296" t="s">
        <v>401</v>
      </c>
      <c r="F18" s="77">
        <v>500</v>
      </c>
      <c r="G18" s="41" t="s">
        <v>431</v>
      </c>
      <c r="H18" s="296" t="s">
        <v>469</v>
      </c>
      <c r="I18" s="296" t="s">
        <v>431</v>
      </c>
      <c r="J18" s="296">
        <v>0</v>
      </c>
      <c r="K18" s="296">
        <v>0</v>
      </c>
      <c r="L18" s="296" t="s">
        <v>431</v>
      </c>
      <c r="M18" s="296">
        <v>0</v>
      </c>
      <c r="N18" s="77" t="s">
        <v>431</v>
      </c>
      <c r="O18" s="41">
        <v>110</v>
      </c>
      <c r="P18" s="296">
        <v>110</v>
      </c>
      <c r="Q18" s="296">
        <v>10</v>
      </c>
      <c r="R18" s="220">
        <v>0</v>
      </c>
      <c r="S18" s="220">
        <v>0</v>
      </c>
      <c r="T18" s="220">
        <v>100</v>
      </c>
      <c r="U18" s="220">
        <v>100</v>
      </c>
      <c r="V18" s="302">
        <v>100</v>
      </c>
      <c r="W18" s="41">
        <v>1</v>
      </c>
      <c r="X18" s="296">
        <v>1</v>
      </c>
      <c r="Y18" s="296">
        <v>0.1</v>
      </c>
      <c r="Z18" s="296">
        <v>0</v>
      </c>
      <c r="AA18" s="296">
        <v>0</v>
      </c>
      <c r="AB18" s="296">
        <v>0</v>
      </c>
      <c r="AC18" s="42">
        <v>0</v>
      </c>
    </row>
    <row r="19" spans="1:29">
      <c r="A19" s="41" t="s">
        <v>706</v>
      </c>
      <c r="B19" s="296" t="s">
        <v>693</v>
      </c>
      <c r="C19" s="296" t="s">
        <v>695</v>
      </c>
      <c r="D19" s="304" t="b">
        <v>1</v>
      </c>
      <c r="E19" s="296" t="s">
        <v>401</v>
      </c>
      <c r="F19" s="77">
        <v>500</v>
      </c>
      <c r="G19" s="41" t="s">
        <v>709</v>
      </c>
      <c r="H19" s="296" t="s">
        <v>699</v>
      </c>
      <c r="I19" s="296" t="s">
        <v>699</v>
      </c>
      <c r="J19" s="296">
        <v>2</v>
      </c>
      <c r="K19" s="296">
        <v>0.1</v>
      </c>
      <c r="L19" s="296" t="s">
        <v>699</v>
      </c>
      <c r="M19" s="296">
        <v>3</v>
      </c>
      <c r="N19" s="77" t="s">
        <v>1030</v>
      </c>
      <c r="O19" s="217">
        <v>100</v>
      </c>
      <c r="P19" s="325">
        <v>100</v>
      </c>
      <c r="Q19" s="329">
        <v>0</v>
      </c>
      <c r="R19" s="220">
        <v>0</v>
      </c>
      <c r="S19" s="220">
        <v>0</v>
      </c>
      <c r="T19" s="220">
        <v>100</v>
      </c>
      <c r="U19" s="220">
        <v>100</v>
      </c>
      <c r="V19" s="302">
        <v>100</v>
      </c>
      <c r="W19" s="41">
        <v>0</v>
      </c>
      <c r="X19" s="296">
        <v>0</v>
      </c>
      <c r="Y19" s="296">
        <v>0</v>
      </c>
      <c r="Z19" s="296">
        <v>0</v>
      </c>
      <c r="AA19" s="296">
        <v>0</v>
      </c>
      <c r="AB19" s="296">
        <v>0</v>
      </c>
      <c r="AC19" s="42">
        <v>0</v>
      </c>
    </row>
    <row r="20" spans="1:29" ht="17.25">
      <c r="A20" s="43" t="s">
        <v>707</v>
      </c>
      <c r="B20" s="44" t="s">
        <v>697</v>
      </c>
      <c r="C20" s="44" t="s">
        <v>698</v>
      </c>
      <c r="D20" s="312" t="b">
        <v>0</v>
      </c>
      <c r="E20" s="44" t="s">
        <v>401</v>
      </c>
      <c r="F20" s="78">
        <v>500</v>
      </c>
      <c r="G20" s="43" t="s">
        <v>431</v>
      </c>
      <c r="H20" s="44" t="s">
        <v>431</v>
      </c>
      <c r="I20" s="44" t="s">
        <v>431</v>
      </c>
      <c r="J20" s="44">
        <v>0</v>
      </c>
      <c r="K20" s="44">
        <v>0</v>
      </c>
      <c r="L20" s="44" t="s">
        <v>431</v>
      </c>
      <c r="M20" s="44">
        <v>0</v>
      </c>
      <c r="N20" s="78" t="s">
        <v>431</v>
      </c>
      <c r="O20" s="216">
        <v>100</v>
      </c>
      <c r="P20" s="324">
        <v>100</v>
      </c>
      <c r="Q20" s="324">
        <v>0</v>
      </c>
      <c r="R20" s="221">
        <v>0</v>
      </c>
      <c r="S20" s="221">
        <v>0</v>
      </c>
      <c r="T20" s="221">
        <v>100</v>
      </c>
      <c r="U20" s="221">
        <v>100</v>
      </c>
      <c r="V20" s="303">
        <v>100</v>
      </c>
      <c r="W20" s="43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5">
        <v>0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7"/>
  <sheetViews>
    <sheetView workbookViewId="0">
      <selection activeCell="P3" sqref="P3"/>
    </sheetView>
  </sheetViews>
  <sheetFormatPr defaultRowHeight="16.5"/>
  <cols>
    <col min="1" max="1" width="28.75499916" customWidth="1"/>
    <col min="2" max="5" width="12.50500011" customWidth="1"/>
    <col min="8" max="8" width="9.00500011" customWidth="1"/>
    <col min="15" max="15" width="13.13000011" customWidth="1"/>
    <col min="16" max="16" width="24.87999916" customWidth="1"/>
  </cols>
  <sheetData>
    <row r="1" spans="1:16">
      <c r="A1" s="191" t="s">
        <v>18</v>
      </c>
      <c r="B1" s="192" t="s">
        <v>49</v>
      </c>
      <c r="C1" s="192" t="s">
        <v>629</v>
      </c>
      <c r="D1" s="192" t="s">
        <v>621</v>
      </c>
      <c r="E1" s="198" t="s">
        <v>301</v>
      </c>
      <c r="F1" s="191" t="s">
        <v>604</v>
      </c>
      <c r="G1" s="192" t="s">
        <v>605</v>
      </c>
      <c r="H1" s="193" t="s">
        <v>628</v>
      </c>
      <c r="I1" s="191" t="s">
        <v>401</v>
      </c>
      <c r="J1" s="192" t="s">
        <v>623</v>
      </c>
      <c r="K1" s="192" t="s">
        <v>54</v>
      </c>
      <c r="L1" s="192" t="s">
        <v>625</v>
      </c>
      <c r="M1" s="192" t="s">
        <v>626</v>
      </c>
      <c r="N1" s="192" t="s">
        <v>627</v>
      </c>
      <c r="O1" s="193" t="s">
        <v>365</v>
      </c>
      <c r="P1" s="241" t="s">
        <v>631</v>
      </c>
    </row>
    <row r="2" spans="1:16">
      <c r="A2" s="185" t="s">
        <v>635</v>
      </c>
      <c r="B2" s="184" t="s">
        <v>604</v>
      </c>
      <c r="C2" s="184" t="b">
        <v>1</v>
      </c>
      <c r="D2" s="184" t="s">
        <v>622</v>
      </c>
      <c r="E2" s="199">
        <v>4900</v>
      </c>
      <c r="F2" s="111" t="b">
        <v>1</v>
      </c>
      <c r="G2" s="181" t="b">
        <v>0</v>
      </c>
      <c r="H2" s="186">
        <v>0</v>
      </c>
      <c r="I2" s="185">
        <v>0</v>
      </c>
      <c r="J2" s="184">
        <v>0</v>
      </c>
      <c r="K2" s="184">
        <v>0</v>
      </c>
      <c r="L2" s="184">
        <v>0</v>
      </c>
      <c r="M2" s="184">
        <v>0</v>
      </c>
      <c r="N2" s="184">
        <v>0</v>
      </c>
      <c r="O2" s="186" t="s">
        <v>586</v>
      </c>
      <c r="P2" s="242" t="s">
        <v>652</v>
      </c>
    </row>
    <row r="3" spans="1:16">
      <c r="A3" s="185" t="s">
        <v>636</v>
      </c>
      <c r="B3" s="184" t="s">
        <v>713</v>
      </c>
      <c r="C3" s="184" t="b">
        <v>1</v>
      </c>
      <c r="D3" s="184" t="s">
        <v>622</v>
      </c>
      <c r="E3" s="199">
        <v>3900</v>
      </c>
      <c r="F3" s="111" t="b">
        <v>0</v>
      </c>
      <c r="G3" s="181" t="b">
        <v>1</v>
      </c>
      <c r="H3" s="112">
        <v>3</v>
      </c>
      <c r="I3" s="185">
        <v>0</v>
      </c>
      <c r="J3" s="184">
        <v>0</v>
      </c>
      <c r="K3" s="184">
        <v>0</v>
      </c>
      <c r="L3" s="184">
        <v>0</v>
      </c>
      <c r="M3" s="184">
        <v>0</v>
      </c>
      <c r="N3" s="184">
        <v>0</v>
      </c>
      <c r="O3" s="186" t="s">
        <v>586</v>
      </c>
      <c r="P3" s="242" t="s">
        <v>714</v>
      </c>
    </row>
    <row r="4" spans="1:16">
      <c r="A4" s="185" t="s">
        <v>637</v>
      </c>
      <c r="B4" s="184" t="s">
        <v>607</v>
      </c>
      <c r="C4" s="184" t="b">
        <v>1</v>
      </c>
      <c r="D4" s="184" t="s">
        <v>622</v>
      </c>
      <c r="E4" s="199">
        <v>5900</v>
      </c>
      <c r="F4" s="111" t="b">
        <v>1</v>
      </c>
      <c r="G4" s="181" t="b">
        <v>0</v>
      </c>
      <c r="H4" s="186">
        <v>0</v>
      </c>
      <c r="I4" s="185">
        <v>100</v>
      </c>
      <c r="J4" s="184">
        <v>10</v>
      </c>
      <c r="K4" s="184">
        <v>10000</v>
      </c>
      <c r="L4" s="184">
        <v>40</v>
      </c>
      <c r="M4" s="184">
        <v>4</v>
      </c>
      <c r="N4" s="184">
        <v>4000</v>
      </c>
      <c r="O4" s="186" t="s">
        <v>586</v>
      </c>
      <c r="P4" s="242" t="s">
        <v>655</v>
      </c>
    </row>
    <row r="5" spans="1:16">
      <c r="A5" s="194" t="s">
        <v>638</v>
      </c>
      <c r="B5" s="2" t="s">
        <v>677</v>
      </c>
      <c r="C5" s="2" t="b">
        <v>1</v>
      </c>
      <c r="D5" s="2" t="s">
        <v>622</v>
      </c>
      <c r="E5" s="200">
        <v>9900</v>
      </c>
      <c r="F5" s="197" t="b">
        <v>0</v>
      </c>
      <c r="G5" s="190" t="b">
        <v>0</v>
      </c>
      <c r="H5" s="195">
        <v>0</v>
      </c>
      <c r="I5" s="194">
        <v>300</v>
      </c>
      <c r="J5" s="2">
        <v>0</v>
      </c>
      <c r="K5" s="2">
        <v>30000</v>
      </c>
      <c r="L5" s="2">
        <v>250</v>
      </c>
      <c r="M5" s="2">
        <v>0</v>
      </c>
      <c r="N5" s="2">
        <v>25000</v>
      </c>
      <c r="O5" s="196" t="s">
        <v>603</v>
      </c>
      <c r="P5" s="243" t="s">
        <v>656</v>
      </c>
    </row>
    <row r="6" spans="1:16">
      <c r="A6" s="184" t="s">
        <v>688</v>
      </c>
      <c r="B6" s="184" t="s">
        <v>683</v>
      </c>
      <c r="C6" s="184" t="b">
        <v>1</v>
      </c>
      <c r="D6" s="184" t="s">
        <v>622</v>
      </c>
      <c r="E6" s="199">
        <v>5900</v>
      </c>
      <c r="F6" s="111" t="b">
        <v>0</v>
      </c>
      <c r="G6" s="181" t="b">
        <v>1</v>
      </c>
      <c r="H6" s="186">
        <v>5</v>
      </c>
      <c r="I6" s="185">
        <v>0</v>
      </c>
      <c r="J6" s="184">
        <v>20</v>
      </c>
      <c r="K6" s="184">
        <v>0</v>
      </c>
      <c r="L6" s="184">
        <v>0</v>
      </c>
      <c r="M6" s="184">
        <v>0</v>
      </c>
      <c r="N6" s="184">
        <v>0</v>
      </c>
      <c r="O6" s="186" t="s">
        <v>586</v>
      </c>
      <c r="P6" s="242" t="s">
        <v>685</v>
      </c>
    </row>
    <row r="7" spans="1:16" ht="17.25">
      <c r="A7" s="230" t="s">
        <v>689</v>
      </c>
      <c r="B7" s="231" t="s">
        <v>710</v>
      </c>
      <c r="C7" s="231" t="b">
        <v>1</v>
      </c>
      <c r="D7" s="231" t="s">
        <v>622</v>
      </c>
      <c r="E7" s="232">
        <v>19900</v>
      </c>
      <c r="F7" s="233" t="b">
        <v>0</v>
      </c>
      <c r="G7" s="234" t="b">
        <v>0</v>
      </c>
      <c r="H7" s="235">
        <v>0</v>
      </c>
      <c r="I7" s="230">
        <v>200</v>
      </c>
      <c r="J7" s="231">
        <v>30</v>
      </c>
      <c r="K7" s="231">
        <v>10000</v>
      </c>
      <c r="L7" s="231">
        <v>400</v>
      </c>
      <c r="M7" s="231">
        <v>60</v>
      </c>
      <c r="N7" s="231">
        <v>20000</v>
      </c>
      <c r="O7" s="250" t="s">
        <v>693</v>
      </c>
      <c r="P7" s="251" t="s">
        <v>701</v>
      </c>
    </row>
    <row r="8" spans="1:16" ht="17.25">
      <c r="A8" s="32" t="s">
        <v>708</v>
      </c>
      <c r="B8" s="33" t="s">
        <v>691</v>
      </c>
      <c r="C8" s="33" t="b">
        <v>0</v>
      </c>
      <c r="D8" s="33" t="s">
        <v>544</v>
      </c>
      <c r="E8" s="114">
        <v>0</v>
      </c>
      <c r="F8" s="96" t="b">
        <v>0</v>
      </c>
      <c r="G8" s="99" t="b">
        <v>0</v>
      </c>
      <c r="H8" s="34">
        <v>0</v>
      </c>
      <c r="I8" s="115">
        <v>15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4" t="s">
        <v>586</v>
      </c>
      <c r="P8" s="254" t="s">
        <v>692</v>
      </c>
    </row>
    <row r="9" spans="1:16">
      <c r="A9" s="185" t="s">
        <v>639</v>
      </c>
      <c r="B9" s="184" t="s">
        <v>609</v>
      </c>
      <c r="C9" s="184" t="b">
        <v>0</v>
      </c>
      <c r="D9" s="184" t="s">
        <v>622</v>
      </c>
      <c r="E9" s="199">
        <v>1200</v>
      </c>
      <c r="F9" s="111" t="b">
        <v>0</v>
      </c>
      <c r="G9" s="181" t="b">
        <v>0</v>
      </c>
      <c r="H9" s="186">
        <v>0</v>
      </c>
      <c r="I9" s="203">
        <v>40</v>
      </c>
      <c r="J9" s="184">
        <v>0</v>
      </c>
      <c r="K9" s="184">
        <v>0</v>
      </c>
      <c r="L9" s="184">
        <v>0</v>
      </c>
      <c r="M9" s="184">
        <v>0</v>
      </c>
      <c r="N9" s="184">
        <v>0</v>
      </c>
      <c r="O9" s="249" t="s">
        <v>586</v>
      </c>
      <c r="P9" s="255" t="s">
        <v>660</v>
      </c>
    </row>
    <row r="10" spans="1:16">
      <c r="A10" s="185" t="s">
        <v>640</v>
      </c>
      <c r="B10" s="184" t="s">
        <v>610</v>
      </c>
      <c r="C10" s="184" t="b">
        <v>0</v>
      </c>
      <c r="D10" s="184" t="s">
        <v>622</v>
      </c>
      <c r="E10" s="199">
        <v>5900</v>
      </c>
      <c r="F10" s="111" t="b">
        <v>0</v>
      </c>
      <c r="G10" s="181" t="b">
        <v>0</v>
      </c>
      <c r="H10" s="186">
        <v>0</v>
      </c>
      <c r="I10" s="185">
        <v>250</v>
      </c>
      <c r="J10" s="184">
        <v>0</v>
      </c>
      <c r="K10" s="184">
        <v>0</v>
      </c>
      <c r="L10" s="184">
        <v>0</v>
      </c>
      <c r="M10" s="184">
        <v>0</v>
      </c>
      <c r="N10" s="184">
        <v>0</v>
      </c>
      <c r="O10" s="186" t="s">
        <v>586</v>
      </c>
      <c r="P10" s="207" t="s">
        <v>665</v>
      </c>
    </row>
    <row r="11" spans="1:16">
      <c r="A11" s="185" t="s">
        <v>641</v>
      </c>
      <c r="B11" s="184" t="s">
        <v>611</v>
      </c>
      <c r="C11" s="184" t="b">
        <v>0</v>
      </c>
      <c r="D11" s="184" t="s">
        <v>622</v>
      </c>
      <c r="E11" s="199">
        <v>11900</v>
      </c>
      <c r="F11" s="111" t="b">
        <v>0</v>
      </c>
      <c r="G11" s="181" t="b">
        <v>0</v>
      </c>
      <c r="H11" s="186">
        <v>0</v>
      </c>
      <c r="I11" s="185">
        <v>600</v>
      </c>
      <c r="J11" s="184">
        <v>0</v>
      </c>
      <c r="K11" s="184">
        <v>0</v>
      </c>
      <c r="L11" s="184">
        <v>0</v>
      </c>
      <c r="M11" s="184">
        <v>0</v>
      </c>
      <c r="N11" s="184">
        <v>0</v>
      </c>
      <c r="O11" s="186" t="s">
        <v>586</v>
      </c>
      <c r="P11" s="207" t="s">
        <v>666</v>
      </c>
    </row>
    <row r="12" spans="1:16">
      <c r="A12" s="185" t="s">
        <v>642</v>
      </c>
      <c r="B12" s="184" t="s">
        <v>612</v>
      </c>
      <c r="C12" s="184" t="b">
        <v>0</v>
      </c>
      <c r="D12" s="184" t="s">
        <v>622</v>
      </c>
      <c r="E12" s="199">
        <v>3900</v>
      </c>
      <c r="F12" s="111" t="b">
        <v>0</v>
      </c>
      <c r="G12" s="181" t="b">
        <v>0</v>
      </c>
      <c r="H12" s="186">
        <v>0</v>
      </c>
      <c r="I12" s="185">
        <v>0</v>
      </c>
      <c r="J12" s="184">
        <v>15</v>
      </c>
      <c r="K12" s="184">
        <v>0</v>
      </c>
      <c r="L12" s="184">
        <v>0</v>
      </c>
      <c r="M12" s="184">
        <v>0</v>
      </c>
      <c r="N12" s="184">
        <v>0</v>
      </c>
      <c r="O12" s="186" t="s">
        <v>586</v>
      </c>
      <c r="P12" s="207" t="s">
        <v>661</v>
      </c>
    </row>
    <row r="13" spans="1:16">
      <c r="A13" s="185" t="s">
        <v>643</v>
      </c>
      <c r="B13" s="184" t="s">
        <v>613</v>
      </c>
      <c r="C13" s="184" t="b">
        <v>0</v>
      </c>
      <c r="D13" s="184" t="s">
        <v>622</v>
      </c>
      <c r="E13" s="199">
        <v>11900</v>
      </c>
      <c r="F13" s="111" t="b">
        <v>0</v>
      </c>
      <c r="G13" s="181" t="b">
        <v>0</v>
      </c>
      <c r="H13" s="186">
        <v>0</v>
      </c>
      <c r="I13" s="185">
        <v>0</v>
      </c>
      <c r="J13" s="184">
        <v>60</v>
      </c>
      <c r="K13" s="184">
        <v>0</v>
      </c>
      <c r="L13" s="184">
        <v>0</v>
      </c>
      <c r="M13" s="184">
        <v>0</v>
      </c>
      <c r="N13" s="184">
        <v>0</v>
      </c>
      <c r="O13" s="186" t="s">
        <v>586</v>
      </c>
      <c r="P13" s="207" t="s">
        <v>664</v>
      </c>
    </row>
    <row r="14" spans="1:16">
      <c r="A14" s="185" t="s">
        <v>644</v>
      </c>
      <c r="B14" s="184" t="s">
        <v>614</v>
      </c>
      <c r="C14" s="184" t="b">
        <v>0</v>
      </c>
      <c r="D14" s="184" t="s">
        <v>622</v>
      </c>
      <c r="E14" s="199">
        <v>19900</v>
      </c>
      <c r="F14" s="111" t="b">
        <v>0</v>
      </c>
      <c r="G14" s="181" t="b">
        <v>0</v>
      </c>
      <c r="H14" s="186">
        <v>0</v>
      </c>
      <c r="I14" s="185">
        <v>0</v>
      </c>
      <c r="J14" s="184">
        <v>135</v>
      </c>
      <c r="K14" s="184">
        <v>0</v>
      </c>
      <c r="L14" s="184">
        <v>0</v>
      </c>
      <c r="M14" s="184">
        <v>0</v>
      </c>
      <c r="N14" s="184">
        <v>0</v>
      </c>
      <c r="O14" s="186" t="s">
        <v>586</v>
      </c>
      <c r="P14" s="207" t="s">
        <v>667</v>
      </c>
    </row>
    <row r="15" spans="1:16">
      <c r="A15" s="185" t="s">
        <v>645</v>
      </c>
      <c r="B15" s="184" t="s">
        <v>615</v>
      </c>
      <c r="C15" s="184" t="b">
        <v>0</v>
      </c>
      <c r="D15" s="184" t="s">
        <v>401</v>
      </c>
      <c r="E15" s="199">
        <v>50</v>
      </c>
      <c r="F15" s="111" t="b">
        <v>0</v>
      </c>
      <c r="G15" s="181" t="b">
        <v>0</v>
      </c>
      <c r="H15" s="186">
        <v>0</v>
      </c>
      <c r="I15" s="185">
        <v>0</v>
      </c>
      <c r="J15" s="184">
        <v>0</v>
      </c>
      <c r="K15" s="184">
        <v>5000</v>
      </c>
      <c r="L15" s="184">
        <v>0</v>
      </c>
      <c r="M15" s="184">
        <v>0</v>
      </c>
      <c r="N15" s="184">
        <v>0</v>
      </c>
      <c r="O15" s="186" t="s">
        <v>586</v>
      </c>
      <c r="P15" s="207" t="s">
        <v>662</v>
      </c>
    </row>
    <row r="16" spans="1:16">
      <c r="A16" s="185" t="s">
        <v>646</v>
      </c>
      <c r="B16" s="184" t="s">
        <v>616</v>
      </c>
      <c r="C16" s="184" t="b">
        <v>0</v>
      </c>
      <c r="D16" s="184" t="s">
        <v>401</v>
      </c>
      <c r="E16" s="199">
        <v>175</v>
      </c>
      <c r="F16" s="111" t="b">
        <v>0</v>
      </c>
      <c r="G16" s="181" t="b">
        <v>0</v>
      </c>
      <c r="H16" s="186">
        <v>0</v>
      </c>
      <c r="I16" s="185">
        <v>0</v>
      </c>
      <c r="J16" s="184">
        <v>0</v>
      </c>
      <c r="K16" s="184">
        <v>20000</v>
      </c>
      <c r="L16" s="184">
        <v>0</v>
      </c>
      <c r="M16" s="184">
        <v>0</v>
      </c>
      <c r="N16" s="184">
        <v>0</v>
      </c>
      <c r="O16" s="186" t="s">
        <v>586</v>
      </c>
      <c r="P16" s="207" t="s">
        <v>663</v>
      </c>
    </row>
    <row r="17" spans="1:16" ht="17.25">
      <c r="A17" s="187" t="s">
        <v>647</v>
      </c>
      <c r="B17" s="188" t="s">
        <v>617</v>
      </c>
      <c r="C17" s="188" t="b">
        <v>0</v>
      </c>
      <c r="D17" s="188" t="s">
        <v>401</v>
      </c>
      <c r="E17" s="201">
        <v>400</v>
      </c>
      <c r="F17" s="101" t="b">
        <v>0</v>
      </c>
      <c r="G17" s="104" t="b">
        <v>0</v>
      </c>
      <c r="H17" s="189">
        <v>0</v>
      </c>
      <c r="I17" s="187">
        <v>0</v>
      </c>
      <c r="J17" s="188">
        <v>0</v>
      </c>
      <c r="K17" s="188">
        <v>50000</v>
      </c>
      <c r="L17" s="188">
        <v>0</v>
      </c>
      <c r="M17" s="188">
        <v>0</v>
      </c>
      <c r="N17" s="188">
        <v>0</v>
      </c>
      <c r="O17" s="189" t="s">
        <v>586</v>
      </c>
      <c r="P17" s="210" t="s">
        <v>668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"/>
  <sheetViews>
    <sheetView workbookViewId="0">
      <selection activeCell="B5" sqref="B5"/>
    </sheetView>
  </sheetViews>
  <sheetFormatPr defaultRowHeight="16.5"/>
  <cols>
    <col min="1" max="1" width="27.87999916" customWidth="1"/>
    <col min="2" max="2" width="14.88000011" customWidth="1"/>
    <col min="4" max="8" width="9.00500011" customWidth="1"/>
    <col min="9" max="9" width="13.88000011" customWidth="1"/>
  </cols>
  <sheetData>
    <row r="1" spans="1:15">
      <c r="A1" s="52" t="s">
        <v>18</v>
      </c>
      <c r="B1" s="79" t="s">
        <v>49</v>
      </c>
      <c r="C1" s="52" t="s">
        <v>26</v>
      </c>
      <c r="D1" s="53" t="s">
        <v>17</v>
      </c>
      <c r="E1" s="53" t="s">
        <v>51</v>
      </c>
      <c r="F1" s="54" t="s">
        <v>122</v>
      </c>
      <c r="G1" s="52" t="s">
        <v>131</v>
      </c>
      <c r="H1" s="54" t="s">
        <v>132</v>
      </c>
      <c r="I1" s="52" t="s">
        <v>54</v>
      </c>
      <c r="J1" s="54" t="s">
        <v>53</v>
      </c>
      <c r="K1" s="154" t="s">
        <v>303</v>
      </c>
      <c r="L1" s="52" t="s">
        <v>437</v>
      </c>
      <c r="M1" s="53" t="s">
        <v>436</v>
      </c>
      <c r="N1" s="53" t="s">
        <v>1130</v>
      </c>
      <c r="O1" s="54" t="s">
        <v>458</v>
      </c>
    </row>
    <row r="2" spans="1:15">
      <c r="A2" s="580" t="s">
        <v>347</v>
      </c>
      <c r="B2" s="583" t="s">
        <v>1120</v>
      </c>
      <c r="C2" s="586">
        <v>18</v>
      </c>
      <c r="D2" s="310">
        <v>6</v>
      </c>
      <c r="E2" s="310">
        <v>0</v>
      </c>
      <c r="F2" s="589">
        <v>0.6</v>
      </c>
      <c r="G2" s="586">
        <v>0</v>
      </c>
      <c r="H2" s="589">
        <v>0</v>
      </c>
      <c r="I2" s="586">
        <v>0</v>
      </c>
      <c r="J2" s="589">
        <v>0.8</v>
      </c>
      <c r="K2" s="583">
        <v>0.4</v>
      </c>
      <c r="L2" s="32" t="s">
        <v>1120</v>
      </c>
      <c r="M2" s="33" t="s">
        <v>1120</v>
      </c>
      <c r="N2" s="33" t="s">
        <v>1120</v>
      </c>
      <c r="O2" s="34" t="s">
        <v>1120</v>
      </c>
    </row>
    <row r="3" spans="1:15">
      <c r="A3" s="581" t="s">
        <v>348</v>
      </c>
      <c r="B3" s="584" t="s">
        <v>1121</v>
      </c>
      <c r="C3" s="587">
        <v>30</v>
      </c>
      <c r="D3" s="347">
        <v>10</v>
      </c>
      <c r="E3" s="347">
        <v>0</v>
      </c>
      <c r="F3" s="590">
        <v>0.6</v>
      </c>
      <c r="G3" s="587">
        <v>0</v>
      </c>
      <c r="H3" s="590">
        <v>0</v>
      </c>
      <c r="I3" s="587">
        <v>1</v>
      </c>
      <c r="J3" s="590">
        <v>1</v>
      </c>
      <c r="K3" s="584">
        <v>1</v>
      </c>
      <c r="L3" s="592" t="s">
        <v>1124</v>
      </c>
      <c r="M3" s="594" t="s">
        <v>1127</v>
      </c>
      <c r="N3" s="352" t="s">
        <v>1131</v>
      </c>
      <c r="O3" s="597" t="s">
        <v>1134</v>
      </c>
    </row>
    <row r="4" spans="1:15">
      <c r="A4" s="581" t="s">
        <v>349</v>
      </c>
      <c r="B4" s="584" t="s">
        <v>1122</v>
      </c>
      <c r="C4" s="587">
        <v>28</v>
      </c>
      <c r="D4" s="347">
        <v>7</v>
      </c>
      <c r="E4" s="347">
        <v>0</v>
      </c>
      <c r="F4" s="590">
        <v>0.65</v>
      </c>
      <c r="G4" s="587">
        <v>2</v>
      </c>
      <c r="H4" s="590">
        <v>3</v>
      </c>
      <c r="I4" s="587">
        <v>1</v>
      </c>
      <c r="J4" s="590">
        <v>1</v>
      </c>
      <c r="K4" s="584">
        <v>1.2</v>
      </c>
      <c r="L4" s="592" t="s">
        <v>1125</v>
      </c>
      <c r="M4" s="594" t="s">
        <v>1128</v>
      </c>
      <c r="N4" s="352" t="s">
        <v>1132</v>
      </c>
      <c r="O4" s="597" t="s">
        <v>1135</v>
      </c>
    </row>
    <row r="5" spans="1:15" ht="17.25">
      <c r="A5" s="582" t="s">
        <v>350</v>
      </c>
      <c r="B5" s="585" t="s">
        <v>1123</v>
      </c>
      <c r="C5" s="588">
        <v>36</v>
      </c>
      <c r="D5" s="312">
        <v>12</v>
      </c>
      <c r="E5" s="312">
        <v>1</v>
      </c>
      <c r="F5" s="591">
        <v>0.6</v>
      </c>
      <c r="G5" s="588">
        <v>0</v>
      </c>
      <c r="H5" s="591">
        <v>0</v>
      </c>
      <c r="I5" s="588">
        <v>1.1</v>
      </c>
      <c r="J5" s="591">
        <v>1.2</v>
      </c>
      <c r="K5" s="585">
        <v>1.5</v>
      </c>
      <c r="L5" s="593" t="s">
        <v>1126</v>
      </c>
      <c r="M5" s="595" t="s">
        <v>1129</v>
      </c>
      <c r="N5" s="596" t="s">
        <v>1133</v>
      </c>
      <c r="O5" s="598" t="s">
        <v>1136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A1" sqref="A1:D1"/>
    </sheetView>
  </sheetViews>
  <sheetFormatPr defaultRowHeight="16.5"/>
  <cols>
    <col min="1" max="1" width="26.37999916" customWidth="1"/>
    <col min="2" max="2" width="14.88000011" customWidth="1"/>
  </cols>
  <sheetData>
    <row r="1" spans="1:4">
      <c r="A1" s="161" t="s">
        <v>0</v>
      </c>
      <c r="B1" s="161" t="s">
        <v>49</v>
      </c>
      <c r="C1" s="161" t="s">
        <v>122</v>
      </c>
      <c r="D1" s="161" t="s">
        <v>17</v>
      </c>
    </row>
    <row r="2" spans="1:4">
      <c r="A2" s="11" t="s">
        <v>564</v>
      </c>
      <c r="B2" s="11" t="s">
        <v>321</v>
      </c>
      <c r="C2" s="11">
        <v>1</v>
      </c>
      <c r="D2" s="11">
        <v>3</v>
      </c>
    </row>
    <row r="3" spans="1:4">
      <c r="A3" s="11" t="s">
        <v>565</v>
      </c>
      <c r="B3" s="11" t="s">
        <v>322</v>
      </c>
      <c r="C3" s="11">
        <v>1.5</v>
      </c>
      <c r="D3" s="11">
        <v>5</v>
      </c>
    </row>
    <row r="4" spans="1:4">
      <c r="A4" s="11" t="s">
        <v>566</v>
      </c>
      <c r="B4" s="11" t="s">
        <v>380</v>
      </c>
      <c r="C4" s="11">
        <v>1</v>
      </c>
      <c r="D4" s="11">
        <v>5</v>
      </c>
    </row>
    <row r="5" spans="1:4">
      <c r="A5" s="23" t="s">
        <v>567</v>
      </c>
      <c r="B5" s="21" t="s">
        <v>528</v>
      </c>
      <c r="C5" s="21">
        <v>0.75</v>
      </c>
      <c r="D5" s="21">
        <f>boss!D2*boss!G2</f>
        <v>30</v>
      </c>
    </row>
    <row r="6" spans="1:4">
      <c r="A6" s="23" t="s">
        <v>568</v>
      </c>
      <c r="B6" s="21" t="s">
        <v>529</v>
      </c>
      <c r="C6" s="21">
        <v>0.600000023841858</v>
      </c>
      <c r="D6" s="21">
        <f>boss!D2*boss!H2</f>
        <v>15</v>
      </c>
    </row>
    <row r="7" spans="1:4">
      <c r="A7" s="23" t="s">
        <v>569</v>
      </c>
      <c r="B7" s="21" t="s">
        <v>376</v>
      </c>
      <c r="C7" s="21">
        <v>1</v>
      </c>
      <c r="D7" s="21">
        <f>boss!D3*boss!G3</f>
        <v>32</v>
      </c>
    </row>
    <row r="8" spans="1:4">
      <c r="A8" s="23" t="s">
        <v>570</v>
      </c>
      <c r="B8" s="21" t="s">
        <v>378</v>
      </c>
      <c r="C8" s="21">
        <v>1</v>
      </c>
      <c r="D8" s="21">
        <f>boss!D3*boss!H3</f>
        <v>48</v>
      </c>
    </row>
    <row r="9" spans="1:4">
      <c r="A9" s="23" t="s">
        <v>571</v>
      </c>
      <c r="B9" s="21" t="s">
        <v>361</v>
      </c>
      <c r="C9" s="21">
        <v>1</v>
      </c>
      <c r="D9" s="21">
        <f>boss!D4*boss!G4</f>
        <v>33</v>
      </c>
    </row>
    <row r="10" spans="1:4">
      <c r="A10" s="23" t="s">
        <v>572</v>
      </c>
      <c r="B10" s="21" t="s">
        <v>524</v>
      </c>
      <c r="C10" s="21">
        <v>1</v>
      </c>
      <c r="D10" s="21">
        <f>boss!D4*boss!H4</f>
        <v>33</v>
      </c>
    </row>
    <row r="11" spans="1:4">
      <c r="A11" s="23" t="s">
        <v>573</v>
      </c>
      <c r="B11" s="21" t="s">
        <v>323</v>
      </c>
      <c r="C11" s="21">
        <v>1</v>
      </c>
      <c r="D11" s="21">
        <f>boss!D5*boss!G5</f>
        <v>37.5</v>
      </c>
    </row>
    <row r="12" spans="1:4">
      <c r="A12" s="23" t="s">
        <v>574</v>
      </c>
      <c r="B12" s="21" t="s">
        <v>324</v>
      </c>
      <c r="C12" s="21">
        <v>1</v>
      </c>
      <c r="D12" s="21">
        <f>boss!D6*boss!H6</f>
        <v>30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N9"/>
  <sheetViews>
    <sheetView tabSelected="1" workbookViewId="0">
      <selection activeCell="C1" sqref="C1:C1048576"/>
    </sheetView>
  </sheetViews>
  <sheetFormatPr defaultRowHeight="16.5"/>
  <cols>
    <col min="1" max="1" width="26.37999916" style="5" customWidth="1"/>
    <col min="2" max="2" width="9.00500011" style="5" customWidth="1"/>
    <col min="3" max="3" width="11.00500011" style="5" customWidth="1"/>
    <col min="4" max="12" width="10.00500011" style="5" customWidth="1"/>
    <col min="14" max="14" width="9.63000011" customWidth="1"/>
  </cols>
  <sheetData>
    <row r="1" spans="1:14">
      <c r="A1" s="184" t="s">
        <v>0</v>
      </c>
      <c r="B1" s="184" t="s">
        <v>49</v>
      </c>
      <c r="C1" s="184" t="s">
        <v>1158</v>
      </c>
      <c r="D1" s="184" t="s">
        <v>676</v>
      </c>
      <c r="E1" s="184" t="s">
        <v>60</v>
      </c>
      <c r="F1" s="184" t="s">
        <v>671</v>
      </c>
      <c r="G1" s="184" t="s">
        <v>1137</v>
      </c>
      <c r="H1" s="184" t="s">
        <v>1138</v>
      </c>
      <c r="I1" s="184" t="s">
        <v>400</v>
      </c>
      <c r="J1" s="184" t="s">
        <v>1139</v>
      </c>
      <c r="K1" s="184" t="s">
        <v>669</v>
      </c>
      <c r="L1" s="184" t="s">
        <v>1157</v>
      </c>
      <c r="M1" s="611" t="s">
        <v>1141</v>
      </c>
      <c r="N1" s="611" t="s">
        <v>1142</v>
      </c>
    </row>
    <row r="2" spans="1:14">
      <c r="A2" s="184" t="s">
        <v>1144</v>
      </c>
      <c r="B2" s="184" t="s">
        <v>26</v>
      </c>
      <c r="C2" s="184" t="s">
        <v>239</v>
      </c>
      <c r="D2" s="184">
        <v>100</v>
      </c>
      <c r="E2" s="184">
        <v>10</v>
      </c>
      <c r="F2" s="184">
        <v>1</v>
      </c>
      <c r="G2" s="184">
        <v>50</v>
      </c>
      <c r="H2" s="184">
        <v>100</v>
      </c>
      <c r="I2" s="184">
        <v>150</v>
      </c>
      <c r="J2" s="184">
        <v>200</v>
      </c>
      <c r="K2" s="184">
        <v>1</v>
      </c>
      <c r="L2" s="184">
        <v>5</v>
      </c>
      <c r="M2" s="611">
        <f>E2/F2*100</f>
        <v>1000</v>
      </c>
      <c r="N2" s="611">
        <f>M2+G2+H2+I2+J2</f>
        <v>1500</v>
      </c>
    </row>
    <row r="3" spans="1:14">
      <c r="A3" s="184" t="s">
        <v>1145</v>
      </c>
      <c r="B3" s="184" t="s">
        <v>17</v>
      </c>
      <c r="C3" s="184" t="s">
        <v>240</v>
      </c>
      <c r="D3" s="184">
        <v>10</v>
      </c>
      <c r="E3" s="184">
        <v>1</v>
      </c>
      <c r="F3" s="184">
        <v>1</v>
      </c>
      <c r="G3" s="184">
        <v>5</v>
      </c>
      <c r="H3" s="184">
        <v>10</v>
      </c>
      <c r="I3" s="184">
        <v>15</v>
      </c>
      <c r="J3" s="184">
        <v>20</v>
      </c>
      <c r="K3" s="184">
        <v>1</v>
      </c>
      <c r="L3" s="184">
        <v>5</v>
      </c>
      <c r="M3" s="611">
        <f>E3/F3*100</f>
        <v>100</v>
      </c>
      <c r="N3" s="611">
        <f>M3+G3+H3+I3+J3</f>
        <v>150</v>
      </c>
    </row>
    <row r="4" spans="1:14">
      <c r="A4" s="184" t="s">
        <v>1146</v>
      </c>
      <c r="B4" s="184" t="s">
        <v>51</v>
      </c>
      <c r="C4" s="184" t="s">
        <v>241</v>
      </c>
      <c r="D4" s="184">
        <v>0</v>
      </c>
      <c r="E4" s="184">
        <v>25</v>
      </c>
      <c r="F4" s="184">
        <v>10000</v>
      </c>
      <c r="G4" s="184">
        <v>5</v>
      </c>
      <c r="H4" s="184">
        <v>5</v>
      </c>
      <c r="I4" s="184">
        <v>5</v>
      </c>
      <c r="J4" s="184">
        <v>5</v>
      </c>
      <c r="K4" s="184">
        <v>1</v>
      </c>
      <c r="L4" s="184">
        <v>4</v>
      </c>
      <c r="M4" s="612">
        <f>E4/F4*100</f>
        <v>0.25</v>
      </c>
      <c r="N4" s="612">
        <f>(E4+G4+H4+I4+J4)/F4*100</f>
        <v>0.45</v>
      </c>
    </row>
    <row r="5" spans="1:14">
      <c r="A5" s="184" t="s">
        <v>1147</v>
      </c>
      <c r="B5" s="184" t="s">
        <v>50</v>
      </c>
      <c r="C5" s="184" t="s">
        <v>1159</v>
      </c>
      <c r="D5" s="184">
        <v>0</v>
      </c>
      <c r="E5" s="184">
        <v>5</v>
      </c>
      <c r="F5" s="184">
        <v>100</v>
      </c>
      <c r="G5" s="184">
        <v>1</v>
      </c>
      <c r="H5" s="184">
        <v>1</v>
      </c>
      <c r="I5" s="184">
        <v>1</v>
      </c>
      <c r="J5" s="184">
        <v>2</v>
      </c>
      <c r="K5" s="184">
        <v>1</v>
      </c>
      <c r="L5" s="184">
        <v>4</v>
      </c>
      <c r="M5" s="613">
        <f>E5/F5*100</f>
        <v>5</v>
      </c>
      <c r="N5" s="611">
        <f>M5+G5+H5+I5+J5</f>
        <v>10</v>
      </c>
    </row>
    <row r="6" spans="1:14">
      <c r="A6" s="184" t="s">
        <v>1148</v>
      </c>
      <c r="B6" s="184" t="s">
        <v>302</v>
      </c>
      <c r="C6" s="184" t="s">
        <v>245</v>
      </c>
      <c r="D6" s="184">
        <v>0</v>
      </c>
      <c r="E6" s="184">
        <v>25</v>
      </c>
      <c r="F6" s="184">
        <v>10000</v>
      </c>
      <c r="G6" s="184">
        <v>2</v>
      </c>
      <c r="H6" s="184">
        <v>2</v>
      </c>
      <c r="I6" s="184">
        <v>2</v>
      </c>
      <c r="J6" s="184">
        <v>4</v>
      </c>
      <c r="K6" s="184">
        <v>1</v>
      </c>
      <c r="L6" s="184">
        <v>3</v>
      </c>
      <c r="M6" s="612">
        <f>E6/F6*100</f>
        <v>0.25</v>
      </c>
      <c r="N6" s="612">
        <f>(E6+G6+H6+I6+J6)/F6*100</f>
        <v>0.35</v>
      </c>
    </row>
    <row r="7" spans="1:14">
      <c r="A7" s="184" t="s">
        <v>1149</v>
      </c>
      <c r="B7" s="184" t="s">
        <v>53</v>
      </c>
      <c r="C7" s="184" t="s">
        <v>1161</v>
      </c>
      <c r="D7" s="184">
        <v>1</v>
      </c>
      <c r="E7" s="184">
        <v>100</v>
      </c>
      <c r="F7" s="184">
        <v>10000</v>
      </c>
      <c r="G7" s="184">
        <v>5</v>
      </c>
      <c r="H7" s="184">
        <v>10</v>
      </c>
      <c r="I7" s="184">
        <v>15</v>
      </c>
      <c r="J7" s="184">
        <v>20</v>
      </c>
      <c r="K7" s="184">
        <v>2</v>
      </c>
      <c r="L7" s="184">
        <v>4</v>
      </c>
      <c r="M7" s="612">
        <f>E7/F7*100</f>
        <v>1</v>
      </c>
      <c r="N7" s="612">
        <f>(E7+G7+H7+I7+J7)/F7*100</f>
        <v>1.5</v>
      </c>
    </row>
    <row r="8" spans="1:14">
      <c r="A8" s="184" t="s">
        <v>1150</v>
      </c>
      <c r="B8" s="184" t="s">
        <v>54</v>
      </c>
      <c r="C8" s="184" t="s">
        <v>1160</v>
      </c>
      <c r="D8" s="184">
        <v>1</v>
      </c>
      <c r="E8" s="184">
        <v>100</v>
      </c>
      <c r="F8" s="184">
        <v>10000</v>
      </c>
      <c r="G8" s="184">
        <v>5</v>
      </c>
      <c r="H8" s="184">
        <v>10</v>
      </c>
      <c r="I8" s="184">
        <v>15</v>
      </c>
      <c r="J8" s="184">
        <v>20</v>
      </c>
      <c r="K8" s="184">
        <v>2</v>
      </c>
      <c r="L8" s="184">
        <v>4</v>
      </c>
      <c r="M8" s="612">
        <f>E8/F8*100</f>
        <v>1</v>
      </c>
      <c r="N8" s="612">
        <f>(E8+G8+H8+I8+J8)/F8*100</f>
        <v>1.5</v>
      </c>
    </row>
    <row r="9" spans="1:14">
      <c r="A9" s="184" t="s">
        <v>1151</v>
      </c>
      <c r="B9" s="184" t="s">
        <v>365</v>
      </c>
      <c r="C9" s="184" t="s">
        <v>1162</v>
      </c>
      <c r="D9" s="184">
        <v>0</v>
      </c>
      <c r="E9" s="184">
        <v>100</v>
      </c>
      <c r="F9" s="184">
        <v>10000</v>
      </c>
      <c r="G9" s="184">
        <v>5</v>
      </c>
      <c r="H9" s="184">
        <v>10</v>
      </c>
      <c r="I9" s="184">
        <v>15</v>
      </c>
      <c r="J9" s="184">
        <v>20</v>
      </c>
      <c r="K9" s="184">
        <v>2</v>
      </c>
      <c r="L9" s="184">
        <v>5</v>
      </c>
      <c r="M9" s="612">
        <f>E9/F9*100</f>
        <v>1</v>
      </c>
      <c r="N9" s="612">
        <f>(E9+G9+H9+I9+J9)/F9*100</f>
        <v>1.5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F5" sqref="F5"/>
    </sheetView>
  </sheetViews>
  <sheetFormatPr defaultRowHeight="16.5"/>
  <cols>
    <col min="1" max="1" width="26.62999916" customWidth="1"/>
    <col min="2" max="2" width="15.13000011" customWidth="1"/>
    <col min="5" max="8" width="9.00500011" customWidth="1"/>
  </cols>
  <sheetData>
    <row r="1" spans="1:11">
      <c r="A1" s="3" t="s">
        <v>0</v>
      </c>
      <c r="B1" s="3" t="s">
        <v>49</v>
      </c>
      <c r="C1" s="3" t="s">
        <v>26</v>
      </c>
      <c r="D1" s="3" t="s">
        <v>17</v>
      </c>
      <c r="E1" s="3" t="s">
        <v>51</v>
      </c>
      <c r="F1" s="3" t="s">
        <v>122</v>
      </c>
      <c r="G1" s="3" t="s">
        <v>221</v>
      </c>
      <c r="H1" s="3" t="s">
        <v>222</v>
      </c>
      <c r="I1" s="3" t="s">
        <v>190</v>
      </c>
      <c r="J1" s="3" t="s">
        <v>172</v>
      </c>
      <c r="K1" s="3" t="s">
        <v>54</v>
      </c>
    </row>
    <row r="2" spans="1:11">
      <c r="A2" s="3" t="s">
        <v>575</v>
      </c>
      <c r="B2" s="3" t="s">
        <v>525</v>
      </c>
      <c r="C2" s="3">
        <v>1000</v>
      </c>
      <c r="D2" s="3">
        <v>30</v>
      </c>
      <c r="E2" s="3">
        <v>15</v>
      </c>
      <c r="F2" s="3">
        <v>0.8</v>
      </c>
      <c r="G2" s="3">
        <v>1</v>
      </c>
      <c r="H2" s="3">
        <v>0.5</v>
      </c>
      <c r="I2" s="3">
        <v>0</v>
      </c>
      <c r="J2" s="3" t="s">
        <v>174</v>
      </c>
      <c r="K2" s="3">
        <v>1</v>
      </c>
    </row>
    <row r="3" spans="1:11">
      <c r="A3" s="3" t="s">
        <v>576</v>
      </c>
      <c r="B3" s="3" t="s">
        <v>372</v>
      </c>
      <c r="C3" s="3">
        <v>1000</v>
      </c>
      <c r="D3" s="3">
        <v>40</v>
      </c>
      <c r="E3" s="3">
        <v>10</v>
      </c>
      <c r="F3" s="3">
        <v>0</v>
      </c>
      <c r="G3" s="3">
        <v>0.800000011920929</v>
      </c>
      <c r="H3" s="3">
        <v>1.20000004768372</v>
      </c>
      <c r="I3" s="3">
        <v>0</v>
      </c>
      <c r="J3" s="3" t="s">
        <v>174</v>
      </c>
      <c r="K3" s="3">
        <v>1</v>
      </c>
    </row>
    <row r="4" spans="1:11">
      <c r="A4" s="3" t="s">
        <v>577</v>
      </c>
      <c r="B4" s="3" t="s">
        <v>360</v>
      </c>
      <c r="C4" s="3">
        <v>1000</v>
      </c>
      <c r="D4" s="3">
        <v>30</v>
      </c>
      <c r="E4" s="3">
        <v>10</v>
      </c>
      <c r="F4" s="3">
        <v>0.85</v>
      </c>
      <c r="G4" s="3">
        <v>1.10000002384186</v>
      </c>
      <c r="H4" s="3">
        <v>1.10000002384186</v>
      </c>
      <c r="I4" s="3">
        <v>0</v>
      </c>
      <c r="J4" s="3" t="s">
        <v>174</v>
      </c>
      <c r="K4" s="3">
        <v>1.5</v>
      </c>
    </row>
    <row r="5" spans="1:11">
      <c r="A5" s="3" t="s">
        <v>578</v>
      </c>
      <c r="B5" s="3" t="s">
        <v>220</v>
      </c>
      <c r="C5" s="3">
        <v>1200</v>
      </c>
      <c r="D5" s="3">
        <v>30</v>
      </c>
      <c r="E5" s="3">
        <v>10</v>
      </c>
      <c r="F5" s="3">
        <v>0.8</v>
      </c>
      <c r="G5" s="3">
        <v>1.25</v>
      </c>
      <c r="H5" s="3">
        <v>2</v>
      </c>
      <c r="I5" s="3">
        <v>0</v>
      </c>
      <c r="J5" s="3" t="s">
        <v>174</v>
      </c>
      <c r="K5" s="3">
        <v>1</v>
      </c>
    </row>
    <row r="6" spans="1:11">
      <c r="A6" s="3" t="s">
        <v>579</v>
      </c>
      <c r="B6" s="3" t="s">
        <v>97</v>
      </c>
      <c r="C6" s="3">
        <v>1200</v>
      </c>
      <c r="D6" s="3">
        <v>40</v>
      </c>
      <c r="E6" s="3">
        <v>12</v>
      </c>
      <c r="F6" s="3">
        <v>0.8</v>
      </c>
      <c r="G6" s="3">
        <v>1.20000004768372</v>
      </c>
      <c r="H6" s="3">
        <v>0.75</v>
      </c>
      <c r="I6" s="3">
        <v>0</v>
      </c>
      <c r="J6" s="3" t="s">
        <v>174</v>
      </c>
      <c r="K6" s="3">
        <v>1.20000004768372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B9" sqref="B9"/>
    </sheetView>
  </sheetViews>
  <sheetFormatPr defaultRowHeight="16.5"/>
  <cols>
    <col min="1" max="1" width="28.75499916" customWidth="1"/>
    <col min="3" max="3" width="10.63000011" customWidth="1"/>
    <col min="4" max="5" width="11.75500011" customWidth="1"/>
    <col min="7" max="7" width="15.75500011" customWidth="1"/>
  </cols>
  <sheetData>
    <row r="1" spans="1:8">
      <c r="A1" s="3" t="s">
        <v>0</v>
      </c>
      <c r="B1" s="3" t="s">
        <v>49</v>
      </c>
      <c r="C1" s="3" t="s">
        <v>550</v>
      </c>
      <c r="D1" s="3" t="s">
        <v>534</v>
      </c>
      <c r="E1" s="3" t="s">
        <v>388</v>
      </c>
      <c r="F1" s="3" t="s">
        <v>172</v>
      </c>
      <c r="G1" s="3" t="s">
        <v>140</v>
      </c>
      <c r="H1" s="3" t="s">
        <v>289</v>
      </c>
    </row>
    <row r="2" spans="1:8">
      <c r="A2" s="3" t="s">
        <v>555</v>
      </c>
      <c r="B2" s="3" t="s">
        <v>581</v>
      </c>
      <c r="C2" s="3">
        <v>0</v>
      </c>
      <c r="D2" s="3" t="s">
        <v>545</v>
      </c>
      <c r="E2" s="3" t="s">
        <v>400</v>
      </c>
      <c r="F2" s="3">
        <v>500</v>
      </c>
      <c r="G2" s="3" t="s">
        <v>551</v>
      </c>
      <c r="H2" s="3">
        <v>1</v>
      </c>
    </row>
    <row r="3" spans="1:8">
      <c r="A3" s="3" t="s">
        <v>556</v>
      </c>
      <c r="B3" s="3" t="s">
        <v>582</v>
      </c>
      <c r="C3" s="3">
        <v>0</v>
      </c>
      <c r="D3" s="3" t="s">
        <v>365</v>
      </c>
      <c r="E3" s="3" t="s">
        <v>400</v>
      </c>
      <c r="F3" s="3">
        <v>500</v>
      </c>
      <c r="G3" s="3" t="s">
        <v>552</v>
      </c>
      <c r="H3" s="3">
        <v>1</v>
      </c>
    </row>
    <row r="4" spans="1:8">
      <c r="A4" s="3" t="s">
        <v>557</v>
      </c>
      <c r="B4" s="3" t="s">
        <v>583</v>
      </c>
      <c r="C4" s="3">
        <v>0</v>
      </c>
      <c r="D4" s="3" t="s">
        <v>544</v>
      </c>
      <c r="E4" s="3" t="s">
        <v>400</v>
      </c>
      <c r="F4" s="3">
        <v>500</v>
      </c>
      <c r="G4" s="3" t="s">
        <v>553</v>
      </c>
      <c r="H4" s="3">
        <v>1</v>
      </c>
    </row>
    <row r="5" spans="1:8">
      <c r="A5" s="3" t="s">
        <v>558</v>
      </c>
      <c r="B5" s="3" t="s">
        <v>535</v>
      </c>
      <c r="C5" s="3">
        <v>1</v>
      </c>
      <c r="D5" s="3" t="s">
        <v>535</v>
      </c>
      <c r="E5" s="3" t="s">
        <v>401</v>
      </c>
      <c r="F5" s="3">
        <v>10</v>
      </c>
      <c r="G5" s="3" t="s">
        <v>546</v>
      </c>
      <c r="H5" s="3">
        <v>120</v>
      </c>
    </row>
    <row r="6" spans="1:8">
      <c r="A6" s="3" t="s">
        <v>559</v>
      </c>
      <c r="B6" s="3" t="s">
        <v>542</v>
      </c>
      <c r="C6" s="3">
        <v>1</v>
      </c>
      <c r="D6" s="3" t="s">
        <v>542</v>
      </c>
      <c r="E6" s="3" t="s">
        <v>401</v>
      </c>
      <c r="F6" s="3">
        <v>10</v>
      </c>
      <c r="G6" s="3" t="s">
        <v>547</v>
      </c>
      <c r="H6" s="3">
        <v>1</v>
      </c>
    </row>
    <row r="7" spans="1:8">
      <c r="A7" s="3" t="s">
        <v>560</v>
      </c>
      <c r="B7" s="3" t="s">
        <v>543</v>
      </c>
      <c r="C7" s="3">
        <v>1</v>
      </c>
      <c r="D7" s="3" t="s">
        <v>543</v>
      </c>
      <c r="E7" s="3" t="s">
        <v>401</v>
      </c>
      <c r="F7" s="3">
        <v>10</v>
      </c>
      <c r="G7" s="3" t="s">
        <v>548</v>
      </c>
      <c r="H7" s="3">
        <v>1</v>
      </c>
    </row>
    <row r="8" spans="1:8">
      <c r="A8" s="3" t="s">
        <v>561</v>
      </c>
      <c r="B8" s="3" t="s">
        <v>544</v>
      </c>
      <c r="C8" s="3">
        <v>1</v>
      </c>
      <c r="D8" s="3" t="s">
        <v>544</v>
      </c>
      <c r="E8" s="3" t="s">
        <v>401</v>
      </c>
      <c r="F8" s="3">
        <v>10</v>
      </c>
      <c r="G8" s="3" t="s">
        <v>549</v>
      </c>
      <c r="H8" s="3">
        <v>10</v>
      </c>
    </row>
    <row r="9" spans="1:8">
      <c r="A9" s="3" t="s">
        <v>562</v>
      </c>
      <c r="B9" s="3" t="s">
        <v>584</v>
      </c>
      <c r="C9" s="3">
        <v>1</v>
      </c>
      <c r="D9" s="3" t="s">
        <v>545</v>
      </c>
      <c r="E9" s="3" t="s">
        <v>401</v>
      </c>
      <c r="F9" s="3">
        <v>10</v>
      </c>
      <c r="G9" s="3" t="s">
        <v>549</v>
      </c>
      <c r="H9" s="3">
        <v>10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docProps/app.xml><?xml version="1.0" encoding="utf-8"?>
<Properties xmlns:vt="http://schemas.openxmlformats.org/officeDocument/2006/docPropsVTypes" xmlns="http://schemas.openxmlformats.org/officeDocument/2006/extended-properties">
  <Pages>8</Pages>
  <Words>0</Words>
  <Characters>0</Characters>
  <Lines>0</Lines>
  <Paragraphs>0</Paragraphs>
  <TotalTime>0</TotalTime>
  <MMClips>0</MMClips>
  <ScaleCrop>false</ScaleCrop>
  <HeadingPairs>
    <vt:vector baseType="variant" size="2">
      <vt:variant>
        <vt:lpstr>제목</vt:lpstr>
      </vt:variant>
      <vt:variant>
        <vt:i4>1</vt:i4>
      </vt:variant>
    </vt:vector>
  </HeadingPairs>
  <TitlesOfParts>
    <vt:vector baseType="lpstr" size="1">
      <vt:lpstr>Title text</vt:lpstr>
    </vt:vector>
  </TitlesOfParts>
  <LinksUpToDate>false</LinksUpToDate>
  <CharactersWithSpaces>0</CharactersWithSpaces>
  <SharedDoc>false</SharedDoc>
  <HyperlinksChanged>false</HyperlinksChanged>
  <Application>Polaris Office Sheet</Application>
  <AppVersion>12.000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:creator>나 웅</dc:creator>
  <cp:lastModifiedBy>나 웅</cp:lastModifiedBy>
  <dcterms:modified xsi:type="dcterms:W3CDTF">2020-06-27T11:04:45Z</dcterms:modified>
  <cp:revision>3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