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https://uniekonpoznan-my.sharepoint.com/personal/88191_student_ue_poznan_pl/Documents/4 semestr/Ekonometria/"/>
    </mc:Choice>
  </mc:AlternateContent>
  <xr:revisionPtr revIDLastSave="0" documentId="8_{56E65731-57FA-9540-9FEB-3FD5FE8FA5A9}" xr6:coauthVersionLast="47" xr6:coauthVersionMax="47" xr10:uidLastSave="{00000000-0000-0000-0000-000000000000}"/>
  <bookViews>
    <workbookView xWindow="0" yWindow="760" windowWidth="34200" windowHeight="21380" activeTab="10" xr2:uid="{00000000-000D-0000-FFFF-FFFF00000000}"/>
  </bookViews>
  <sheets>
    <sheet name="Opis" sheetId="2" r:id="rId1"/>
    <sheet name="Tabela z danymi" sheetId="1" r:id="rId2"/>
    <sheet name="Regresja_krokowa" sheetId="7" r:id="rId3"/>
    <sheet name="Model i badanie dobroci " sheetId="8" r:id="rId4"/>
    <sheet name="Test na liniowość" sheetId="10" r:id="rId5"/>
    <sheet name="Test na Heteroskedastyczność" sheetId="20" r:id="rId6"/>
    <sheet name="Test na Autokorelację DW" sheetId="21" r:id="rId7"/>
    <sheet name="Test na rozkład normalny" sheetId="22" r:id="rId8"/>
    <sheet name="JednowymiaroweX1" sheetId="13" r:id="rId9"/>
    <sheet name="JednowymiaroweX3" sheetId="23" r:id="rId10"/>
    <sheet name="JednowymiaroweX4" sheetId="25" r:id="rId11"/>
    <sheet name="JednowymiaroweX7" sheetId="26" r:id="rId12"/>
    <sheet name="Prognoza" sheetId="27" r:id="rId13"/>
    <sheet name="Dane brudnopis" sheetId="3" r:id="rId14"/>
  </sheets>
  <definedNames>
    <definedName name="_xlchart.v1.0" hidden="1">JednowymiaroweX1!$A$2:$A$19</definedName>
    <definedName name="_xlchart.v1.1" hidden="1">JednowymiaroweX1!$A$2:$A$19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7" l="1"/>
  <c r="F110" i="26"/>
  <c r="F62" i="25"/>
  <c r="H84" i="23"/>
  <c r="G18" i="13"/>
  <c r="E107" i="26"/>
  <c r="E85" i="23"/>
  <c r="F58" i="13" l="1"/>
  <c r="G58" i="13"/>
  <c r="E58" i="13"/>
  <c r="F58" i="23"/>
  <c r="G58" i="23"/>
  <c r="E58" i="23"/>
  <c r="F58" i="26"/>
  <c r="G58" i="26"/>
  <c r="E58" i="26"/>
  <c r="F104" i="26"/>
  <c r="E104" i="26"/>
  <c r="E57" i="26"/>
  <c r="F57" i="26"/>
  <c r="G57" i="26"/>
  <c r="E82" i="26"/>
  <c r="D82" i="26"/>
  <c r="E81" i="26"/>
  <c r="D81" i="26"/>
  <c r="F58" i="25"/>
  <c r="G58" i="25"/>
  <c r="E58" i="25"/>
  <c r="F57" i="25"/>
  <c r="G57" i="25"/>
  <c r="E57" i="25"/>
  <c r="E82" i="23"/>
  <c r="D82" i="23"/>
  <c r="E81" i="23"/>
  <c r="D81" i="23"/>
  <c r="F78" i="23"/>
  <c r="F57" i="23"/>
  <c r="G57" i="23"/>
  <c r="E57" i="23"/>
  <c r="F5" i="13"/>
  <c r="E9" i="13"/>
  <c r="D9" i="13"/>
  <c r="E8" i="13"/>
  <c r="D8" i="13"/>
  <c r="F57" i="13"/>
  <c r="G57" i="13"/>
  <c r="E57" i="13"/>
  <c r="E98" i="13" a="1"/>
  <c r="E98" i="13" s="1"/>
  <c r="D100" i="13"/>
  <c r="D101" i="13"/>
  <c r="D102" i="13"/>
  <c r="D103" i="13"/>
  <c r="D104" i="13"/>
  <c r="D105" i="13"/>
  <c r="D106" i="13"/>
  <c r="D107" i="13"/>
  <c r="D108" i="13"/>
  <c r="D109" i="13"/>
  <c r="D110" i="13"/>
  <c r="D111" i="13"/>
  <c r="D112" i="13"/>
  <c r="D113" i="13"/>
  <c r="D114" i="13"/>
  <c r="D115" i="13"/>
  <c r="D116" i="13"/>
  <c r="D99" i="13"/>
  <c r="G100" i="23"/>
  <c r="E98" i="23" a="1"/>
  <c r="E98" i="23" s="1"/>
  <c r="D116" i="23"/>
  <c r="D115" i="23"/>
  <c r="D114" i="23"/>
  <c r="D113" i="23"/>
  <c r="D112" i="23"/>
  <c r="D111" i="23"/>
  <c r="D110" i="23"/>
  <c r="D109" i="23"/>
  <c r="D108" i="23"/>
  <c r="D107" i="23"/>
  <c r="D106" i="23"/>
  <c r="D105" i="23"/>
  <c r="D104" i="23"/>
  <c r="D103" i="23"/>
  <c r="D102" i="23"/>
  <c r="D101" i="23"/>
  <c r="D100" i="23"/>
  <c r="D99" i="23"/>
  <c r="G100" i="25"/>
  <c r="E98" i="25" a="1"/>
  <c r="E98" i="25" s="1"/>
  <c r="D116" i="25"/>
  <c r="D115" i="25"/>
  <c r="D114" i="25"/>
  <c r="D113" i="25"/>
  <c r="D112" i="25"/>
  <c r="D111" i="25"/>
  <c r="D110" i="25"/>
  <c r="D109" i="25"/>
  <c r="D108" i="25"/>
  <c r="D107" i="25"/>
  <c r="D106" i="25"/>
  <c r="D105" i="25"/>
  <c r="D104" i="25"/>
  <c r="D103" i="25"/>
  <c r="D102" i="25"/>
  <c r="D101" i="25"/>
  <c r="D100" i="25"/>
  <c r="D99" i="25"/>
  <c r="D101" i="26"/>
  <c r="D105" i="26"/>
  <c r="D107" i="26"/>
  <c r="D108" i="26"/>
  <c r="D110" i="26"/>
  <c r="D115" i="26"/>
  <c r="D116" i="26"/>
  <c r="H54" i="25"/>
  <c r="H54" i="13"/>
  <c r="H54" i="23"/>
  <c r="B116" i="26"/>
  <c r="C116" i="26" s="1"/>
  <c r="A116" i="26"/>
  <c r="B115" i="26"/>
  <c r="C115" i="26" s="1"/>
  <c r="A115" i="26"/>
  <c r="B114" i="26"/>
  <c r="C114" i="26" s="1"/>
  <c r="A114" i="26"/>
  <c r="D114" i="26" s="1"/>
  <c r="B113" i="26"/>
  <c r="C113" i="26" s="1"/>
  <c r="A113" i="26"/>
  <c r="D113" i="26" s="1"/>
  <c r="B112" i="26"/>
  <c r="C112" i="26" s="1"/>
  <c r="A112" i="26"/>
  <c r="D112" i="26" s="1"/>
  <c r="B111" i="26"/>
  <c r="C111" i="26" s="1"/>
  <c r="A111" i="26"/>
  <c r="D111" i="26" s="1"/>
  <c r="B110" i="26"/>
  <c r="C110" i="26" s="1"/>
  <c r="A110" i="26"/>
  <c r="B109" i="26"/>
  <c r="C109" i="26" s="1"/>
  <c r="A109" i="26"/>
  <c r="D109" i="26" s="1"/>
  <c r="C108" i="26"/>
  <c r="B108" i="26"/>
  <c r="A108" i="26"/>
  <c r="B107" i="26"/>
  <c r="C107" i="26" s="1"/>
  <c r="A107" i="26"/>
  <c r="B106" i="26"/>
  <c r="C106" i="26" s="1"/>
  <c r="A106" i="26"/>
  <c r="D106" i="26" s="1"/>
  <c r="B105" i="26"/>
  <c r="C105" i="26" s="1"/>
  <c r="A105" i="26"/>
  <c r="B104" i="26"/>
  <c r="C104" i="26" s="1"/>
  <c r="A104" i="26"/>
  <c r="D104" i="26" s="1"/>
  <c r="B103" i="26"/>
  <c r="C103" i="26" s="1"/>
  <c r="A103" i="26"/>
  <c r="D103" i="26" s="1"/>
  <c r="B102" i="26"/>
  <c r="C102" i="26" s="1"/>
  <c r="A102" i="26"/>
  <c r="D102" i="26" s="1"/>
  <c r="B101" i="26"/>
  <c r="C101" i="26" s="1"/>
  <c r="A101" i="26"/>
  <c r="B100" i="26"/>
  <c r="C100" i="26" s="1"/>
  <c r="A100" i="26"/>
  <c r="D100" i="26" s="1"/>
  <c r="B99" i="26"/>
  <c r="C99" i="26" s="1"/>
  <c r="A99" i="26"/>
  <c r="D99" i="26" s="1"/>
  <c r="B93" i="26"/>
  <c r="A93" i="26"/>
  <c r="B92" i="26"/>
  <c r="A92" i="26"/>
  <c r="B91" i="26"/>
  <c r="A91" i="26"/>
  <c r="B90" i="26"/>
  <c r="A90" i="26"/>
  <c r="B89" i="26"/>
  <c r="A89" i="26"/>
  <c r="B88" i="26"/>
  <c r="A88" i="26"/>
  <c r="B87" i="26"/>
  <c r="A87" i="26"/>
  <c r="B86" i="26"/>
  <c r="A86" i="26"/>
  <c r="B85" i="26"/>
  <c r="A85" i="26"/>
  <c r="B84" i="26"/>
  <c r="A84" i="26"/>
  <c r="B83" i="26"/>
  <c r="A83" i="26"/>
  <c r="B82" i="26"/>
  <c r="A82" i="26"/>
  <c r="B81" i="26"/>
  <c r="A81" i="26"/>
  <c r="B80" i="26"/>
  <c r="A80" i="26"/>
  <c r="B79" i="26"/>
  <c r="A79" i="26"/>
  <c r="B78" i="26"/>
  <c r="A78" i="26"/>
  <c r="B77" i="26"/>
  <c r="A77" i="26"/>
  <c r="B76" i="26"/>
  <c r="A76" i="26"/>
  <c r="B70" i="26"/>
  <c r="C70" i="26" s="1"/>
  <c r="A70" i="26"/>
  <c r="B69" i="26"/>
  <c r="C69" i="26" s="1"/>
  <c r="A69" i="26"/>
  <c r="B68" i="26"/>
  <c r="C68" i="26" s="1"/>
  <c r="A68" i="26"/>
  <c r="B67" i="26"/>
  <c r="C67" i="26" s="1"/>
  <c r="A67" i="26"/>
  <c r="B66" i="26"/>
  <c r="C66" i="26" s="1"/>
  <c r="A66" i="26"/>
  <c r="B65" i="26"/>
  <c r="C65" i="26" s="1"/>
  <c r="A65" i="26"/>
  <c r="B64" i="26"/>
  <c r="C64" i="26" s="1"/>
  <c r="A64" i="26"/>
  <c r="B63" i="26"/>
  <c r="C63" i="26" s="1"/>
  <c r="A63" i="26"/>
  <c r="B62" i="26"/>
  <c r="C62" i="26" s="1"/>
  <c r="A62" i="26"/>
  <c r="B61" i="26"/>
  <c r="C61" i="26" s="1"/>
  <c r="A61" i="26"/>
  <c r="B60" i="26"/>
  <c r="C60" i="26" s="1"/>
  <c r="A60" i="26"/>
  <c r="B59" i="26"/>
  <c r="C59" i="26" s="1"/>
  <c r="A59" i="26"/>
  <c r="B58" i="26"/>
  <c r="C58" i="26" s="1"/>
  <c r="A58" i="26"/>
  <c r="B57" i="26"/>
  <c r="C57" i="26" s="1"/>
  <c r="A57" i="26"/>
  <c r="B56" i="26"/>
  <c r="C56" i="26" s="1"/>
  <c r="A56" i="26"/>
  <c r="B55" i="26"/>
  <c r="C55" i="26" s="1"/>
  <c r="A55" i="26"/>
  <c r="B54" i="26"/>
  <c r="C54" i="26" s="1"/>
  <c r="A54" i="26"/>
  <c r="B53" i="26"/>
  <c r="C53" i="26" s="1"/>
  <c r="A53" i="26"/>
  <c r="C46" i="26"/>
  <c r="B46" i="26"/>
  <c r="A46" i="26"/>
  <c r="B45" i="26"/>
  <c r="C45" i="26" s="1"/>
  <c r="A45" i="26"/>
  <c r="B44" i="26"/>
  <c r="C44" i="26" s="1"/>
  <c r="A44" i="26"/>
  <c r="C43" i="26"/>
  <c r="B43" i="26"/>
  <c r="A43" i="26"/>
  <c r="B42" i="26"/>
  <c r="C42" i="26" s="1"/>
  <c r="A42" i="26"/>
  <c r="B41" i="26"/>
  <c r="C41" i="26" s="1"/>
  <c r="A41" i="26"/>
  <c r="B40" i="26"/>
  <c r="C40" i="26" s="1"/>
  <c r="A40" i="26"/>
  <c r="B39" i="26"/>
  <c r="C39" i="26" s="1"/>
  <c r="A39" i="26"/>
  <c r="B38" i="26"/>
  <c r="C38" i="26" s="1"/>
  <c r="A38" i="26"/>
  <c r="C37" i="26"/>
  <c r="B37" i="26"/>
  <c r="A37" i="26"/>
  <c r="B36" i="26"/>
  <c r="C36" i="26" s="1"/>
  <c r="A36" i="26"/>
  <c r="B35" i="26"/>
  <c r="C35" i="26" s="1"/>
  <c r="A35" i="26"/>
  <c r="B34" i="26"/>
  <c r="C34" i="26" s="1"/>
  <c r="A34" i="26"/>
  <c r="B33" i="26"/>
  <c r="C33" i="26" s="1"/>
  <c r="A33" i="26"/>
  <c r="B32" i="26"/>
  <c r="C32" i="26" s="1"/>
  <c r="A32" i="26"/>
  <c r="B31" i="26"/>
  <c r="C31" i="26" s="1"/>
  <c r="A31" i="26"/>
  <c r="C30" i="26"/>
  <c r="B30" i="26"/>
  <c r="A30" i="26"/>
  <c r="B29" i="26"/>
  <c r="C29" i="26" s="1"/>
  <c r="A29" i="26"/>
  <c r="D3" i="26" a="1"/>
  <c r="D3" i="26" s="1"/>
  <c r="B116" i="25"/>
  <c r="C116" i="25" s="1"/>
  <c r="A116" i="25"/>
  <c r="B115" i="25"/>
  <c r="C115" i="25" s="1"/>
  <c r="A115" i="25"/>
  <c r="B114" i="25"/>
  <c r="C114" i="25" s="1"/>
  <c r="A114" i="25"/>
  <c r="B113" i="25"/>
  <c r="C113" i="25" s="1"/>
  <c r="A113" i="25"/>
  <c r="B112" i="25"/>
  <c r="C112" i="25" s="1"/>
  <c r="A112" i="25"/>
  <c r="C111" i="25"/>
  <c r="B111" i="25"/>
  <c r="A111" i="25"/>
  <c r="B110" i="25"/>
  <c r="C110" i="25" s="1"/>
  <c r="A110" i="25"/>
  <c r="C109" i="25"/>
  <c r="B109" i="25"/>
  <c r="A109" i="25"/>
  <c r="B108" i="25"/>
  <c r="C108" i="25" s="1"/>
  <c r="A108" i="25"/>
  <c r="B107" i="25"/>
  <c r="C107" i="25" s="1"/>
  <c r="A107" i="25"/>
  <c r="B106" i="25"/>
  <c r="C106" i="25" s="1"/>
  <c r="A106" i="25"/>
  <c r="B105" i="25"/>
  <c r="C105" i="25" s="1"/>
  <c r="A105" i="25"/>
  <c r="B104" i="25"/>
  <c r="C104" i="25" s="1"/>
  <c r="A104" i="25"/>
  <c r="C103" i="25"/>
  <c r="B103" i="25"/>
  <c r="A103" i="25"/>
  <c r="B102" i="25"/>
  <c r="C102" i="25" s="1"/>
  <c r="A102" i="25"/>
  <c r="C101" i="25"/>
  <c r="B101" i="25"/>
  <c r="A101" i="25"/>
  <c r="B100" i="25"/>
  <c r="C100" i="25" s="1"/>
  <c r="A100" i="25"/>
  <c r="B99" i="25"/>
  <c r="C99" i="25" s="1"/>
  <c r="A99" i="25"/>
  <c r="B93" i="25"/>
  <c r="A93" i="25"/>
  <c r="B92" i="25"/>
  <c r="A92" i="25"/>
  <c r="B91" i="25"/>
  <c r="A91" i="25"/>
  <c r="B90" i="25"/>
  <c r="A90" i="25"/>
  <c r="B89" i="25"/>
  <c r="A89" i="25"/>
  <c r="B88" i="25"/>
  <c r="A88" i="25"/>
  <c r="B87" i="25"/>
  <c r="A87" i="25"/>
  <c r="B86" i="25"/>
  <c r="A86" i="25"/>
  <c r="B85" i="25"/>
  <c r="A85" i="25"/>
  <c r="B84" i="25"/>
  <c r="A84" i="25"/>
  <c r="B83" i="25"/>
  <c r="A83" i="25"/>
  <c r="B82" i="25"/>
  <c r="A82" i="25"/>
  <c r="B81" i="25"/>
  <c r="A81" i="25"/>
  <c r="B80" i="25"/>
  <c r="A80" i="25"/>
  <c r="B79" i="25"/>
  <c r="A79" i="25"/>
  <c r="B78" i="25"/>
  <c r="A78" i="25"/>
  <c r="B77" i="25"/>
  <c r="A77" i="25"/>
  <c r="B76" i="25"/>
  <c r="A76" i="25"/>
  <c r="B70" i="25"/>
  <c r="C70" i="25" s="1"/>
  <c r="A70" i="25"/>
  <c r="C69" i="25"/>
  <c r="B69" i="25"/>
  <c r="A69" i="25"/>
  <c r="B68" i="25"/>
  <c r="C68" i="25" s="1"/>
  <c r="A68" i="25"/>
  <c r="C67" i="25"/>
  <c r="B67" i="25"/>
  <c r="A67" i="25"/>
  <c r="B66" i="25"/>
  <c r="C66" i="25" s="1"/>
  <c r="A66" i="25"/>
  <c r="C65" i="25"/>
  <c r="B65" i="25"/>
  <c r="A65" i="25"/>
  <c r="B64" i="25"/>
  <c r="C64" i="25" s="1"/>
  <c r="A64" i="25"/>
  <c r="B63" i="25"/>
  <c r="C63" i="25" s="1"/>
  <c r="A63" i="25"/>
  <c r="B62" i="25"/>
  <c r="C62" i="25" s="1"/>
  <c r="A62" i="25"/>
  <c r="C61" i="25"/>
  <c r="B61" i="25"/>
  <c r="A61" i="25"/>
  <c r="B60" i="25"/>
  <c r="C60" i="25" s="1"/>
  <c r="A60" i="25"/>
  <c r="C59" i="25"/>
  <c r="B59" i="25"/>
  <c r="A59" i="25"/>
  <c r="B58" i="25"/>
  <c r="C58" i="25" s="1"/>
  <c r="A58" i="25"/>
  <c r="C57" i="25"/>
  <c r="B57" i="25"/>
  <c r="A57" i="25"/>
  <c r="B56" i="25"/>
  <c r="C56" i="25" s="1"/>
  <c r="A56" i="25"/>
  <c r="B55" i="25"/>
  <c r="C55" i="25" s="1"/>
  <c r="A55" i="25"/>
  <c r="B54" i="25"/>
  <c r="C54" i="25" s="1"/>
  <c r="A54" i="25"/>
  <c r="C53" i="25"/>
  <c r="B53" i="25"/>
  <c r="A53" i="25"/>
  <c r="B46" i="25"/>
  <c r="C46" i="25" s="1"/>
  <c r="A46" i="25"/>
  <c r="C45" i="25"/>
  <c r="B45" i="25"/>
  <c r="A45" i="25"/>
  <c r="B44" i="25"/>
  <c r="C44" i="25" s="1"/>
  <c r="A44" i="25"/>
  <c r="C43" i="25"/>
  <c r="B43" i="25"/>
  <c r="A43" i="25"/>
  <c r="B42" i="25"/>
  <c r="C42" i="25" s="1"/>
  <c r="A42" i="25"/>
  <c r="C41" i="25"/>
  <c r="B41" i="25"/>
  <c r="A41" i="25"/>
  <c r="B40" i="25"/>
  <c r="C40" i="25" s="1"/>
  <c r="A40" i="25"/>
  <c r="B39" i="25"/>
  <c r="C39" i="25" s="1"/>
  <c r="A39" i="25"/>
  <c r="B38" i="25"/>
  <c r="C38" i="25" s="1"/>
  <c r="A38" i="25"/>
  <c r="C37" i="25"/>
  <c r="B37" i="25"/>
  <c r="A37" i="25"/>
  <c r="B36" i="25"/>
  <c r="C36" i="25" s="1"/>
  <c r="A36" i="25"/>
  <c r="C35" i="25"/>
  <c r="B35" i="25"/>
  <c r="A35" i="25"/>
  <c r="B34" i="25"/>
  <c r="C34" i="25" s="1"/>
  <c r="A34" i="25"/>
  <c r="C33" i="25"/>
  <c r="B33" i="25"/>
  <c r="A33" i="25"/>
  <c r="B32" i="25"/>
  <c r="C32" i="25" s="1"/>
  <c r="A32" i="25"/>
  <c r="B31" i="25"/>
  <c r="C31" i="25" s="1"/>
  <c r="A31" i="25"/>
  <c r="B30" i="25"/>
  <c r="C30" i="25" s="1"/>
  <c r="A30" i="25"/>
  <c r="C29" i="25"/>
  <c r="B29" i="25"/>
  <c r="A29" i="25"/>
  <c r="D3" i="25" a="1"/>
  <c r="D3" i="25" s="1"/>
  <c r="B116" i="23"/>
  <c r="C116" i="23" s="1"/>
  <c r="A116" i="23"/>
  <c r="B115" i="23"/>
  <c r="C115" i="23" s="1"/>
  <c r="A115" i="23"/>
  <c r="C114" i="23"/>
  <c r="B114" i="23"/>
  <c r="A114" i="23"/>
  <c r="B113" i="23"/>
  <c r="C113" i="23" s="1"/>
  <c r="A113" i="23"/>
  <c r="B112" i="23"/>
  <c r="C112" i="23" s="1"/>
  <c r="A112" i="23"/>
  <c r="C111" i="23"/>
  <c r="B111" i="23"/>
  <c r="A111" i="23"/>
  <c r="B110" i="23"/>
  <c r="C110" i="23" s="1"/>
  <c r="A110" i="23"/>
  <c r="B109" i="23"/>
  <c r="C109" i="23" s="1"/>
  <c r="A109" i="23"/>
  <c r="B108" i="23"/>
  <c r="C108" i="23" s="1"/>
  <c r="A108" i="23"/>
  <c r="B107" i="23"/>
  <c r="C107" i="23" s="1"/>
  <c r="A107" i="23"/>
  <c r="C106" i="23"/>
  <c r="B106" i="23"/>
  <c r="A106" i="23"/>
  <c r="B105" i="23"/>
  <c r="C105" i="23" s="1"/>
  <c r="A105" i="23"/>
  <c r="B104" i="23"/>
  <c r="C104" i="23" s="1"/>
  <c r="A104" i="23"/>
  <c r="C103" i="23"/>
  <c r="B103" i="23"/>
  <c r="A103" i="23"/>
  <c r="B102" i="23"/>
  <c r="C102" i="23" s="1"/>
  <c r="A102" i="23"/>
  <c r="B101" i="23"/>
  <c r="C101" i="23" s="1"/>
  <c r="A101" i="23"/>
  <c r="B100" i="23"/>
  <c r="C100" i="23" s="1"/>
  <c r="A100" i="23"/>
  <c r="B99" i="23"/>
  <c r="C99" i="23" s="1"/>
  <c r="A99" i="23"/>
  <c r="B93" i="23"/>
  <c r="A93" i="23"/>
  <c r="B92" i="23"/>
  <c r="A92" i="23"/>
  <c r="B91" i="23"/>
  <c r="A91" i="23"/>
  <c r="B90" i="23"/>
  <c r="A90" i="23"/>
  <c r="B89" i="23"/>
  <c r="A89" i="23"/>
  <c r="B88" i="23"/>
  <c r="A88" i="23"/>
  <c r="B87" i="23"/>
  <c r="A87" i="23"/>
  <c r="B86" i="23"/>
  <c r="A86" i="23"/>
  <c r="B85" i="23"/>
  <c r="A85" i="23"/>
  <c r="B84" i="23"/>
  <c r="A84" i="23"/>
  <c r="B83" i="23"/>
  <c r="A83" i="23"/>
  <c r="B82" i="23"/>
  <c r="A82" i="23"/>
  <c r="B81" i="23"/>
  <c r="A81" i="23"/>
  <c r="B80" i="23"/>
  <c r="A80" i="23"/>
  <c r="B79" i="23"/>
  <c r="A79" i="23"/>
  <c r="B78" i="23"/>
  <c r="A78" i="23"/>
  <c r="B77" i="23"/>
  <c r="A77" i="23"/>
  <c r="B76" i="23"/>
  <c r="D76" i="23" s="1" a="1"/>
  <c r="D76" i="23" s="1"/>
  <c r="A76" i="23"/>
  <c r="C70" i="23"/>
  <c r="B70" i="23"/>
  <c r="A70" i="23"/>
  <c r="C69" i="23"/>
  <c r="B69" i="23"/>
  <c r="A69" i="23"/>
  <c r="B68" i="23"/>
  <c r="C68" i="23" s="1"/>
  <c r="A68" i="23"/>
  <c r="C67" i="23"/>
  <c r="B67" i="23"/>
  <c r="A67" i="23"/>
  <c r="B66" i="23"/>
  <c r="C66" i="23" s="1"/>
  <c r="A66" i="23"/>
  <c r="B65" i="23"/>
  <c r="C65" i="23" s="1"/>
  <c r="A65" i="23"/>
  <c r="B64" i="23"/>
  <c r="C64" i="23" s="1"/>
  <c r="A64" i="23"/>
  <c r="B63" i="23"/>
  <c r="C63" i="23" s="1"/>
  <c r="A63" i="23"/>
  <c r="C62" i="23"/>
  <c r="B62" i="23"/>
  <c r="A62" i="23"/>
  <c r="C61" i="23"/>
  <c r="B61" i="23"/>
  <c r="A61" i="23"/>
  <c r="B60" i="23"/>
  <c r="C60" i="23" s="1"/>
  <c r="A60" i="23"/>
  <c r="C59" i="23"/>
  <c r="B59" i="23"/>
  <c r="A59" i="23"/>
  <c r="B58" i="23"/>
  <c r="C58" i="23" s="1"/>
  <c r="A58" i="23"/>
  <c r="B57" i="23"/>
  <c r="C57" i="23" s="1"/>
  <c r="A57" i="23"/>
  <c r="B56" i="23"/>
  <c r="C56" i="23" s="1"/>
  <c r="A56" i="23"/>
  <c r="B55" i="23"/>
  <c r="C55" i="23" s="1"/>
  <c r="A55" i="23"/>
  <c r="C54" i="23"/>
  <c r="B54" i="23"/>
  <c r="A54" i="23"/>
  <c r="C53" i="23"/>
  <c r="B53" i="23"/>
  <c r="A53" i="23"/>
  <c r="C46" i="23"/>
  <c r="B46" i="23"/>
  <c r="A46" i="23"/>
  <c r="C45" i="23"/>
  <c r="B45" i="23"/>
  <c r="A45" i="23"/>
  <c r="B44" i="23"/>
  <c r="C44" i="23" s="1"/>
  <c r="A44" i="23"/>
  <c r="C43" i="23"/>
  <c r="B43" i="23"/>
  <c r="A43" i="23"/>
  <c r="B42" i="23"/>
  <c r="C42" i="23" s="1"/>
  <c r="A42" i="23"/>
  <c r="B41" i="23"/>
  <c r="C41" i="23" s="1"/>
  <c r="A41" i="23"/>
  <c r="B40" i="23"/>
  <c r="C40" i="23" s="1"/>
  <c r="A40" i="23"/>
  <c r="B39" i="23"/>
  <c r="C39" i="23" s="1"/>
  <c r="A39" i="23"/>
  <c r="C38" i="23"/>
  <c r="B38" i="23"/>
  <c r="A38" i="23"/>
  <c r="C37" i="23"/>
  <c r="B37" i="23"/>
  <c r="A37" i="23"/>
  <c r="B36" i="23"/>
  <c r="C36" i="23" s="1"/>
  <c r="A36" i="23"/>
  <c r="C35" i="23"/>
  <c r="B35" i="23"/>
  <c r="A35" i="23"/>
  <c r="B34" i="23"/>
  <c r="C34" i="23" s="1"/>
  <c r="A34" i="23"/>
  <c r="B33" i="23"/>
  <c r="C33" i="23" s="1"/>
  <c r="A33" i="23"/>
  <c r="B32" i="23"/>
  <c r="C32" i="23" s="1"/>
  <c r="A32" i="23"/>
  <c r="B31" i="23"/>
  <c r="C31" i="23" s="1"/>
  <c r="A31" i="23"/>
  <c r="C30" i="23"/>
  <c r="B30" i="23"/>
  <c r="A30" i="23"/>
  <c r="C29" i="23"/>
  <c r="B29" i="23"/>
  <c r="A29" i="23"/>
  <c r="D3" i="23"/>
  <c r="D3" i="23" a="1"/>
  <c r="R6" i="10"/>
  <c r="R4" i="10"/>
  <c r="G3" i="10"/>
  <c r="H3" i="10"/>
  <c r="G4" i="10"/>
  <c r="H4" i="10"/>
  <c r="G5" i="10"/>
  <c r="H5" i="10"/>
  <c r="G6" i="10"/>
  <c r="H6" i="10"/>
  <c r="G7" i="10"/>
  <c r="H7" i="10"/>
  <c r="G8" i="10"/>
  <c r="H8" i="10"/>
  <c r="G9" i="10"/>
  <c r="H9" i="10"/>
  <c r="G10" i="10"/>
  <c r="H10" i="10"/>
  <c r="G11" i="10"/>
  <c r="H11" i="10"/>
  <c r="G12" i="10"/>
  <c r="H12" i="10"/>
  <c r="G13" i="10"/>
  <c r="H13" i="10"/>
  <c r="G14" i="10"/>
  <c r="H14" i="10"/>
  <c r="G15" i="10"/>
  <c r="H15" i="10"/>
  <c r="G16" i="10"/>
  <c r="H16" i="10"/>
  <c r="G17" i="10"/>
  <c r="H17" i="10"/>
  <c r="G18" i="10"/>
  <c r="H18" i="10"/>
  <c r="G19" i="10"/>
  <c r="H19" i="10"/>
  <c r="H2" i="10"/>
  <c r="G2" i="10"/>
  <c r="D76" i="13" a="1"/>
  <c r="D76" i="13" s="1"/>
  <c r="E52" i="13" a="1"/>
  <c r="E52" i="13" s="1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A100" i="13"/>
  <c r="A101" i="13"/>
  <c r="A102" i="13"/>
  <c r="A103" i="13"/>
  <c r="A104" i="13"/>
  <c r="A105" i="13"/>
  <c r="A106" i="13"/>
  <c r="A107" i="13"/>
  <c r="A108" i="13"/>
  <c r="A109" i="13"/>
  <c r="A110" i="13"/>
  <c r="A111" i="13"/>
  <c r="A112" i="13"/>
  <c r="A113" i="13"/>
  <c r="A114" i="13"/>
  <c r="A115" i="13"/>
  <c r="A116" i="13"/>
  <c r="B115" i="13"/>
  <c r="B116" i="13"/>
  <c r="B100" i="13"/>
  <c r="B101" i="13"/>
  <c r="B102" i="13"/>
  <c r="B103" i="13"/>
  <c r="B104" i="13"/>
  <c r="B105" i="13"/>
  <c r="B106" i="13"/>
  <c r="B107" i="13"/>
  <c r="B108" i="13"/>
  <c r="B109" i="13"/>
  <c r="B110" i="13"/>
  <c r="B111" i="13"/>
  <c r="B112" i="13"/>
  <c r="B113" i="13"/>
  <c r="B114" i="13"/>
  <c r="C99" i="13"/>
  <c r="B99" i="13"/>
  <c r="A99" i="13"/>
  <c r="A77" i="13"/>
  <c r="A78" i="13"/>
  <c r="A79" i="13"/>
  <c r="A80" i="13"/>
  <c r="A81" i="13"/>
  <c r="A82" i="13"/>
  <c r="A83" i="13"/>
  <c r="A84" i="13"/>
  <c r="A85" i="13"/>
  <c r="A86" i="13"/>
  <c r="A87" i="13"/>
  <c r="A88" i="13"/>
  <c r="A89" i="13"/>
  <c r="A90" i="13"/>
  <c r="A91" i="13"/>
  <c r="A92" i="13"/>
  <c r="A93" i="13"/>
  <c r="B90" i="13"/>
  <c r="B91" i="13"/>
  <c r="B92" i="13"/>
  <c r="B93" i="13"/>
  <c r="B77" i="13"/>
  <c r="B78" i="13"/>
  <c r="B79" i="13"/>
  <c r="B80" i="13"/>
  <c r="B81" i="13"/>
  <c r="B82" i="13"/>
  <c r="B83" i="13"/>
  <c r="B84" i="13"/>
  <c r="B85" i="13"/>
  <c r="B86" i="13"/>
  <c r="B87" i="13"/>
  <c r="B88" i="13"/>
  <c r="B89" i="13"/>
  <c r="B76" i="13"/>
  <c r="A76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53" i="13"/>
  <c r="A54" i="13"/>
  <c r="A55" i="13"/>
  <c r="A56" i="13"/>
  <c r="A57" i="13"/>
  <c r="A58" i="13"/>
  <c r="A59" i="13"/>
  <c r="A60" i="13"/>
  <c r="A61" i="13"/>
  <c r="A62" i="13"/>
  <c r="A63" i="13"/>
  <c r="A64" i="13"/>
  <c r="A65" i="13"/>
  <c r="A66" i="13"/>
  <c r="A67" i="13"/>
  <c r="A68" i="13"/>
  <c r="A69" i="13"/>
  <c r="A70" i="13"/>
  <c r="B54" i="13"/>
  <c r="B55" i="13"/>
  <c r="B56" i="13"/>
  <c r="B57" i="13"/>
  <c r="B58" i="13"/>
  <c r="B59" i="13"/>
  <c r="B60" i="13"/>
  <c r="B61" i="13"/>
  <c r="B62" i="13"/>
  <c r="B63" i="13"/>
  <c r="B64" i="13"/>
  <c r="B65" i="13"/>
  <c r="B66" i="13"/>
  <c r="B67" i="13"/>
  <c r="B68" i="13"/>
  <c r="B69" i="13"/>
  <c r="B70" i="13"/>
  <c r="B53" i="13"/>
  <c r="A53" i="13"/>
  <c r="E28" i="13" a="1"/>
  <c r="E28" i="13" s="1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43" i="13"/>
  <c r="B44" i="13"/>
  <c r="B45" i="13"/>
  <c r="B46" i="13"/>
  <c r="B29" i="13"/>
  <c r="A46" i="13"/>
  <c r="A30" i="13"/>
  <c r="A31" i="13"/>
  <c r="A32" i="13"/>
  <c r="A33" i="13"/>
  <c r="A34" i="13"/>
  <c r="A35" i="13"/>
  <c r="A36" i="13"/>
  <c r="A37" i="13"/>
  <c r="A38" i="13"/>
  <c r="A39" i="13"/>
  <c r="A40" i="13"/>
  <c r="A41" i="13"/>
  <c r="A42" i="13"/>
  <c r="A43" i="13"/>
  <c r="A44" i="13"/>
  <c r="A45" i="13"/>
  <c r="A29" i="13"/>
  <c r="E98" i="26" l="1" a="1"/>
  <c r="D76" i="26" a="1"/>
  <c r="D76" i="25" a="1"/>
  <c r="D76" i="25" s="1"/>
  <c r="E28" i="23" a="1"/>
  <c r="E28" i="23" s="1"/>
  <c r="E28" i="26" a="1"/>
  <c r="E52" i="26" a="1"/>
  <c r="E28" i="25" a="1"/>
  <c r="E28" i="25" s="1"/>
  <c r="E52" i="25" a="1"/>
  <c r="E52" i="25" s="1"/>
  <c r="E52" i="23" a="1"/>
  <c r="E52" i="23" s="1"/>
  <c r="E52" i="26" l="1"/>
  <c r="H53" i="26"/>
  <c r="E28" i="26"/>
  <c r="G30" i="26"/>
  <c r="D76" i="26"/>
  <c r="F78" i="26"/>
  <c r="E98" i="26"/>
  <c r="E103" i="26" s="1"/>
  <c r="G100" i="26"/>
  <c r="F103" i="26"/>
  <c r="D3" i="13" l="1" a="1"/>
  <c r="D3" i="13" s="1"/>
  <c r="I3" i="8" a="1"/>
  <c r="I3" i="8" s="1"/>
  <c r="J12" i="8" l="1"/>
  <c r="J11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H29" authorId="0" shapeId="0" xr:uid="{36049797-0152-4543-A629-53028B30851E}">
      <text>
        <r>
          <rPr>
            <sz val="11"/>
            <color rgb="FF000000"/>
            <rFont val="Calibri"/>
            <family val="2"/>
          </rPr>
          <t>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BDL</author>
  </authors>
  <commentList>
    <comment ref="BF35" authorId="0" shapeId="0" xr:uid="{0C0B7A6F-606B-E740-A121-C9CA5DFD4600}">
      <text>
        <r>
          <rPr>
            <sz val="11"/>
            <rFont val="Calibri"/>
            <family val="2"/>
          </rPr>
          <t>n</t>
        </r>
      </text>
    </comment>
    <comment ref="Z38" authorId="0" shapeId="0" xr:uid="{00000000-0006-0000-0200-000001000000}">
      <text>
        <r>
          <rPr>
            <sz val="11"/>
            <rFont val="Calibri"/>
            <family val="2"/>
            <charset val="238"/>
          </rPr>
          <t>n</t>
        </r>
      </text>
    </comment>
    <comment ref="O88" authorId="0" shapeId="0" xr:uid="{00000000-0006-0000-0200-000002000000}">
      <text>
        <r>
          <rPr>
            <sz val="11"/>
            <rFont val="Calibri"/>
            <family val="2"/>
            <charset val="238"/>
          </rPr>
          <t>n</t>
        </r>
      </text>
    </comment>
    <comment ref="AD88" authorId="0" shapeId="0" xr:uid="{00000000-0006-0000-0200-000003000000}">
      <text>
        <r>
          <rPr>
            <sz val="11"/>
            <rFont val="Calibri"/>
            <family val="2"/>
            <charset val="238"/>
          </rPr>
          <t>n</t>
        </r>
      </text>
    </comment>
    <comment ref="Y143" authorId="0" shapeId="0" xr:uid="{7ACC81B1-08FB-1245-98F5-609C42E75E4D}">
      <text>
        <r>
          <rPr>
            <sz val="11"/>
            <color rgb="FF000000"/>
            <rFont val="Calibri"/>
            <family val="2"/>
          </rPr>
          <t>n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<sst xmlns="http://schemas.openxmlformats.org/spreadsheetml/2006/main" count="1531" uniqueCount="208">
  <si>
    <t>Nazwa</t>
  </si>
  <si>
    <t>POLSKA</t>
  </si>
  <si>
    <t>2002</t>
  </si>
  <si>
    <t>[szt.]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</si>
  <si>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</si>
  <si>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</si>
  <si>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</si>
  <si>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</si>
  <si>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</si>
  <si>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</si>
  <si>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</si>
  <si>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</si>
  <si>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</si>
  <si>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</si>
  <si>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</si>
  <si>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</si>
  <si>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</si>
  <si>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</si>
  <si>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</si>
  <si>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</si>
  <si>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</si>
  <si>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</si>
  <si>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</si>
  <si>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</si>
  <si>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</t>
  </si>
  <si>
    <t>X1</t>
  </si>
  <si>
    <t>X2</t>
  </si>
  <si>
    <t>X3</t>
  </si>
  <si>
    <t>Samochody osobowe zarejestrowane na 1000 ludności w Polsce</t>
  </si>
  <si>
    <t>źródła</t>
  </si>
  <si>
    <t>zmienna</t>
  </si>
  <si>
    <t>Opis zmiennej</t>
  </si>
  <si>
    <t>drogi publiczne ogółem</t>
  </si>
  <si>
    <t>na 10 tys. ludności</t>
  </si>
  <si>
    <t>[km]</t>
  </si>
  <si>
    <t>-</t>
  </si>
  <si>
    <t>gus.pl</t>
  </si>
  <si>
    <t>linie kolejowe ogółem na 10 tysięcy ludności</t>
  </si>
  <si>
    <t>Linie kolejowe eksploatowane ogółem na 10 tysięcy ludności</t>
  </si>
  <si>
    <t>linie komunikacji miejskiej na wsi</t>
  </si>
  <si>
    <t>bilet normalny na przejazd tramwajem, jednorazowy</t>
  </si>
  <si>
    <t>1999</t>
  </si>
  <si>
    <t>2000</t>
  </si>
  <si>
    <t>2001</t>
  </si>
  <si>
    <t>[zł]</t>
  </si>
  <si>
    <t>PRZECIĘTNE CENY</t>
  </si>
  <si>
    <t>dochód do dyspozycji</t>
  </si>
  <si>
    <t>2023</t>
  </si>
  <si>
    <t>Przeciętny miesięczny dochód rozporządzalny na 1 osobę</t>
  </si>
  <si>
    <t>stacje paliw</t>
  </si>
  <si>
    <t>[ob.]</t>
  </si>
  <si>
    <t>ogółem</t>
  </si>
  <si>
    <t>[%]</t>
  </si>
  <si>
    <t>Stopa bezrobocia rejestrowanego</t>
  </si>
  <si>
    <t>rok</t>
  </si>
  <si>
    <t>zyskowność sprzedaży brutto</t>
  </si>
  <si>
    <t>WYNIKI FINANSOWE PRZEDSIĘBIORSTW</t>
  </si>
  <si>
    <t>-wskaźniki</t>
  </si>
  <si>
    <t xml:space="preserve">	Pojazdy samochodowe fabrycznie nowe zarejestrowane po raz pierwszy na terytorium Polski</t>
  </si>
  <si>
    <t>udział dróg ekspresowych i autostrad w ogólnej długości dróg publicznych</t>
  </si>
  <si>
    <t>wskaźnik urbanizacji</t>
  </si>
  <si>
    <t>drogi gminne i powiatowe o twardej nawierzchni</t>
  </si>
  <si>
    <t>na 100 km2</t>
  </si>
  <si>
    <t>benzyna silnikowa bezołowiowa, 95-oktanowa - za 1l</t>
  </si>
  <si>
    <t>przeciętne ceny</t>
  </si>
  <si>
    <t>Number of vehicles stolen in Poland 1999-2022</t>
  </si>
  <si>
    <t>Number of cars stolen in Poland from 1999 to 2022</t>
  </si>
  <si>
    <t>Crimes ascertained</t>
  </si>
  <si>
    <t>Crimes detected</t>
  </si>
  <si>
    <t>Ludność w miastach w % ogółu ludności</t>
  </si>
  <si>
    <t>drogi ekspresowe i autostrady na 10 tys. Ludności</t>
  </si>
  <si>
    <t>linie kolejowe ogółem na 100 km2</t>
  </si>
  <si>
    <t>drogi ekspresowe i autostrady na 100 km2</t>
  </si>
  <si>
    <t>jednostka</t>
  </si>
  <si>
    <t>szt</t>
  </si>
  <si>
    <t>km</t>
  </si>
  <si>
    <t>X4</t>
  </si>
  <si>
    <t>X5</t>
  </si>
  <si>
    <t>zł</t>
  </si>
  <si>
    <t>%</t>
  </si>
  <si>
    <t>X6</t>
  </si>
  <si>
    <t>X7</t>
  </si>
  <si>
    <t>X8</t>
  </si>
  <si>
    <t xml:space="preserve">Liczba kradzieży samochodów </t>
  </si>
  <si>
    <t>statista.com</t>
  </si>
  <si>
    <t>PODSUMOWANIE - WYJŚCIE</t>
  </si>
  <si>
    <t>Statystyki regresji</t>
  </si>
  <si>
    <t>Wielokrotność R</t>
  </si>
  <si>
    <t>R kwadrat</t>
  </si>
  <si>
    <t>Dopasowany R kwadrat</t>
  </si>
  <si>
    <t>Błąd standardowy</t>
  </si>
  <si>
    <t>Obserwacje</t>
  </si>
  <si>
    <t>ANALIZA WARIANCJI</t>
  </si>
  <si>
    <t>Regresja</t>
  </si>
  <si>
    <t>Resztkowy</t>
  </si>
  <si>
    <t>Razem</t>
  </si>
  <si>
    <t>Przecięcie</t>
  </si>
  <si>
    <t>df</t>
  </si>
  <si>
    <t>SS</t>
  </si>
  <si>
    <t>MS</t>
  </si>
  <si>
    <t>F</t>
  </si>
  <si>
    <t>Istotność F</t>
  </si>
  <si>
    <t>Współczynniki</t>
  </si>
  <si>
    <t>t Stat</t>
  </si>
  <si>
    <t>Wartość-p</t>
  </si>
  <si>
    <t>Dolne 95%</t>
  </si>
  <si>
    <t>Górne 95%</t>
  </si>
  <si>
    <t>Dolne 95,0%</t>
  </si>
  <si>
    <t>Górne 95,0%</t>
  </si>
  <si>
    <t>V=</t>
  </si>
  <si>
    <t>R^2</t>
  </si>
  <si>
    <t>linie kolejowe ogółem na 1000 mieszkanców</t>
  </si>
  <si>
    <t>drogi ekspresowe i autostrady na 1000 ludności</t>
  </si>
  <si>
    <t>Kod</t>
  </si>
  <si>
    <t>drogi o twardej nawierzchni</t>
  </si>
  <si>
    <t>0000000</t>
  </si>
  <si>
    <t>mycie mechaniczne nadwozia samochodu osobowego</t>
  </si>
  <si>
    <t>Cena Przeciętnego mycia mechanicznego nadwozia samochodu osobowego</t>
  </si>
  <si>
    <t>małżeństwa na 1000 mieszkanców</t>
  </si>
  <si>
    <t>Marriage rate in Poland 1950-2022</t>
  </si>
  <si>
    <t>Marriage rate in Poland from 1950 to 2022 (per 1,000 population)</t>
  </si>
  <si>
    <t>1950</t>
  </si>
  <si>
    <t>1955</t>
  </si>
  <si>
    <t>1960</t>
  </si>
  <si>
    <t>1965</t>
  </si>
  <si>
    <t>1970</t>
  </si>
  <si>
    <t>1975</t>
  </si>
  <si>
    <t>1980</t>
  </si>
  <si>
    <t>1985</t>
  </si>
  <si>
    <t>1990</t>
  </si>
  <si>
    <t>1995</t>
  </si>
  <si>
    <t>1997</t>
  </si>
  <si>
    <t>1998</t>
  </si>
  <si>
    <t>wszystkie parametry istotne</t>
  </si>
  <si>
    <t>REGLINP</t>
  </si>
  <si>
    <t>X</t>
  </si>
  <si>
    <t>HIPERBOLA</t>
  </si>
  <si>
    <t>Tabela pomocnicza</t>
  </si>
  <si>
    <t>Z=1/X</t>
  </si>
  <si>
    <t>b1</t>
  </si>
  <si>
    <t>b2</t>
  </si>
  <si>
    <t>Parabola</t>
  </si>
  <si>
    <t>X^2</t>
  </si>
  <si>
    <t>Wykładniczy</t>
  </si>
  <si>
    <t>W=lnY</t>
  </si>
  <si>
    <t>Potęgowa</t>
  </si>
  <si>
    <t>lnx</t>
  </si>
  <si>
    <t>b3</t>
  </si>
  <si>
    <t>b1*</t>
  </si>
  <si>
    <t>b0*</t>
  </si>
  <si>
    <t>SKŁADNIKI RESZTOWE - WYJŚCIE</t>
  </si>
  <si>
    <t>Obserwacja</t>
  </si>
  <si>
    <t>Przewidywane Y</t>
  </si>
  <si>
    <t>Składniki resztowe</t>
  </si>
  <si>
    <t>Yt^2</t>
  </si>
  <si>
    <t>Yt^3</t>
  </si>
  <si>
    <t>Femp</t>
  </si>
  <si>
    <t>Fistotność</t>
  </si>
  <si>
    <t>Model ma inną postać niż liniową</t>
  </si>
  <si>
    <t>Test RESET na specyfikację (kwadrat i sześcian zmiennej zależnej ^y)</t>
  </si>
  <si>
    <t>Hipoteza zerowa: specyfikacja poprawna</t>
  </si>
  <si>
    <t>Statystyka testu: F = 4.137671,</t>
  </si>
  <si>
    <t>z wartością p = P(F(2,11) &gt; 4.13767) = 0.0457</t>
  </si>
  <si>
    <t>Gretl</t>
  </si>
  <si>
    <t>Test White'a na heteroskedastyczność reszt (zmienność wariancji resztowej)</t>
  </si>
  <si>
    <t>Estymacja KMNK, wykorzystane obserwacje 2005-2022 (N = 18)</t>
  </si>
  <si>
    <t>Zmienna zależna (Y): uhat^2</t>
  </si>
  <si>
    <t>Statystyka testu: TR^2 = 16.102005,</t>
  </si>
  <si>
    <t>z wartością p = P(Chi-kwadrat(14) &gt; 16.102005) = 0.307185</t>
  </si>
  <si>
    <t>Rozkład częstości dla residual, obserwacje 1-18</t>
  </si>
  <si>
    <t>liczba przedziałów = 7, średnia = -5.68434e-14, odch.std. = 6.15504</t>
  </si>
  <si>
    <t xml:space="preserve">      Przedziały       średnia   liczba   częstość  skumulowana</t>
  </si>
  <si>
    <t xml:space="preserve">           &lt; -5.1083   -6.6590        4     22.22%   22.22% *******</t>
  </si>
  <si>
    <t xml:space="preserve">   -5.1083 - -2.0070   -3.5576        3     16.67%   38.89% ******</t>
  </si>
  <si>
    <t xml:space="preserve">   -2.0070 -  1.0944   -0.45629       4     22.22%   61.11% *******</t>
  </si>
  <si>
    <t xml:space="preserve">    1.0944 -  4.1958    2.6451        3     16.67%   77.78% ******</t>
  </si>
  <si>
    <t xml:space="preserve">    4.1958 -  7.2971    5.7464        2     11.11%   88.89% ***</t>
  </si>
  <si>
    <t xml:space="preserve">    7.2971 -  10.398    8.8478        1      5.56%   94.44% *</t>
  </si>
  <si>
    <t xml:space="preserve">          &gt;=  10.398    11.949        1      5.56%  100.00% *</t>
  </si>
  <si>
    <t>Hipoteza zerowa: dystrybuanta empiryczna posiada rozkład normalny.</t>
  </si>
  <si>
    <t>Test Doornika-Hansena (1994) - transformowana skośność i kurtoza:</t>
  </si>
  <si>
    <t>Chi-kwadrat(2) = 1.796 z wartością p 0.40736</t>
  </si>
  <si>
    <t>              współczynnik    błąd standardowy  t-Studenta  wartość p</t>
  </si>
  <si>
    <t>  -------------------------------------------------------------------</t>
  </si>
  <si>
    <t>  const      78951.1          37336.7             2.115      0.1248  </t>
  </si>
  <si>
    <t>  X1        −52330.6          23325.4            −2.243      0.1106  </t>
  </si>
  <si>
    <t>  X3         −1014.06          3035.05           −0.3341     0.7603  </t>
  </si>
  <si>
    <t>  X4           −20.0637          20.5228         −0.9776     0.4004  </t>
  </si>
  <si>
    <t>  X7            −5.98951          2.26571        −2.644      0.0774   *</t>
  </si>
  <si>
    <t>  sq_X1     −39647.0          15137.5            −2.619      0.0791   *</t>
  </si>
  <si>
    <t>  X2_X3      10361.5           3899.43            2.657      0.0765   *</t>
  </si>
  <si>
    <t>  X2_X4        −15.5438           8.10711        −1.917      0.1510  </t>
  </si>
  <si>
    <t>  X2_X5         −3.23019          1.16143        −2.781      0.0689   *</t>
  </si>
  <si>
    <t>  sq_X3       −605.979          225.819          −2.683      0.0748   *</t>
  </si>
  <si>
    <t>  X3_X4          5.18834          2.55171         2.033      0.1349  </t>
  </si>
  <si>
    <t>  X3_X5          0.538912         0.204800        2.631      0.0782   *</t>
  </si>
  <si>
    <t>  sq_X4         −0.0192198        0.00743966     −2.583      0.0815   *</t>
  </si>
  <si>
    <t>  X4_X5         −0.000391617      0.000269141    −1.455      0.2417  </t>
  </si>
  <si>
    <t>  sq_X7         −6.98981e-06      2.59739e-06    −2.691      0.0743   *</t>
  </si>
  <si>
    <t>  Wsp. determ. R-kwadrat = 0.894556</t>
  </si>
  <si>
    <t>Reszty są homoskedastyczne</t>
  </si>
  <si>
    <t>lny</t>
  </si>
  <si>
    <t>t</t>
  </si>
  <si>
    <t>Parametr  b3 nie jest istiony</t>
  </si>
  <si>
    <t>b0</t>
  </si>
  <si>
    <t>Prognoza</t>
  </si>
  <si>
    <t xml:space="preserve">Prognoza na rok 2023 </t>
  </si>
  <si>
    <t>Wynosi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</si>
</sst>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_-* #,##0\ &quot;zł&quot;_-;\-* #,##0\ &quot;zł&quot;_-;_-* &quot;-&quot;\ &quot;zł&quot;_-;_-@_-"/>
    <numFmt numFmtId="165" formatCode="_-* #,##0.00\ &quot;zł&quot;_-;\-* #,##0.00\ &quot;zł&quot;_-;_-* &quot;-&quot;??\ &quot;zł&quot;_-;_-@_-"/>
    <numFmt numFmtId="166" formatCode="_-* #,##0_-;\-* #,##0_-;_-* &quot;-&quot;_-;_-@_-"/>
    <numFmt numFmtId="167" formatCode="_-* #,##0.00_-;\-* #,##0.00_-;_-* &quot;-&quot;??_-;_-@_-"/>
    <numFmt numFmtId="168" formatCode="#,##0.0"/>
    <numFmt numFmtId="169" formatCode="0.000%"/>
    <numFmt numFmtId="170" formatCode="0.0000%"/>
    <numFmt numFmtId="176" formatCode="0.00000%"/>
    <numFmt numFmtId="181" formatCode="0E+00"/>
  </numFmts>
  <fonts count="23" x14ac:knownFonts="1">
    <font>
      <sz val="11"/>
      <color theme="1"/>
      <name val="Aptos Narrow"/>
      <family val="2"/>
      <charset val="238"/>
      <scheme val="minor"/>
    </font>
    <font>
      <sz val="10"/>
      <color rgb="FF333333"/>
      <name val="Arial"/>
      <family val="2"/>
      <charset val="238"/>
    </font>
    <font>
      <sz val="14"/>
      <color theme="1"/>
      <name val="Aptos Narrow"/>
      <family val="2"/>
      <charset val="238"/>
      <scheme val="minor"/>
    </font>
    <font>
      <sz val="22"/>
      <color theme="1"/>
      <name val="Aptos Narrow"/>
      <family val="2"/>
      <charset val="238"/>
      <scheme val="minor"/>
    </font>
    <font>
      <sz val="14"/>
      <color rgb="FF333333"/>
      <name val="Arial"/>
      <family val="2"/>
      <charset val="238"/>
    </font>
    <font>
      <u/>
      <sz val="11"/>
      <color theme="10"/>
      <name val="Aptos Narrow"/>
      <family val="2"/>
      <charset val="238"/>
      <scheme val="minor"/>
    </font>
    <font>
      <sz val="36"/>
      <color theme="1"/>
      <name val="Aptos Narrow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14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i/>
      <sz val="11"/>
      <color theme="1"/>
      <name val="Aptos Narrow"/>
      <family val="2"/>
      <charset val="238"/>
      <scheme val="minor"/>
    </font>
    <font>
      <sz val="11"/>
      <color rgb="FF000000"/>
      <name val="Aptos Narrow"/>
      <family val="2"/>
      <charset val="238"/>
      <scheme val="minor"/>
    </font>
    <font>
      <sz val="22"/>
      <color rgb="FF00B050"/>
      <name val="Aptos Narrow"/>
      <family val="2"/>
      <charset val="238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1"/>
      <color rgb="FFFF0000"/>
      <name val="Aptos Narrow"/>
      <family val="2"/>
      <charset val="238"/>
      <scheme val="minor"/>
    </font>
    <font>
      <sz val="11"/>
      <color rgb="FF00B050"/>
      <name val="Aptos Narrow"/>
      <family val="2"/>
      <charset val="238"/>
      <scheme val="minor"/>
    </font>
    <font>
      <sz val="9"/>
      <color theme="1"/>
      <name val="Courier New"/>
      <family val="1"/>
    </font>
    <font>
      <sz val="1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7" fillId="2" borderId="1">
      <alignment horizontal="left" vertical="center" wrapText="1"/>
    </xf>
    <xf numFmtId="0" fontId="8" fillId="0" borderId="0"/>
    <xf numFmtId="0" fontId="9" fillId="0" borderId="0"/>
    <xf numFmtId="9" fontId="9" fillId="0" borderId="0" applyFont="0" applyFill="0" applyBorder="0" applyAlignment="0" applyProtection="0"/>
    <xf numFmtId="165" fontId="9" fillId="0" borderId="0" applyFont="0" applyFill="0" applyBorder="0" applyAlignment="0" applyProtection="0"/>
    <xf numFmtId="164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9" fillId="0" borderId="0"/>
    <xf numFmtId="9" fontId="13" fillId="0" borderId="0" applyFon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6" fillId="0" borderId="0" xfId="0" applyFont="1"/>
    <xf numFmtId="0" fontId="7" fillId="2" borderId="1" xfId="2">
      <alignment horizontal="left" vertical="center" wrapText="1"/>
    </xf>
    <xf numFmtId="168" fontId="0" fillId="0" borderId="0" xfId="0" applyNumberFormat="1"/>
    <xf numFmtId="4" fontId="0" fillId="0" borderId="0" xfId="0" applyNumberFormat="1"/>
    <xf numFmtId="0" fontId="0" fillId="0" borderId="0" xfId="0" quotePrefix="1"/>
    <xf numFmtId="0" fontId="8" fillId="0" borderId="0" xfId="3"/>
    <xf numFmtId="3" fontId="8" fillId="0" borderId="0" xfId="3" applyNumberFormat="1"/>
    <xf numFmtId="168" fontId="8" fillId="0" borderId="0" xfId="3" applyNumberFormat="1"/>
    <xf numFmtId="4" fontId="8" fillId="0" borderId="0" xfId="3" applyNumberFormat="1"/>
    <xf numFmtId="0" fontId="9" fillId="0" borderId="0" xfId="4"/>
    <xf numFmtId="0" fontId="9" fillId="0" borderId="0" xfId="10" applyAlignment="1">
      <alignment horizontal="left" vertical="center"/>
    </xf>
    <xf numFmtId="0" fontId="9" fillId="0" borderId="0" xfId="10" applyAlignment="1">
      <alignment horizontal="left" vertical="center" wrapText="1"/>
    </xf>
    <xf numFmtId="0" fontId="10" fillId="0" borderId="0" xfId="10" applyFont="1" applyAlignment="1">
      <alignment horizontal="left" vertical="center" wrapText="1"/>
    </xf>
    <xf numFmtId="0" fontId="9" fillId="0" borderId="0" xfId="10" applyAlignment="1">
      <alignment horizontal="right" vertical="center"/>
    </xf>
    <xf numFmtId="3" fontId="9" fillId="0" borderId="0" xfId="10" applyNumberFormat="1" applyAlignment="1">
      <alignment horizontal="right" vertical="center"/>
    </xf>
    <xf numFmtId="0" fontId="11" fillId="0" borderId="0" xfId="0" applyFont="1"/>
    <xf numFmtId="0" fontId="0" fillId="0" borderId="5" xfId="0" applyBorder="1"/>
    <xf numFmtId="0" fontId="14" fillId="0" borderId="6" xfId="0" applyFont="1" applyBorder="1" applyAlignment="1">
      <alignment horizontal="center"/>
    </xf>
    <xf numFmtId="0" fontId="14" fillId="0" borderId="6" xfId="0" applyFont="1" applyBorder="1" applyAlignment="1">
      <alignment horizontal="centerContinuous"/>
    </xf>
    <xf numFmtId="0" fontId="15" fillId="0" borderId="0" xfId="0" applyFont="1"/>
    <xf numFmtId="4" fontId="15" fillId="0" borderId="0" xfId="0" applyNumberFormat="1" applyFont="1"/>
    <xf numFmtId="3" fontId="9" fillId="0" borderId="0" xfId="0" applyNumberFormat="1" applyFont="1" applyAlignment="1">
      <alignment horizontal="right" vertical="center"/>
    </xf>
    <xf numFmtId="0" fontId="16" fillId="0" borderId="0" xfId="0" applyFont="1"/>
    <xf numFmtId="169" fontId="0" fillId="0" borderId="0" xfId="11" applyNumberFormat="1" applyFont="1"/>
    <xf numFmtId="168" fontId="15" fillId="0" borderId="0" xfId="0" applyNumberFormat="1" applyFont="1"/>
    <xf numFmtId="3" fontId="0" fillId="0" borderId="0" xfId="10" applyNumberFormat="1" applyFont="1" applyAlignment="1">
      <alignment horizontal="right" vertical="center"/>
    </xf>
    <xf numFmtId="4" fontId="0" fillId="0" borderId="0" xfId="10" applyNumberFormat="1" applyFont="1" applyAlignment="1">
      <alignment horizontal="right" vertical="center"/>
    </xf>
    <xf numFmtId="0" fontId="0" fillId="0" borderId="0" xfId="10" applyFont="1" applyAlignment="1">
      <alignment horizontal="left" vertical="center" wrapText="1"/>
    </xf>
    <xf numFmtId="0" fontId="0" fillId="0" borderId="0" xfId="10" applyFont="1" applyAlignment="1">
      <alignment horizontal="left" vertical="center"/>
    </xf>
    <xf numFmtId="9" fontId="0" fillId="0" borderId="0" xfId="11" applyFont="1"/>
    <xf numFmtId="170" fontId="0" fillId="0" borderId="0" xfId="11" applyNumberFormat="1" applyFont="1"/>
    <xf numFmtId="0" fontId="7" fillId="2" borderId="1" xfId="2">
      <alignment horizontal="left" vertical="center" wrapText="1"/>
    </xf>
    <xf numFmtId="0" fontId="7" fillId="2" borderId="2" xfId="2" applyBorder="1">
      <alignment horizontal="left" vertical="center" wrapText="1"/>
    </xf>
    <xf numFmtId="0" fontId="7" fillId="2" borderId="3" xfId="2" applyBorder="1">
      <alignment horizontal="left" vertical="center" wrapText="1"/>
    </xf>
    <xf numFmtId="0" fontId="7" fillId="2" borderId="4" xfId="2" applyBorder="1">
      <alignment horizontal="left" vertical="center" wrapText="1"/>
    </xf>
    <xf numFmtId="0" fontId="0" fillId="3" borderId="0" xfId="0" applyFill="1"/>
    <xf numFmtId="0" fontId="19" fillId="0" borderId="0" xfId="0" applyFont="1"/>
    <xf numFmtId="0" fontId="0" fillId="0" borderId="0" xfId="0" applyFill="1" applyBorder="1" applyAlignment="1"/>
    <xf numFmtId="0" fontId="0" fillId="0" borderId="5" xfId="0" applyFill="1" applyBorder="1" applyAlignment="1"/>
    <xf numFmtId="0" fontId="14" fillId="0" borderId="6" xfId="0" applyFont="1" applyFill="1" applyBorder="1" applyAlignment="1">
      <alignment horizontal="center"/>
    </xf>
    <xf numFmtId="0" fontId="14" fillId="0" borderId="6" xfId="0" applyFont="1" applyFill="1" applyBorder="1" applyAlignment="1">
      <alignment horizontal="centerContinuous"/>
    </xf>
    <xf numFmtId="0" fontId="19" fillId="0" borderId="0" xfId="0" applyFont="1" applyFill="1" applyBorder="1" applyAlignment="1"/>
    <xf numFmtId="0" fontId="20" fillId="0" borderId="0" xfId="0" applyFont="1"/>
    <xf numFmtId="0" fontId="20" fillId="0" borderId="5" xfId="0" applyFont="1" applyBorder="1"/>
    <xf numFmtId="10" fontId="0" fillId="0" borderId="0" xfId="11" applyNumberFormat="1" applyFont="1"/>
    <xf numFmtId="0" fontId="21" fillId="0" borderId="0" xfId="0" applyFont="1"/>
    <xf numFmtId="9" fontId="0" fillId="3" borderId="0" xfId="11" applyFont="1" applyFill="1"/>
    <xf numFmtId="176" fontId="0" fillId="0" borderId="0" xfId="11" applyNumberFormat="1" applyFont="1"/>
    <xf numFmtId="0" fontId="0" fillId="0" borderId="0" xfId="0" applyBorder="1"/>
    <xf numFmtId="4" fontId="15" fillId="0" borderId="0" xfId="0" applyNumberFormat="1" applyFont="1" applyBorder="1"/>
    <xf numFmtId="168" fontId="15" fillId="0" borderId="0" xfId="0" applyNumberFormat="1" applyFont="1" applyBorder="1"/>
    <xf numFmtId="4" fontId="0" fillId="0" borderId="0" xfId="0" applyNumberFormat="1" applyBorder="1"/>
    <xf numFmtId="168" fontId="8" fillId="0" borderId="0" xfId="3" applyNumberFormat="1" applyBorder="1"/>
    <xf numFmtId="4" fontId="0" fillId="0" borderId="0" xfId="10" applyNumberFormat="1" applyFont="1" applyBorder="1" applyAlignment="1">
      <alignment horizontal="right" vertical="center"/>
    </xf>
    <xf numFmtId="3" fontId="9" fillId="0" borderId="0" xfId="10" applyNumberFormat="1" applyBorder="1" applyAlignment="1">
      <alignment horizontal="right" vertical="center"/>
    </xf>
    <xf numFmtId="3" fontId="0" fillId="0" borderId="0" xfId="10" applyNumberFormat="1" applyFont="1" applyBorder="1" applyAlignment="1">
      <alignment horizontal="right" vertical="center"/>
    </xf>
    <xf numFmtId="0" fontId="14" fillId="0" borderId="0" xfId="0" applyFont="1" applyFill="1" applyBorder="1" applyAlignment="1">
      <alignment horizontal="centerContinuous"/>
    </xf>
    <xf numFmtId="0" fontId="14" fillId="0" borderId="0" xfId="0" applyFont="1" applyFill="1" applyBorder="1" applyAlignment="1">
      <alignment horizontal="center"/>
    </xf>
    <xf numFmtId="11" fontId="0" fillId="3" borderId="0" xfId="0" applyNumberFormat="1" applyFill="1"/>
    <xf numFmtId="181" fontId="0" fillId="3" borderId="0" xfId="0" applyNumberFormat="1" applyFont="1" applyFill="1"/>
    <xf numFmtId="0" fontId="22" fillId="0" borderId="0" xfId="0" applyFont="1"/>
  </cellXfs>
  <cellStyles count="12">
    <cellStyle name="Comma" xfId="8" xr:uid="{00000000-0005-0000-0000-000000000000}"/>
    <cellStyle name="Comma [0]" xfId="9" xr:uid="{00000000-0005-0000-0000-000001000000}"/>
    <cellStyle name="Currency" xfId="6" xr:uid="{00000000-0005-0000-0000-000002000000}"/>
    <cellStyle name="Currency [0]" xfId="7" xr:uid="{00000000-0005-0000-0000-000003000000}"/>
    <cellStyle name="Hiperłącze" xfId="1" builtinId="8"/>
    <cellStyle name="Kolumna" xfId="2" xr:uid="{00000000-0005-0000-0000-000005000000}"/>
    <cellStyle name="Normal" xfId="10" xr:uid="{00000000-0005-0000-0000-000006000000}"/>
    <cellStyle name="Normalny" xfId="0" builtinId="0"/>
    <cellStyle name="Normalny 2" xfId="3" xr:uid="{00000000-0005-0000-0000-000008000000}"/>
    <cellStyle name="Normalny 3" xfId="4" xr:uid="{00000000-0005-0000-0000-000009000000}"/>
    <cellStyle name="Percent" xfId="5" xr:uid="{00000000-0005-0000-0000-00000A000000}"/>
    <cellStyle name="Procentowy" xfId="11" builtinId="5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2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1" i="1">
                <a:effectLst/>
              </a:rPr>
              <a:t>Drogi ekspresowe i autostrady na 1000 ludności</a:t>
            </a:r>
            <a:endParaRPr lang="pl-PL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JednowymiaroweX1!$A$52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3256649168853893"/>
                  <c:y val="8.865558471857683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JednowymiaroweX1!$A$53:$A$70</c:f>
              <c:numCache>
                <c:formatCode>#,##0.00</c:formatCode>
                <c:ptCount val="18"/>
                <c:pt idx="0">
                  <c:v>0.21</c:v>
                </c:pt>
                <c:pt idx="1">
                  <c:v>0.25</c:v>
                </c:pt>
                <c:pt idx="2">
                  <c:v>0.26</c:v>
                </c:pt>
                <c:pt idx="3">
                  <c:v>0.32</c:v>
                </c:pt>
                <c:pt idx="4">
                  <c:v>0.36</c:v>
                </c:pt>
                <c:pt idx="5">
                  <c:v>0.4</c:v>
                </c:pt>
                <c:pt idx="6">
                  <c:v>0.47</c:v>
                </c:pt>
                <c:pt idx="7">
                  <c:v>0.63</c:v>
                </c:pt>
                <c:pt idx="8">
                  <c:v>0.71</c:v>
                </c:pt>
                <c:pt idx="9">
                  <c:v>0.78</c:v>
                </c:pt>
                <c:pt idx="10">
                  <c:v>0.79</c:v>
                </c:pt>
                <c:pt idx="11">
                  <c:v>0.83</c:v>
                </c:pt>
                <c:pt idx="12">
                  <c:v>0.89</c:v>
                </c:pt>
                <c:pt idx="13">
                  <c:v>0.97</c:v>
                </c:pt>
                <c:pt idx="14">
                  <c:v>1.07</c:v>
                </c:pt>
                <c:pt idx="15">
                  <c:v>1.1200000000000001</c:v>
                </c:pt>
                <c:pt idx="16">
                  <c:v>1.2</c:v>
                </c:pt>
                <c:pt idx="17">
                  <c:v>1.29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2F-1445-9859-7B82CE1FB6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9206671"/>
        <c:axId val="1973600015"/>
      </c:scatterChart>
      <c:valAx>
        <c:axId val="194920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73600015"/>
        <c:crosses val="autoZero"/>
        <c:crossBetween val="midCat"/>
      </c:valAx>
      <c:valAx>
        <c:axId val="1973600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920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1">
                <a:effectLst/>
              </a:rPr>
              <a:t>Cena przeciętnego mycia mechanicznego nadwozia samochodu osobowego</a:t>
            </a:r>
            <a:endParaRPr lang="pl-PL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7.8830438024040772E-2"/>
          <c:y val="0.18829995243883105"/>
          <c:w val="0.86783622864262588"/>
          <c:h val="0.73063397276682696"/>
        </c:manualLayout>
      </c:layout>
      <c:scatterChart>
        <c:scatterStyle val="lineMarker"/>
        <c:varyColors val="0"/>
        <c:ser>
          <c:idx val="0"/>
          <c:order val="0"/>
          <c:tx>
            <c:strRef>
              <c:f>JednowymiaroweX3!$A$52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13647109767844676"/>
                  <c:y val="-8.566501343529002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JednowymiaroweX3!$A$53:$A$70</c:f>
              <c:numCache>
                <c:formatCode>#,##0.00</c:formatCode>
                <c:ptCount val="18"/>
                <c:pt idx="0">
                  <c:v>13.85</c:v>
                </c:pt>
                <c:pt idx="1">
                  <c:v>13.99</c:v>
                </c:pt>
                <c:pt idx="2">
                  <c:v>13.98</c:v>
                </c:pt>
                <c:pt idx="3">
                  <c:v>14.45</c:v>
                </c:pt>
                <c:pt idx="4">
                  <c:v>14.9</c:v>
                </c:pt>
                <c:pt idx="5">
                  <c:v>15.18</c:v>
                </c:pt>
                <c:pt idx="6">
                  <c:v>15.63</c:v>
                </c:pt>
                <c:pt idx="7">
                  <c:v>16.34</c:v>
                </c:pt>
                <c:pt idx="8">
                  <c:v>16.739999999999998</c:v>
                </c:pt>
                <c:pt idx="9">
                  <c:v>17.04</c:v>
                </c:pt>
                <c:pt idx="10">
                  <c:v>17.36</c:v>
                </c:pt>
                <c:pt idx="11">
                  <c:v>17.690000000000001</c:v>
                </c:pt>
                <c:pt idx="12">
                  <c:v>17.98</c:v>
                </c:pt>
                <c:pt idx="13">
                  <c:v>18.34</c:v>
                </c:pt>
                <c:pt idx="14">
                  <c:v>19.190000000000001</c:v>
                </c:pt>
                <c:pt idx="15">
                  <c:v>19.95</c:v>
                </c:pt>
                <c:pt idx="16">
                  <c:v>20.81</c:v>
                </c:pt>
                <c:pt idx="17">
                  <c:v>23.25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0E-B847-906C-753442092A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4243840"/>
        <c:axId val="232760240"/>
      </c:scatterChart>
      <c:valAx>
        <c:axId val="1344243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32760240"/>
        <c:crosses val="autoZero"/>
        <c:crossBetween val="midCat"/>
      </c:valAx>
      <c:valAx>
        <c:axId val="232760240"/>
        <c:scaling>
          <c:orientation val="minMax"/>
          <c:min val="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42438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1">
                <a:effectLst/>
              </a:rPr>
              <a:t>Przeciętny miesięczny dochód rozporządzalny na 1 osobę</a:t>
            </a:r>
            <a:endParaRPr lang="pl-PL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JednowymiaroweX4!$A$1</c:f>
              <c:strCache>
                <c:ptCount val="1"/>
                <c:pt idx="0">
                  <c:v>Y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JednowymiaroweX4!$A$2:$A$19</c:f>
              <c:numCache>
                <c:formatCode>#,##0.00</c:formatCode>
                <c:ptCount val="18"/>
                <c:pt idx="0">
                  <c:v>731.84</c:v>
                </c:pt>
                <c:pt idx="1">
                  <c:v>802.43</c:v>
                </c:pt>
                <c:pt idx="2">
                  <c:v>894.51</c:v>
                </c:pt>
                <c:pt idx="3">
                  <c:v>1006.57</c:v>
                </c:pt>
                <c:pt idx="4">
                  <c:v>1071.67</c:v>
                </c:pt>
                <c:pt idx="5">
                  <c:v>1147.18</c:v>
                </c:pt>
                <c:pt idx="6">
                  <c:v>1183.6600000000001</c:v>
                </c:pt>
                <c:pt idx="7">
                  <c:v>1232.8499999999999</c:v>
                </c:pt>
                <c:pt idx="8">
                  <c:v>1254.8900000000001</c:v>
                </c:pt>
                <c:pt idx="9">
                  <c:v>1293.32</c:v>
                </c:pt>
                <c:pt idx="10">
                  <c:v>1337.87</c:v>
                </c:pt>
                <c:pt idx="11">
                  <c:v>1425.75</c:v>
                </c:pt>
                <c:pt idx="12">
                  <c:v>1548.87</c:v>
                </c:pt>
                <c:pt idx="13">
                  <c:v>1643.14</c:v>
                </c:pt>
                <c:pt idx="14">
                  <c:v>1768.65</c:v>
                </c:pt>
                <c:pt idx="15">
                  <c:v>1874.24</c:v>
                </c:pt>
                <c:pt idx="16">
                  <c:v>2014.61</c:v>
                </c:pt>
                <c:pt idx="17">
                  <c:v>2194.62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F30-F449-A992-E0CF47C9F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7311280"/>
        <c:axId val="1949175199"/>
      </c:scatterChart>
      <c:valAx>
        <c:axId val="1857311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949175199"/>
        <c:crosses val="autoZero"/>
        <c:crossBetween val="midCat"/>
      </c:valAx>
      <c:valAx>
        <c:axId val="1949175199"/>
        <c:scaling>
          <c:orientation val="minMax"/>
          <c:min val="7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57311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baseline="0">
                <a:effectLst/>
              </a:rPr>
              <a:t>drogi ekspresowe i autostrady na 1000 ludności</a:t>
            </a:r>
            <a:r>
              <a:rPr lang="pl-PL" sz="1400" b="0" i="0" u="none" strike="noStrike" baseline="0"/>
              <a:t> 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JednowymiaroweX7!$A$2:$A$19</c:f>
              <c:numCache>
                <c:formatCode>#,##0</c:formatCode>
                <c:ptCount val="18"/>
                <c:pt idx="0">
                  <c:v>45292</c:v>
                </c:pt>
                <c:pt idx="1">
                  <c:v>30529</c:v>
                </c:pt>
                <c:pt idx="2">
                  <c:v>21284</c:v>
                </c:pt>
                <c:pt idx="3">
                  <c:v>17669</c:v>
                </c:pt>
                <c:pt idx="4">
                  <c:v>17271</c:v>
                </c:pt>
                <c:pt idx="5">
                  <c:v>16539</c:v>
                </c:pt>
                <c:pt idx="6">
                  <c:v>16575</c:v>
                </c:pt>
                <c:pt idx="7">
                  <c:v>16230</c:v>
                </c:pt>
                <c:pt idx="8">
                  <c:v>14800</c:v>
                </c:pt>
                <c:pt idx="9">
                  <c:v>13791</c:v>
                </c:pt>
                <c:pt idx="10">
                  <c:v>12036</c:v>
                </c:pt>
                <c:pt idx="11">
                  <c:v>11448</c:v>
                </c:pt>
                <c:pt idx="12">
                  <c:v>10047</c:v>
                </c:pt>
                <c:pt idx="13">
                  <c:v>8745</c:v>
                </c:pt>
                <c:pt idx="14">
                  <c:v>8672</c:v>
                </c:pt>
                <c:pt idx="15">
                  <c:v>8784</c:v>
                </c:pt>
                <c:pt idx="16">
                  <c:v>8383</c:v>
                </c:pt>
                <c:pt idx="17">
                  <c:v>7377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7B-2C43-82EF-6FD3081F1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085983"/>
        <c:axId val="1500631183"/>
      </c:scatterChart>
      <c:valAx>
        <c:axId val="1501085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0631183"/>
        <c:crosses val="autoZero"/>
        <c:crossBetween val="midCat"/>
      </c:valAx>
      <c:valAx>
        <c:axId val="15006311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501085983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 sz="1800" b="1" i="1">
                <a:effectLst/>
              </a:rPr>
              <a:t>Liczba kradzieży samochodów</a:t>
            </a:r>
            <a:endParaRPr lang="pl-PL" sz="18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5.9267935258092735E-2"/>
                  <c:y val="-0.3289235199766695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pl-PL"/>
                </a:p>
              </c:txPr>
            </c:trendlineLbl>
          </c:trendline>
          <c:yVal>
            <c:numRef>
              <c:f>JednowymiaroweX7!$A$53:$A$70</c:f>
              <c:numCache>
                <c:formatCode>#,##0.00</c:formatCode>
                <c:ptCount val="18"/>
                <c:pt idx="0">
                  <c:v>45292</c:v>
                </c:pt>
                <c:pt idx="1">
                  <c:v>30529</c:v>
                </c:pt>
                <c:pt idx="2">
                  <c:v>21284</c:v>
                </c:pt>
                <c:pt idx="3">
                  <c:v>17669</c:v>
                </c:pt>
                <c:pt idx="4">
                  <c:v>17271</c:v>
                </c:pt>
                <c:pt idx="5">
                  <c:v>16539</c:v>
                </c:pt>
                <c:pt idx="6">
                  <c:v>16575</c:v>
                </c:pt>
                <c:pt idx="7">
                  <c:v>16230</c:v>
                </c:pt>
                <c:pt idx="8">
                  <c:v>14800</c:v>
                </c:pt>
                <c:pt idx="9">
                  <c:v>13791</c:v>
                </c:pt>
                <c:pt idx="10">
                  <c:v>12036</c:v>
                </c:pt>
                <c:pt idx="11">
                  <c:v>11448</c:v>
                </c:pt>
                <c:pt idx="12">
                  <c:v>10047</c:v>
                </c:pt>
                <c:pt idx="13">
                  <c:v>8745</c:v>
                </c:pt>
                <c:pt idx="14">
                  <c:v>8672</c:v>
                </c:pt>
                <c:pt idx="15">
                  <c:v>8784</c:v>
                </c:pt>
                <c:pt idx="16">
                  <c:v>8383</c:v>
                </c:pt>
                <c:pt idx="17">
                  <c:v>7377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1B-6141-94B4-B9CAA8C7BF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8542047"/>
        <c:axId val="1343443632"/>
      </c:scatterChart>
      <c:valAx>
        <c:axId val="14985420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3443632"/>
        <c:crosses val="autoZero"/>
        <c:crossBetween val="midCat"/>
      </c:valAx>
      <c:valAx>
        <c:axId val="1343443632"/>
        <c:scaling>
          <c:orientation val="minMax"/>
          <c:min val="5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4985420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604520</xdr:colOff>
      <xdr:row>16</xdr:row>
      <xdr:rowOff>142240</xdr:rowOff>
    </xdr:from>
    <xdr:ext cx="65" cy="172227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5D8AF659-56DD-D828-E31C-DDFA30314E25}"/>
            </a:ext>
          </a:extLst>
        </xdr:cNvPr>
        <xdr:cNvSpPr txBox="1"/>
      </xdr:nvSpPr>
      <xdr:spPr>
        <a:xfrm>
          <a:off x="8011160" y="32308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8</xdr:col>
      <xdr:colOff>739140</xdr:colOff>
      <xdr:row>18</xdr:row>
      <xdr:rowOff>111760</xdr:rowOff>
    </xdr:from>
    <xdr:to>
      <xdr:col>19</xdr:col>
      <xdr:colOff>127000</xdr:colOff>
      <xdr:row>21</xdr:row>
      <xdr:rowOff>172720</xdr:rowOff>
    </xdr:to>
    <xdr:sp macro="" textlink="">
      <xdr:nvSpPr>
        <xdr:cNvPr id="4" name="pole tekstowe 3">
          <a:extLst>
            <a:ext uri="{FF2B5EF4-FFF2-40B4-BE49-F238E27FC236}">
              <a16:creationId xmlns:a16="http://schemas.microsoft.com/office/drawing/2014/main" id="{82BDEA71-212B-328F-27F8-43FDFCFAAF91}"/>
            </a:ext>
          </a:extLst>
        </xdr:cNvPr>
        <xdr:cNvSpPr txBox="1"/>
      </xdr:nvSpPr>
      <xdr:spPr>
        <a:xfrm>
          <a:off x="7343140" y="3540760"/>
          <a:ext cx="8557260" cy="63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3600"/>
            <a:t>Ŷ = 188,14x</a:t>
          </a:r>
          <a:r>
            <a:rPr lang="pl-PL" sz="3600" baseline="-25000"/>
            <a:t>1</a:t>
          </a:r>
          <a:r>
            <a:rPr lang="pl-PL" sz="3600"/>
            <a:t>-12,95x</a:t>
          </a:r>
          <a:r>
            <a:rPr lang="pl-PL" sz="36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pl-PL" sz="3600"/>
            <a:t>+0,17x</a:t>
          </a:r>
          <a:r>
            <a:rPr lang="pl-PL" sz="36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pl-PL" sz="3600"/>
            <a:t>-0,001x</a:t>
          </a:r>
          <a:r>
            <a:rPr lang="pl-PL" sz="36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pl-PL" sz="3600"/>
            <a:t> + 401,36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228600</xdr:colOff>
      <xdr:row>2</xdr:row>
      <xdr:rowOff>12700</xdr:rowOff>
    </xdr:from>
    <xdr:to>
      <xdr:col>25</xdr:col>
      <xdr:colOff>520962</xdr:colOff>
      <xdr:row>10</xdr:row>
      <xdr:rowOff>196112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Prostokąt 1">
              <a:extLst>
                <a:ext uri="{FF2B5EF4-FFF2-40B4-BE49-F238E27FC236}">
                  <a16:creationId xmlns:a16="http://schemas.microsoft.com/office/drawing/2014/main" id="{38F7AEDD-F3C1-F047-B9FD-D5E58FE81F15}"/>
                </a:ext>
              </a:extLst>
            </xdr:cNvPr>
            <xdr:cNvSpPr/>
          </xdr:nvSpPr>
          <xdr:spPr>
            <a:xfrm>
              <a:off x="16738600" y="393700"/>
              <a:ext cx="4419862" cy="173281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pl-PL" sz="30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pl-PL" sz="300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  <m:sub>
                        <m:r>
                          <a:rPr lang="pl-PL" sz="3000" i="1">
                            <a:latin typeface="Cambria Math" panose="02040503050406030204" pitchFamily="18" charset="0"/>
                          </a:rPr>
                          <m:t>𝑇</m:t>
                        </m:r>
                        <m:r>
                          <a:rPr lang="pl-PL" sz="3000" i="1">
                            <a:latin typeface="Cambria Math" panose="02040503050406030204" pitchFamily="18" charset="0"/>
                          </a:rPr>
                          <m:t>−(</m:t>
                        </m:r>
                        <m:r>
                          <a:rPr lang="pl-PL" sz="3000" i="1">
                            <a:latin typeface="Cambria Math" panose="02040503050406030204" pitchFamily="18" charset="0"/>
                          </a:rPr>
                          <m:t>𝐾</m:t>
                        </m:r>
                        <m:r>
                          <a:rPr lang="pl-PL" sz="3000" i="1">
                            <a:latin typeface="Cambria Math" panose="02040503050406030204" pitchFamily="18" charset="0"/>
                          </a:rPr>
                          <m:t>+2)</m:t>
                        </m:r>
                      </m:sub>
                      <m:sup>
                        <m:r>
                          <a:rPr lang="pl-PL" sz="30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  <m:r>
                      <a:rPr lang="pl-PL" sz="30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pl-PL" sz="3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f>
                          <m:fPr>
                            <m:ctrlPr>
                              <a:rPr lang="pl-PL" sz="30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l-PL" sz="30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3000" i="1">
                                    <a:latin typeface="Cambria Math" panose="02040503050406030204" pitchFamily="18" charset="0"/>
                                  </a:rPr>
                                  <m:t>𝑆𝐾𝑅</m:t>
                                </m:r>
                              </m:e>
                              <m:sub>
                                <m:r>
                                  <a:rPr lang="pl-PL" sz="3000" i="1">
                                    <a:latin typeface="Cambria Math" panose="02040503050406030204" pitchFamily="18" charset="0"/>
                                  </a:rPr>
                                  <m:t>1</m:t>
                                </m:r>
                              </m:sub>
                            </m:sSub>
                            <m:r>
                              <a:rPr lang="pl-PL" sz="30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sSub>
                              <m:sSubPr>
                                <m:ctrlPr>
                                  <a:rPr lang="pl-PL" sz="30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3000" i="1">
                                    <a:latin typeface="Cambria Math" panose="02040503050406030204" pitchFamily="18" charset="0"/>
                                  </a:rPr>
                                  <m:t>𝑆𝐾𝑅</m:t>
                                </m:r>
                              </m:e>
                              <m:sub>
                                <m:r>
                                  <a:rPr lang="pl-PL" sz="30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l-PL" sz="3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den>
                        </m:f>
                      </m:num>
                      <m:den>
                        <m:f>
                          <m:fPr>
                            <m:ctrlPr>
                              <a:rPr lang="pl-PL" sz="300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pl-PL" sz="30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l-PL" sz="3000" i="1">
                                    <a:latin typeface="Cambria Math" panose="02040503050406030204" pitchFamily="18" charset="0"/>
                                  </a:rPr>
                                  <m:t>𝑆𝐾𝑅</m:t>
                                </m:r>
                              </m:e>
                              <m:sub>
                                <m:r>
                                  <a:rPr lang="pl-PL" sz="30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b>
                            </m:sSub>
                          </m:num>
                          <m:den>
                            <m:r>
                              <a:rPr lang="pl-PL" sz="300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pl-PL" sz="3000" i="1">
                                <a:latin typeface="Cambria Math" panose="02040503050406030204" pitchFamily="18" charset="0"/>
                              </a:rPr>
                              <m:t>−(</m:t>
                            </m:r>
                            <m:r>
                              <a:rPr lang="pl-PL" sz="3000" i="1">
                                <a:latin typeface="Cambria Math" panose="02040503050406030204" pitchFamily="18" charset="0"/>
                              </a:rPr>
                              <m:t>𝐾</m:t>
                            </m:r>
                            <m:r>
                              <a:rPr lang="pl-PL" sz="3000" b="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pl-PL" sz="3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  <m:r>
                              <a:rPr lang="pl-PL" sz="30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pl-PL" sz="3000"/>
            </a:p>
          </xdr:txBody>
        </xdr:sp>
      </mc:Choice>
      <mc:Fallback>
        <xdr:sp macro="" textlink="">
          <xdr:nvSpPr>
            <xdr:cNvPr id="2" name="Prostokąt 1">
              <a:extLst>
                <a:ext uri="{FF2B5EF4-FFF2-40B4-BE49-F238E27FC236}">
                  <a16:creationId xmlns:a16="http://schemas.microsoft.com/office/drawing/2014/main" id="{38F7AEDD-F3C1-F047-B9FD-D5E58FE81F15}"/>
                </a:ext>
              </a:extLst>
            </xdr:cNvPr>
            <xdr:cNvSpPr/>
          </xdr:nvSpPr>
          <xdr:spPr>
            <a:xfrm>
              <a:off x="16738600" y="393700"/>
              <a:ext cx="4419862" cy="1732812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pl-PL" sz="3000" i="0">
                  <a:latin typeface="Cambria Math" panose="02040503050406030204" pitchFamily="18" charset="0"/>
                </a:rPr>
                <a:t>𝐹_(𝑇−(𝐾+2))^2=((〖𝑆𝐾𝑅〗_1−〖𝑆𝐾𝑅〗_2)/2)/(〖𝑆𝐾𝑅〗_2/(𝑇−(𝐾</a:t>
              </a:r>
              <a:r>
                <a:rPr lang="pl-PL" sz="3000" b="0" i="0">
                  <a:latin typeface="Cambria Math" panose="02040503050406030204" pitchFamily="18" charset="0"/>
                </a:rPr>
                <a:t>+</a:t>
              </a:r>
              <a:r>
                <a:rPr lang="pl-PL" sz="3000" i="0">
                  <a:latin typeface="Cambria Math" panose="02040503050406030204" pitchFamily="18" charset="0"/>
                </a:rPr>
                <a:t>2</a:t>
              </a:r>
              <a:r>
                <a:rPr lang="pl-PL" sz="3000" b="0" i="0">
                  <a:latin typeface="Cambria Math" panose="02040503050406030204" pitchFamily="18" charset="0"/>
                </a:rPr>
                <a:t>)))</a:t>
              </a:r>
              <a:endParaRPr lang="pl-PL" sz="3000"/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368300</xdr:colOff>
      <xdr:row>9</xdr:row>
      <xdr:rowOff>88900</xdr:rowOff>
    </xdr:from>
    <xdr:to>
      <xdr:col>8</xdr:col>
      <xdr:colOff>736600</xdr:colOff>
      <xdr:row>21</xdr:row>
      <xdr:rowOff>152400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C850CC11-EBD4-3E7F-0776-2841884BA561}"/>
            </a:ext>
          </a:extLst>
        </xdr:cNvPr>
        <xdr:cNvSpPr txBox="1"/>
      </xdr:nvSpPr>
      <xdr:spPr>
        <a:xfrm>
          <a:off x="3670300" y="1803400"/>
          <a:ext cx="3670300" cy="234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Gretl:</a:t>
          </a:r>
        </a:p>
        <a:p>
          <a:endParaRPr lang="pl-PL" sz="1100"/>
        </a:p>
        <a:p>
          <a:endParaRPr lang="pl-PL" sz="1100"/>
        </a:p>
        <a:p>
          <a:endParaRPr lang="pl-PL" sz="1100"/>
        </a:p>
        <a:p>
          <a:r>
            <a:rPr lang="pl-PL" sz="1100"/>
            <a:t>Stat. Durbina-Watsona = 1.779</a:t>
          </a:r>
        </a:p>
        <a:p>
          <a:endParaRPr lang="pl-PL" sz="1100"/>
        </a:p>
        <a:p>
          <a:r>
            <a:rPr lang="pl-PL" sz="1100"/>
            <a:t>H1: dodatnia autokorelacja składnika losowego</a:t>
          </a:r>
        </a:p>
        <a:p>
          <a:r>
            <a:rPr lang="pl-PL" sz="1100"/>
            <a:t>   wartość p = 0.0585435</a:t>
          </a:r>
        </a:p>
        <a:p>
          <a:r>
            <a:rPr lang="pl-PL" sz="1100"/>
            <a:t>H1: ujemna autokorelacja składnika losowego</a:t>
          </a:r>
        </a:p>
        <a:p>
          <a:r>
            <a:rPr lang="pl-PL" sz="1100"/>
            <a:t>   wartość p = 0.941457</a:t>
          </a:r>
        </a:p>
        <a:p>
          <a:endParaRPr lang="pl-PL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749300</xdr:colOff>
      <xdr:row>2</xdr:row>
      <xdr:rowOff>82550</xdr:rowOff>
    </xdr:from>
    <xdr:to>
      <xdr:col>16</xdr:col>
      <xdr:colOff>368300</xdr:colOff>
      <xdr:row>16</xdr:row>
      <xdr:rowOff>158750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49C2CACA-B799-C1AD-C0B3-14FAE6915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647700</xdr:colOff>
      <xdr:row>10</xdr:row>
      <xdr:rowOff>88900</xdr:rowOff>
    </xdr:from>
    <xdr:to>
      <xdr:col>10</xdr:col>
      <xdr:colOff>356964</xdr:colOff>
      <xdr:row>14</xdr:row>
      <xdr:rowOff>83004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Prostokąt 5">
              <a:extLst>
                <a:ext uri="{FF2B5EF4-FFF2-40B4-BE49-F238E27FC236}">
                  <a16:creationId xmlns:a16="http://schemas.microsoft.com/office/drawing/2014/main" id="{9F0FC2BE-B3A0-4C1B-B7E8-BA96EDB3314E}"/>
                </a:ext>
              </a:extLst>
            </xdr:cNvPr>
            <xdr:cNvSpPr/>
          </xdr:nvSpPr>
          <xdr:spPr>
            <a:xfrm>
              <a:off x="2298700" y="1993900"/>
              <a:ext cx="6491064" cy="75610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42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l-PL" sz="4200" b="0" i="1">
                            <a:latin typeface="Cambria Math" panose="02040503050406030204" pitchFamily="18" charset="0"/>
                          </a:rPr>
                          <m:t>𝑌</m:t>
                        </m:r>
                      </m:e>
                    </m:acc>
                    <m:r>
                      <a:rPr lang="pl-PL" sz="4200" i="0">
                        <a:latin typeface="Cambria Math" panose="02040503050406030204" pitchFamily="18" charset="0"/>
                      </a:rPr>
                      <m:t>=</m:t>
                    </m:r>
                    <m:r>
                      <a:rPr lang="pl-PL" sz="4200" b="0" i="1">
                        <a:latin typeface="Cambria Math" panose="02040503050406030204" pitchFamily="18" charset="0"/>
                      </a:rPr>
                      <m:t>0,0</m:t>
                    </m:r>
                    <m:r>
                      <a:rPr lang="pl-PL" sz="4200" b="0" i="0">
                        <a:latin typeface="Cambria Math" panose="02040503050406030204" pitchFamily="18" charset="0"/>
                      </a:rPr>
                      <m:t>8</m:t>
                    </m:r>
                    <m:r>
                      <a:rPr lang="pl-PL" sz="4200" i="0">
                        <a:latin typeface="Cambria Math" panose="02040503050406030204" pitchFamily="18" charset="0"/>
                      </a:rPr>
                      <m:t>+</m:t>
                    </m:r>
                    <m:r>
                      <a:rPr lang="pl-PL" sz="4200" b="0" i="1">
                        <a:latin typeface="Cambria Math" panose="02040503050406030204" pitchFamily="18" charset="0"/>
                      </a:rPr>
                      <m:t>0,07</m:t>
                    </m:r>
                    <m:r>
                      <a:rPr lang="pl-PL" sz="4200" b="0" i="1">
                        <a:latin typeface="Cambria Math" panose="02040503050406030204" pitchFamily="18" charset="0"/>
                      </a:rPr>
                      <m:t>𝑋</m:t>
                    </m:r>
                  </m:oMath>
                </m:oMathPara>
              </a14:m>
              <a:endParaRPr lang="pl-PL" sz="4200"/>
            </a:p>
          </xdr:txBody>
        </xdr:sp>
      </mc:Choice>
      <mc:Fallback>
        <xdr:sp macro="" textlink="">
          <xdr:nvSpPr>
            <xdr:cNvPr id="6" name="Prostokąt 5">
              <a:extLst>
                <a:ext uri="{FF2B5EF4-FFF2-40B4-BE49-F238E27FC236}">
                  <a16:creationId xmlns:a16="http://schemas.microsoft.com/office/drawing/2014/main" id="{9F0FC2BE-B3A0-4C1B-B7E8-BA96EDB3314E}"/>
                </a:ext>
              </a:extLst>
            </xdr:cNvPr>
            <xdr:cNvSpPr/>
          </xdr:nvSpPr>
          <xdr:spPr>
            <a:xfrm>
              <a:off x="2298700" y="1993900"/>
              <a:ext cx="6491064" cy="75610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/>
              <a:r>
                <a:rPr lang="pl-PL" sz="4200" b="0" i="0">
                  <a:latin typeface="Cambria Math" panose="02040503050406030204" pitchFamily="18" charset="0"/>
                </a:rPr>
                <a:t>𝑌 ̂</a:t>
              </a:r>
              <a:r>
                <a:rPr lang="pl-PL" sz="4200" i="0">
                  <a:latin typeface="Cambria Math" panose="02040503050406030204" pitchFamily="18" charset="0"/>
                </a:rPr>
                <a:t>=</a:t>
              </a:r>
              <a:r>
                <a:rPr lang="pl-PL" sz="4200" b="0" i="0">
                  <a:latin typeface="Cambria Math" panose="02040503050406030204" pitchFamily="18" charset="0"/>
                </a:rPr>
                <a:t>0,08</a:t>
              </a:r>
              <a:r>
                <a:rPr lang="pl-PL" sz="4200" i="0">
                  <a:latin typeface="Cambria Math" panose="02040503050406030204" pitchFamily="18" charset="0"/>
                </a:rPr>
                <a:t>+</a:t>
              </a:r>
              <a:r>
                <a:rPr lang="pl-PL" sz="4200" b="0" i="0">
                  <a:latin typeface="Cambria Math" panose="02040503050406030204" pitchFamily="18" charset="0"/>
                </a:rPr>
                <a:t>0,07𝑋</a:t>
              </a:r>
              <a:endParaRPr lang="pl-PL" sz="4200"/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311150</xdr:colOff>
      <xdr:row>74</xdr:row>
      <xdr:rowOff>107950</xdr:rowOff>
    </xdr:from>
    <xdr:to>
      <xdr:col>19</xdr:col>
      <xdr:colOff>190500</xdr:colOff>
      <xdr:row>94</xdr:row>
      <xdr:rowOff>38100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5858B083-863A-9031-A592-9AECE566F8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431800</xdr:colOff>
      <xdr:row>71</xdr:row>
      <xdr:rowOff>38100</xdr:rowOff>
    </xdr:from>
    <xdr:to>
      <xdr:col>14</xdr:col>
      <xdr:colOff>318864</xdr:colOff>
      <xdr:row>75</xdr:row>
      <xdr:rowOff>32204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Prostokąt 4">
              <a:extLst>
                <a:ext uri="{FF2B5EF4-FFF2-40B4-BE49-F238E27FC236}">
                  <a16:creationId xmlns:a16="http://schemas.microsoft.com/office/drawing/2014/main" id="{E844DDE3-05FF-8351-CAD8-3522575C8343}"/>
                </a:ext>
              </a:extLst>
            </xdr:cNvPr>
            <xdr:cNvSpPr/>
          </xdr:nvSpPr>
          <xdr:spPr>
            <a:xfrm>
              <a:off x="6375400" y="13563600"/>
              <a:ext cx="6491064" cy="75610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 marL="0" indent="0" algn="l" rtl="0" fontAlgn="base">
                <a:spcBef>
                  <a:spcPct val="0"/>
                </a:spcBef>
                <a:spcAft>
                  <a:spcPct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</m:ctrlPr>
                      </m:accPr>
                      <m:e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𝑌</m:t>
                        </m:r>
                      </m:e>
                    </m:acc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=13,02</m:t>
                    </m:r>
                    <m:sSup>
                      <m:sSupPr>
                        <m:ctrlP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</m:ctrlPr>
                      </m:sSupPr>
                      <m:e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𝑒</m:t>
                        </m:r>
                      </m:e>
                      <m:sup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0,03</m:t>
                        </m:r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𝑋</m:t>
                        </m:r>
                      </m:sup>
                    </m:sSup>
                  </m:oMath>
                </m:oMathPara>
              </a14:m>
              <a:endParaRPr lang="pl-PL" sz="420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5" name="Prostokąt 4">
              <a:extLst>
                <a:ext uri="{FF2B5EF4-FFF2-40B4-BE49-F238E27FC236}">
                  <a16:creationId xmlns:a16="http://schemas.microsoft.com/office/drawing/2014/main" id="{E844DDE3-05FF-8351-CAD8-3522575C8343}"/>
                </a:ext>
              </a:extLst>
            </xdr:cNvPr>
            <xdr:cNvSpPr/>
          </xdr:nvSpPr>
          <xdr:spPr>
            <a:xfrm>
              <a:off x="6375400" y="13563600"/>
              <a:ext cx="6491064" cy="75610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 marL="0" indent="0" algn="l" rtl="0" fontAlgn="base">
                <a:spcBef>
                  <a:spcPct val="0"/>
                </a:spcBef>
                <a:spcAft>
                  <a:spcPct val="0"/>
                </a:spcAft>
              </a:pPr>
              <a:r>
                <a:rPr lang="pl-PL" sz="4200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𝑌 ̂=13,02𝑒^0,03𝑋</a:t>
              </a:r>
              <a:endParaRPr lang="pl-PL" sz="420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457200</xdr:colOff>
      <xdr:row>48</xdr:row>
      <xdr:rowOff>6350</xdr:rowOff>
    </xdr:from>
    <xdr:to>
      <xdr:col>14</xdr:col>
      <xdr:colOff>749300</xdr:colOff>
      <xdr:row>63</xdr:row>
      <xdr:rowOff>152400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99D963D3-13B5-F1D3-3911-C0D61D32B6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812800</xdr:colOff>
      <xdr:row>54</xdr:row>
      <xdr:rowOff>63500</xdr:rowOff>
    </xdr:from>
    <xdr:to>
      <xdr:col>24</xdr:col>
      <xdr:colOff>88900</xdr:colOff>
      <xdr:row>58</xdr:row>
      <xdr:rowOff>57604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Prostokąt 3">
              <a:extLst>
                <a:ext uri="{FF2B5EF4-FFF2-40B4-BE49-F238E27FC236}">
                  <a16:creationId xmlns:a16="http://schemas.microsoft.com/office/drawing/2014/main" id="{53AF46D4-F295-E871-1DA2-C5DBB2CE1AC7}"/>
                </a:ext>
              </a:extLst>
            </xdr:cNvPr>
            <xdr:cNvSpPr/>
          </xdr:nvSpPr>
          <xdr:spPr>
            <a:xfrm>
              <a:off x="12369800" y="10350500"/>
              <a:ext cx="7531100" cy="75610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 marL="0" indent="0" algn="l" rtl="0" fontAlgn="base">
                <a:spcBef>
                  <a:spcPct val="0"/>
                </a:spcBef>
                <a:spcAft>
                  <a:spcPct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</m:ctrlPr>
                      </m:accPr>
                      <m:e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𝒀</m:t>
                        </m:r>
                      </m:e>
                    </m:acc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=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𝟕𝟖𝟐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,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𝟏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+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𝟑𝟏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,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𝟖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𝑿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−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𝟐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,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𝟑𝟑</m:t>
                    </m:r>
                    <m:sSup>
                      <m:sSupPr>
                        <m:ctrlP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</m:ctrlPr>
                      </m:sSupPr>
                      <m:e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𝑿</m:t>
                        </m:r>
                      </m:e>
                      <m:sup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𝟐</m:t>
                        </m:r>
                      </m:sup>
                    </m:sSup>
                  </m:oMath>
                </m:oMathPara>
              </a14:m>
              <a:endParaRPr lang="pl-PL" sz="420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4" name="Prostokąt 3">
              <a:extLst>
                <a:ext uri="{FF2B5EF4-FFF2-40B4-BE49-F238E27FC236}">
                  <a16:creationId xmlns:a16="http://schemas.microsoft.com/office/drawing/2014/main" id="{53AF46D4-F295-E871-1DA2-C5DBB2CE1AC7}"/>
                </a:ext>
              </a:extLst>
            </xdr:cNvPr>
            <xdr:cNvSpPr/>
          </xdr:nvSpPr>
          <xdr:spPr>
            <a:xfrm>
              <a:off x="12369800" y="10350500"/>
              <a:ext cx="7531100" cy="75610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 marL="0" indent="0" algn="l" rtl="0" fontAlgn="base">
                <a:spcBef>
                  <a:spcPct val="0"/>
                </a:spcBef>
                <a:spcAft>
                  <a:spcPct val="0"/>
                </a:spcAft>
              </a:pPr>
              <a:r>
                <a:rPr lang="pl-PL" sz="4200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𝒀 ̂=𝟕𝟖𝟐,𝟏+𝟑𝟏,𝟖𝑿−𝟐,𝟑𝟑𝑿^𝟐</a:t>
              </a:r>
              <a:endParaRPr lang="pl-PL" sz="420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twoCellAnchor>
    <xdr:from>
      <xdr:col>14</xdr:col>
      <xdr:colOff>444500</xdr:colOff>
      <xdr:row>48</xdr:row>
      <xdr:rowOff>101600</xdr:rowOff>
    </xdr:from>
    <xdr:to>
      <xdr:col>24</xdr:col>
      <xdr:colOff>355600</xdr:colOff>
      <xdr:row>52</xdr:row>
      <xdr:rowOff>95704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Prostokąt 5">
              <a:extLst>
                <a:ext uri="{FF2B5EF4-FFF2-40B4-BE49-F238E27FC236}">
                  <a16:creationId xmlns:a16="http://schemas.microsoft.com/office/drawing/2014/main" id="{D7815E1A-D4FB-AB48-8D77-0EDE84A83895}"/>
                </a:ext>
              </a:extLst>
            </xdr:cNvPr>
            <xdr:cNvSpPr/>
          </xdr:nvSpPr>
          <xdr:spPr>
            <a:xfrm>
              <a:off x="12001500" y="9245600"/>
              <a:ext cx="8166100" cy="75610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 marL="0" indent="0" algn="l" rtl="0" fontAlgn="base">
                <a:spcBef>
                  <a:spcPct val="0"/>
                </a:spcBef>
                <a:spcAft>
                  <a:spcPct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</m:ctrlPr>
                      </m:accPr>
                      <m:e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𝑌</m:t>
                        </m:r>
                      </m:e>
                    </m:acc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=782,1+31,8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𝑋</m:t>
                    </m:r>
                    <m:r>
                      <a:rPr lang="pl-PL" sz="4200" b="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+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2,33</m:t>
                    </m:r>
                    <m:sSup>
                      <m:sSupPr>
                        <m:ctrlP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</m:ctrlPr>
                      </m:sSupPr>
                      <m:e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𝑋</m:t>
                        </m:r>
                      </m:e>
                      <m:sup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pl-PL" sz="420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6" name="Prostokąt 5">
              <a:extLst>
                <a:ext uri="{FF2B5EF4-FFF2-40B4-BE49-F238E27FC236}">
                  <a16:creationId xmlns:a16="http://schemas.microsoft.com/office/drawing/2014/main" id="{D7815E1A-D4FB-AB48-8D77-0EDE84A83895}"/>
                </a:ext>
              </a:extLst>
            </xdr:cNvPr>
            <xdr:cNvSpPr/>
          </xdr:nvSpPr>
          <xdr:spPr>
            <a:xfrm>
              <a:off x="12001500" y="9245600"/>
              <a:ext cx="8166100" cy="75610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 marL="0" indent="0" algn="l" rtl="0" fontAlgn="base">
                <a:spcBef>
                  <a:spcPct val="0"/>
                </a:spcBef>
                <a:spcAft>
                  <a:spcPct val="0"/>
                </a:spcAft>
              </a:pPr>
              <a:r>
                <a:rPr lang="pl-PL" sz="4200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𝑌 ̂=782,1+31,8𝑋</a:t>
              </a:r>
              <a:r>
                <a:rPr lang="pl-PL" sz="4200" b="0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+</a:t>
              </a:r>
              <a:r>
                <a:rPr lang="pl-PL" sz="4200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2,33𝑋^2</a:t>
              </a:r>
              <a:endParaRPr lang="pl-PL" sz="420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406400</xdr:colOff>
      <xdr:row>4</xdr:row>
      <xdr:rowOff>63500</xdr:rowOff>
    </xdr:from>
    <xdr:to>
      <xdr:col>12</xdr:col>
      <xdr:colOff>25400</xdr:colOff>
      <xdr:row>18</xdr:row>
      <xdr:rowOff>139700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3B55E5E9-6823-2548-86B6-B4DA29418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381000</xdr:colOff>
      <xdr:row>97</xdr:row>
      <xdr:rowOff>120650</xdr:rowOff>
    </xdr:from>
    <xdr:to>
      <xdr:col>14</xdr:col>
      <xdr:colOff>0</xdr:colOff>
      <xdr:row>112</xdr:row>
      <xdr:rowOff>6350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B63FCEDF-6FE6-87ED-CFA7-56B24302C8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330200</xdr:colOff>
      <xdr:row>113</xdr:row>
      <xdr:rowOff>38100</xdr:rowOff>
    </xdr:from>
    <xdr:to>
      <xdr:col>11</xdr:col>
      <xdr:colOff>444500</xdr:colOff>
      <xdr:row>117</xdr:row>
      <xdr:rowOff>13538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Prostokąt 3">
              <a:extLst>
                <a:ext uri="{FF2B5EF4-FFF2-40B4-BE49-F238E27FC236}">
                  <a16:creationId xmlns:a16="http://schemas.microsoft.com/office/drawing/2014/main" id="{C21AD700-EDF2-4F89-B6EE-DE9AD6613576}"/>
                </a:ext>
              </a:extLst>
            </xdr:cNvPr>
            <xdr:cNvSpPr/>
          </xdr:nvSpPr>
          <xdr:spPr>
            <a:xfrm>
              <a:off x="3632200" y="21691600"/>
              <a:ext cx="6197600" cy="76283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 marL="0" indent="0" algn="l" rtl="0" fontAlgn="base">
                <a:spcBef>
                  <a:spcPct val="0"/>
                </a:spcBef>
                <a:spcAft>
                  <a:spcPct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</m:ctrlPr>
                      </m:accPr>
                      <m:e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𝒀</m:t>
                        </m:r>
                      </m:e>
                    </m:acc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=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𝟒𝟓𝟒𝟓𝟏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,</m:t>
                    </m:r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𝟑𝟕</m:t>
                    </m:r>
                    <m:sSup>
                      <m:sSupPr>
                        <m:ctrlP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</m:ctrlPr>
                      </m:sSupPr>
                      <m:e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 </m:t>
                        </m:r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𝑿</m:t>
                        </m:r>
                      </m:e>
                      <m:sup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−</m:t>
                        </m:r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𝟎</m:t>
                        </m:r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,</m:t>
                        </m:r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𝟓𝟖</m:t>
                        </m:r>
                      </m:sup>
                    </m:sSup>
                  </m:oMath>
                </m:oMathPara>
              </a14:m>
              <a:endParaRPr lang="pl-PL" sz="420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4" name="Prostokąt 3">
              <a:extLst>
                <a:ext uri="{FF2B5EF4-FFF2-40B4-BE49-F238E27FC236}">
                  <a16:creationId xmlns:a16="http://schemas.microsoft.com/office/drawing/2014/main" id="{C21AD700-EDF2-4F89-B6EE-DE9AD6613576}"/>
                </a:ext>
              </a:extLst>
            </xdr:cNvPr>
            <xdr:cNvSpPr/>
          </xdr:nvSpPr>
          <xdr:spPr>
            <a:xfrm>
              <a:off x="3632200" y="21691600"/>
              <a:ext cx="6197600" cy="762838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 marL="0" indent="0" algn="l" rtl="0" fontAlgn="base">
                <a:spcBef>
                  <a:spcPct val="0"/>
                </a:spcBef>
                <a:spcAft>
                  <a:spcPct val="0"/>
                </a:spcAft>
              </a:pPr>
              <a:r>
                <a:rPr lang="pl-PL" sz="4200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𝒀 ̂=𝟒𝟓𝟒𝟓𝟏,𝟑𝟕〖 𝑿〗^(−𝟎,𝟓𝟖)</a:t>
              </a:r>
              <a:endParaRPr lang="pl-PL" sz="420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  <xdr:twoCellAnchor>
    <xdr:from>
      <xdr:col>3</xdr:col>
      <xdr:colOff>152400</xdr:colOff>
      <xdr:row>118</xdr:row>
      <xdr:rowOff>127000</xdr:rowOff>
    </xdr:from>
    <xdr:to>
      <xdr:col>12</xdr:col>
      <xdr:colOff>584200</xdr:colOff>
      <xdr:row>122</xdr:row>
      <xdr:rowOff>121104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Prostokąt 4">
              <a:extLst>
                <a:ext uri="{FF2B5EF4-FFF2-40B4-BE49-F238E27FC236}">
                  <a16:creationId xmlns:a16="http://schemas.microsoft.com/office/drawing/2014/main" id="{DE839904-C749-BF4C-8147-4E5A83D7F8FE}"/>
                </a:ext>
              </a:extLst>
            </xdr:cNvPr>
            <xdr:cNvSpPr/>
          </xdr:nvSpPr>
          <xdr:spPr>
            <a:xfrm>
              <a:off x="2628900" y="22758400"/>
              <a:ext cx="8166100" cy="75610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 marL="0" indent="0" algn="l" rtl="0" fontAlgn="base">
                <a:spcBef>
                  <a:spcPct val="0"/>
                </a:spcBef>
                <a:spcAft>
                  <a:spcPct val="0"/>
                </a:spcAft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̂"/>
                        <m:ctrlP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</m:ctrlPr>
                      </m:accPr>
                      <m:e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𝑌</m:t>
                        </m:r>
                      </m:e>
                    </m:acc>
                    <m:r>
                      <a:rPr lang="pl-PL" sz="420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=</m:t>
                    </m:r>
                    <m:r>
                      <a:rPr lang="pl-PL" sz="4200" b="0" i="1" kern="1200">
                        <a:solidFill>
                          <a:schemeClr val="tx1"/>
                        </a:solidFill>
                        <a:latin typeface="Cambria Math" panose="02040503050406030204" pitchFamily="18" charset="0"/>
                        <a:ea typeface="+mn-ea"/>
                        <a:cs typeface="Arial" panose="020B0604020202020204" pitchFamily="34" charset="0"/>
                      </a:rPr>
                      <m:t>45451,37 </m:t>
                    </m:r>
                    <m:sSup>
                      <m:sSupPr>
                        <m:ctrlP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</m:ctrlPr>
                      </m:sSupPr>
                      <m:e>
                        <m:r>
                          <a:rPr lang="pl-PL" sz="420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𝑋</m:t>
                        </m:r>
                      </m:e>
                      <m:sup>
                        <m:r>
                          <a:rPr lang="pl-PL" sz="4200" b="0" i="1" kern="1200">
                            <a:solidFill>
                              <a:schemeClr val="tx1"/>
                            </a:solidFill>
                            <a:latin typeface="Cambria Math" panose="02040503050406030204" pitchFamily="18" charset="0"/>
                            <a:ea typeface="+mn-ea"/>
                            <a:cs typeface="Arial" panose="020B0604020202020204" pitchFamily="34" charset="0"/>
                          </a:rPr>
                          <m:t>−0,58</m:t>
                        </m:r>
                      </m:sup>
                    </m:sSup>
                  </m:oMath>
                </m:oMathPara>
              </a14:m>
              <a:endParaRPr lang="pl-PL" sz="420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Arial" panose="020B0604020202020204" pitchFamily="34" charset="0"/>
              </a:endParaRPr>
            </a:p>
          </xdr:txBody>
        </xdr:sp>
      </mc:Choice>
      <mc:Fallback>
        <xdr:sp macro="" textlink="">
          <xdr:nvSpPr>
            <xdr:cNvPr id="5" name="Prostokąt 4">
              <a:extLst>
                <a:ext uri="{FF2B5EF4-FFF2-40B4-BE49-F238E27FC236}">
                  <a16:creationId xmlns:a16="http://schemas.microsoft.com/office/drawing/2014/main" id="{DE839904-C749-BF4C-8147-4E5A83D7F8FE}"/>
                </a:ext>
              </a:extLst>
            </xdr:cNvPr>
            <xdr:cNvSpPr/>
          </xdr:nvSpPr>
          <xdr:spPr>
            <a:xfrm>
              <a:off x="2628900" y="22758400"/>
              <a:ext cx="8166100" cy="756104"/>
            </a:xfrm>
            <a:prstGeom prst="rect">
              <a:avLst/>
            </a:prstGeom>
          </xdr:spPr>
          <xdr:txBody>
            <a:bodyPr wrap="square">
              <a:spAutoFit/>
            </a:bodyPr>
            <a:lstStyle>
              <a:defPPr>
                <a:defRPr lang="pl-PL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5pPr>
              <a:lvl6pPr marL="22860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6pPr>
              <a:lvl7pPr marL="27432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7pPr>
              <a:lvl8pPr marL="32004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8pPr>
              <a:lvl9pPr marL="3657600" algn="l" defTabSz="914400" rtl="0" eaLnBrk="1" latinLnBrk="0" hangingPunct="1">
                <a:defRPr kern="120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lvl9pPr>
            </a:lstStyle>
            <a:p>
              <a:pPr marL="0" indent="0" algn="l" rtl="0" fontAlgn="base">
                <a:spcBef>
                  <a:spcPct val="0"/>
                </a:spcBef>
                <a:spcAft>
                  <a:spcPct val="0"/>
                </a:spcAft>
              </a:pPr>
              <a:r>
                <a:rPr lang="pl-PL" sz="4200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𝑌 ̂=</a:t>
              </a:r>
              <a:r>
                <a:rPr lang="pl-PL" sz="4200" b="0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45451,37 </a:t>
              </a:r>
              <a:r>
                <a:rPr lang="pl-PL" sz="4200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𝑋^(</a:t>
              </a:r>
              <a:r>
                <a:rPr lang="pl-PL" sz="4200" b="0" i="0" kern="1200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Arial" panose="020B0604020202020204" pitchFamily="34" charset="0"/>
                </a:rPr>
                <a:t>−0,58)</a:t>
              </a:r>
              <a:endParaRPr lang="pl-PL" sz="4200" i="1" kern="1200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Arial" panose="020B0604020202020204" pitchFamily="34" charset="0"/>
              </a:endParaRP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2</xdr:row>
      <xdr:rowOff>165100</xdr:rowOff>
    </xdr:from>
    <xdr:to>
      <xdr:col>16</xdr:col>
      <xdr:colOff>378460</xdr:colOff>
      <xdr:row>6</xdr:row>
      <xdr:rowOff>35560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E33D39F4-1162-CD40-BFAA-16592DD38156}"/>
            </a:ext>
          </a:extLst>
        </xdr:cNvPr>
        <xdr:cNvSpPr txBox="1"/>
      </xdr:nvSpPr>
      <xdr:spPr>
        <a:xfrm>
          <a:off x="5029200" y="546100"/>
          <a:ext cx="8557260" cy="6324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3600"/>
            <a:t>Ŷ = 188,14x</a:t>
          </a:r>
          <a:r>
            <a:rPr lang="pl-PL" sz="3600" baseline="-25000"/>
            <a:t>1</a:t>
          </a:r>
          <a:r>
            <a:rPr lang="pl-PL" sz="3600"/>
            <a:t>-12,95x</a:t>
          </a:r>
          <a:r>
            <a:rPr lang="pl-PL" sz="36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3</a:t>
          </a:r>
          <a:r>
            <a:rPr lang="pl-PL" sz="3600"/>
            <a:t>+0,17x</a:t>
          </a:r>
          <a:r>
            <a:rPr lang="pl-PL" sz="36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4</a:t>
          </a:r>
          <a:r>
            <a:rPr lang="pl-PL" sz="3600"/>
            <a:t>-0,001x</a:t>
          </a:r>
          <a:r>
            <a:rPr lang="pl-PL" sz="3600" baseline="-25000">
              <a:solidFill>
                <a:schemeClr val="dk1"/>
              </a:solidFill>
              <a:latin typeface="+mn-lt"/>
              <a:ea typeface="+mn-ea"/>
              <a:cs typeface="+mn-cs"/>
            </a:rPr>
            <a:t>7</a:t>
          </a:r>
          <a:r>
            <a:rPr lang="pl-PL" sz="3600"/>
            <a:t> + 401,36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D9">
  <autoFilter ref="A1:D9" xr:uid="{00000000-0009-0000-0100-000001000000}"/>
  <tableColumns count="4">
    <tableColumn id="1" xr3:uid="{00000000-0010-0000-0000-000001000000}" name="zmienna" totalsRowLabel="Suma"/>
    <tableColumn id="4" xr3:uid="{00000000-0010-0000-0000-000004000000}" name="jednostka" dataDxfId="0"/>
    <tableColumn id="2" xr3:uid="{00000000-0010-0000-0000-000002000000}" name="Opis zmiennej"/>
    <tableColumn id="3" xr3:uid="{00000000-0010-0000-0000-000003000000}" name="źródła" totalsRowFunction="coun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bdl.stat.gov.pl/bdl/dane/podgrup/wymiary" TargetMode="External"/><Relationship Id="rId1" Type="http://schemas.openxmlformats.org/officeDocument/2006/relationships/hyperlink" Target="https://bdl.stat.gov.pl/bdl/dane/podgrup/wymiar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1"/>
  <sheetViews>
    <sheetView workbookViewId="0">
      <selection activeCell="C14" sqref="C14"/>
    </sheetView>
  </sheetViews>
  <sheetFormatPr baseColWidth="10" defaultColWidth="8.83203125" defaultRowHeight="15" x14ac:dyDescent="0.2"/>
  <cols>
    <col min="1" max="2" width="12" customWidth="1"/>
    <col min="3" max="3" width="82.6640625" customWidth="1"/>
    <col min="4" max="4" width="49.33203125" customWidth="1"/>
    <col min="5" max="5" width="12" customWidth="1"/>
    <col min="9" max="9" width="19" customWidth="1"/>
  </cols>
  <sheetData>
    <row r="1" spans="1:24" x14ac:dyDescent="0.2">
      <c r="A1" t="s">
        <v>30</v>
      </c>
      <c r="B1" t="s">
        <v>73</v>
      </c>
      <c r="C1" t="s">
        <v>31</v>
      </c>
      <c r="D1" t="s">
        <v>29</v>
      </c>
    </row>
    <row r="2" spans="1:24" ht="47" x14ac:dyDescent="0.55000000000000004">
      <c r="A2" s="6" t="s">
        <v>24</v>
      </c>
      <c r="B2" s="2" t="s">
        <v>74</v>
      </c>
      <c r="C2" s="4" t="s">
        <v>28</v>
      </c>
      <c r="D2" s="5" t="s">
        <v>36</v>
      </c>
    </row>
    <row r="3" spans="1:24" ht="29" x14ac:dyDescent="0.35">
      <c r="A3" s="28" t="s">
        <v>25</v>
      </c>
      <c r="B3" s="21" t="s">
        <v>75</v>
      </c>
      <c r="C3" s="2" t="s">
        <v>112</v>
      </c>
      <c r="D3" s="5" t="s">
        <v>36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4" ht="29" x14ac:dyDescent="0.35">
      <c r="A4" s="3" t="s">
        <v>26</v>
      </c>
      <c r="B4" s="3" t="s">
        <v>75</v>
      </c>
      <c r="C4" t="s">
        <v>111</v>
      </c>
      <c r="D4" t="s">
        <v>36</v>
      </c>
    </row>
    <row r="5" spans="1:24" ht="29" x14ac:dyDescent="0.35">
      <c r="A5" s="3" t="s">
        <v>27</v>
      </c>
      <c r="B5" s="3" t="s">
        <v>78</v>
      </c>
      <c r="C5" s="7" t="s">
        <v>117</v>
      </c>
      <c r="D5" s="7" t="s">
        <v>36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ht="29" x14ac:dyDescent="0.35">
      <c r="A6" s="28" t="s">
        <v>76</v>
      </c>
      <c r="B6" s="3" t="s">
        <v>78</v>
      </c>
      <c r="C6" t="s">
        <v>48</v>
      </c>
      <c r="D6" t="s">
        <v>36</v>
      </c>
    </row>
    <row r="7" spans="1:24" ht="29" x14ac:dyDescent="0.35">
      <c r="A7" s="28" t="s">
        <v>77</v>
      </c>
      <c r="B7" s="3" t="s">
        <v>79</v>
      </c>
      <c r="C7" t="s">
        <v>53</v>
      </c>
      <c r="D7" t="s">
        <v>36</v>
      </c>
    </row>
    <row r="8" spans="1:24" ht="29" x14ac:dyDescent="0.35">
      <c r="A8" s="3" t="s">
        <v>80</v>
      </c>
      <c r="B8" s="3" t="s">
        <v>79</v>
      </c>
      <c r="C8" s="7" t="s">
        <v>118</v>
      </c>
      <c r="D8" s="7" t="s">
        <v>84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</row>
    <row r="9" spans="1:24" ht="29" x14ac:dyDescent="0.35">
      <c r="A9" s="28" t="s">
        <v>81</v>
      </c>
      <c r="B9" s="3" t="s">
        <v>74</v>
      </c>
      <c r="C9" t="s">
        <v>83</v>
      </c>
      <c r="D9" t="s">
        <v>84</v>
      </c>
    </row>
    <row r="10" spans="1:24" ht="29" x14ac:dyDescent="0.35">
      <c r="A10" s="3"/>
      <c r="B10" s="3"/>
    </row>
    <row r="11" spans="1:24" ht="29" x14ac:dyDescent="0.35">
      <c r="A11" s="3"/>
      <c r="B11" s="3"/>
    </row>
  </sheetData>
  <phoneticPr fontId="12" type="noConversion"/>
  <hyperlinks>
    <hyperlink ref="D2" r:id="rId1" display="https://bdl.stat.gov.pl/bdl/dane/podgrup/wymiary" xr:uid="{00000000-0004-0000-0000-000000000000}"/>
    <hyperlink ref="D3" r:id="rId2" display="https://bdl.stat.gov.pl/bdl/dane/podgrup/wymiary" xr:uid="{00000000-0004-0000-0000-00000100000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:AB29"/>
  <sheetViews>
    <sheetView workbookViewId="0">
      <selection activeCell="E29" sqref="E29"/>
    </sheetView>
  </sheetViews>
  <sheetFormatPr baseColWidth="10" defaultColWidth="8.83203125" defaultRowHeight="15" x14ac:dyDescent="0.2"/>
  <sheetData>
    <row r="1" spans="4:28" x14ac:dyDescent="0.2">
      <c r="H1" s="25"/>
      <c r="I1" s="25"/>
      <c r="J1" s="25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</row>
    <row r="2" spans="4:28" x14ac:dyDescent="0.2"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</row>
    <row r="7" spans="4:28" x14ac:dyDescent="0.2">
      <c r="E7" t="s">
        <v>24</v>
      </c>
      <c r="F7" t="s">
        <v>25</v>
      </c>
      <c r="G7" t="s">
        <v>26</v>
      </c>
      <c r="H7" t="s">
        <v>27</v>
      </c>
      <c r="I7" t="s">
        <v>76</v>
      </c>
      <c r="J7" t="s">
        <v>77</v>
      </c>
      <c r="K7" t="s">
        <v>80</v>
      </c>
      <c r="L7" t="s">
        <v>81</v>
      </c>
      <c r="U7" s="11"/>
      <c r="V7" s="13"/>
      <c r="W7" s="14"/>
      <c r="X7" s="9"/>
      <c r="Y7" s="10"/>
      <c r="AB7" s="20"/>
    </row>
    <row r="8" spans="4:28" x14ac:dyDescent="0.2">
      <c r="D8" t="s">
        <v>2</v>
      </c>
      <c r="E8">
        <v>288.60000000000002</v>
      </c>
      <c r="F8" s="25" t="s">
        <v>35</v>
      </c>
      <c r="G8" s="30">
        <v>5.5</v>
      </c>
      <c r="H8" s="9">
        <v>13.6</v>
      </c>
      <c r="I8" s="9">
        <v>638.41</v>
      </c>
      <c r="J8" s="10" t="s">
        <v>35</v>
      </c>
      <c r="K8" s="31">
        <v>5</v>
      </c>
      <c r="L8" s="20">
        <v>53674</v>
      </c>
      <c r="U8" s="11"/>
      <c r="V8" s="13"/>
      <c r="W8" s="14"/>
      <c r="X8" s="9"/>
      <c r="Y8" s="10"/>
      <c r="AB8" s="20"/>
    </row>
    <row r="9" spans="4:28" x14ac:dyDescent="0.2">
      <c r="D9" t="s">
        <v>4</v>
      </c>
      <c r="E9">
        <v>294.39999999999998</v>
      </c>
      <c r="F9" s="25" t="s">
        <v>35</v>
      </c>
      <c r="G9" s="30">
        <v>5.4</v>
      </c>
      <c r="H9" s="9">
        <v>13.76</v>
      </c>
      <c r="I9" s="9">
        <v>682.9</v>
      </c>
      <c r="J9" s="10" t="s">
        <v>35</v>
      </c>
      <c r="K9" s="32">
        <v>5.0999999999999996</v>
      </c>
      <c r="L9" s="20">
        <v>54291</v>
      </c>
      <c r="U9" s="11"/>
      <c r="V9" s="13"/>
      <c r="W9" s="14"/>
      <c r="X9" s="9"/>
      <c r="Y9" s="13"/>
      <c r="AB9" s="20"/>
    </row>
    <row r="10" spans="4:28" x14ac:dyDescent="0.2">
      <c r="D10" t="s">
        <v>5</v>
      </c>
      <c r="E10">
        <v>292.5</v>
      </c>
      <c r="F10" s="25" t="s">
        <v>35</v>
      </c>
      <c r="G10" s="30">
        <v>5.3</v>
      </c>
      <c r="H10" s="9">
        <v>13.81</v>
      </c>
      <c r="I10" s="9">
        <v>706.34</v>
      </c>
      <c r="J10" s="13">
        <v>19</v>
      </c>
      <c r="K10" s="31">
        <v>5</v>
      </c>
      <c r="L10" s="20">
        <v>51150</v>
      </c>
      <c r="U10" s="14"/>
      <c r="V10" s="13"/>
      <c r="W10" s="14"/>
      <c r="X10" s="9"/>
      <c r="Y10" s="13"/>
      <c r="Z10" s="14"/>
      <c r="AA10" s="13"/>
      <c r="AB10" s="20"/>
    </row>
    <row r="11" spans="4:28" x14ac:dyDescent="0.2">
      <c r="D11" t="s">
        <v>6</v>
      </c>
      <c r="E11">
        <v>323.39999999999998</v>
      </c>
      <c r="F11" s="26">
        <v>0.21</v>
      </c>
      <c r="G11" s="30">
        <v>5.3</v>
      </c>
      <c r="H11" s="9">
        <v>13.85</v>
      </c>
      <c r="I11" s="9">
        <v>731.84</v>
      </c>
      <c r="J11" s="13">
        <v>17.600000000000001</v>
      </c>
      <c r="K11" s="32">
        <v>5.4</v>
      </c>
      <c r="L11" s="20">
        <v>45292</v>
      </c>
      <c r="U11" s="14"/>
      <c r="V11" s="13"/>
      <c r="W11" s="14"/>
      <c r="X11" s="9"/>
      <c r="Y11" s="13"/>
      <c r="Z11" s="14"/>
      <c r="AA11" s="13"/>
      <c r="AB11" s="20"/>
    </row>
    <row r="12" spans="4:28" x14ac:dyDescent="0.2">
      <c r="D12" t="s">
        <v>7</v>
      </c>
      <c r="E12">
        <v>351.1</v>
      </c>
      <c r="F12" s="26">
        <v>0.25</v>
      </c>
      <c r="G12" s="30">
        <v>5.3</v>
      </c>
      <c r="H12" s="9">
        <v>13.99</v>
      </c>
      <c r="I12" s="9">
        <v>802.43</v>
      </c>
      <c r="J12" s="13">
        <v>14.8</v>
      </c>
      <c r="K12" s="32">
        <v>5.9</v>
      </c>
      <c r="L12" s="20">
        <v>30529</v>
      </c>
      <c r="U12" s="14"/>
      <c r="V12" s="13"/>
      <c r="W12" s="14"/>
      <c r="X12" s="9"/>
      <c r="Y12" s="13"/>
      <c r="Z12" s="14"/>
      <c r="AA12" s="13"/>
      <c r="AB12" s="20"/>
    </row>
    <row r="13" spans="4:28" x14ac:dyDescent="0.2">
      <c r="D13" t="s">
        <v>8</v>
      </c>
      <c r="E13">
        <v>382.7</v>
      </c>
      <c r="F13" s="26">
        <v>0.26</v>
      </c>
      <c r="G13" s="30">
        <v>5.3</v>
      </c>
      <c r="H13" s="9">
        <v>13.98</v>
      </c>
      <c r="I13" s="9">
        <v>894.51</v>
      </c>
      <c r="J13" s="13">
        <v>11.2</v>
      </c>
      <c r="K13" s="32">
        <v>6.5</v>
      </c>
      <c r="L13" s="20">
        <v>21284</v>
      </c>
      <c r="U13" s="14"/>
      <c r="V13" s="13"/>
      <c r="W13" s="14"/>
      <c r="X13" s="9"/>
      <c r="Y13" s="13"/>
      <c r="Z13" s="14"/>
      <c r="AA13" s="13"/>
      <c r="AB13" s="20"/>
    </row>
    <row r="14" spans="4:28" x14ac:dyDescent="0.2">
      <c r="D14" t="s">
        <v>9</v>
      </c>
      <c r="E14">
        <v>421.6</v>
      </c>
      <c r="F14" s="26">
        <v>0.32</v>
      </c>
      <c r="G14" s="30">
        <v>5.3</v>
      </c>
      <c r="H14" s="9">
        <v>14.45</v>
      </c>
      <c r="I14" s="9">
        <v>1006.57</v>
      </c>
      <c r="J14" s="13">
        <v>9.5</v>
      </c>
      <c r="K14" s="32">
        <v>6.8</v>
      </c>
      <c r="L14" s="20">
        <v>17669</v>
      </c>
      <c r="U14" s="14"/>
      <c r="V14" s="13"/>
      <c r="W14" s="14"/>
      <c r="X14" s="9"/>
      <c r="Y14" s="13"/>
      <c r="Z14" s="14"/>
      <c r="AA14" s="13"/>
      <c r="AB14" s="20"/>
    </row>
    <row r="15" spans="4:28" x14ac:dyDescent="0.2">
      <c r="D15" t="s">
        <v>10</v>
      </c>
      <c r="E15">
        <v>432.2</v>
      </c>
      <c r="F15" s="26">
        <v>0.36</v>
      </c>
      <c r="G15" s="30">
        <v>5.3</v>
      </c>
      <c r="H15" s="9">
        <v>14.9</v>
      </c>
      <c r="I15" s="9">
        <v>1071.67</v>
      </c>
      <c r="J15" s="13">
        <v>12.1</v>
      </c>
      <c r="K15" s="32">
        <v>6.6</v>
      </c>
      <c r="L15" s="20">
        <v>17271</v>
      </c>
      <c r="U15" s="14"/>
      <c r="V15" s="13"/>
      <c r="W15" s="14"/>
      <c r="X15" s="9"/>
      <c r="Y15" s="13"/>
      <c r="Z15" s="14"/>
      <c r="AA15" s="13"/>
      <c r="AB15" s="20"/>
    </row>
    <row r="16" spans="4:28" x14ac:dyDescent="0.2">
      <c r="D16" t="s">
        <v>11</v>
      </c>
      <c r="E16">
        <v>447.4</v>
      </c>
      <c r="F16" s="26">
        <v>0.4</v>
      </c>
      <c r="G16" s="30">
        <v>5.2</v>
      </c>
      <c r="H16" s="9">
        <v>15.18</v>
      </c>
      <c r="I16" s="9">
        <v>1147.18</v>
      </c>
      <c r="J16" s="13">
        <v>12.4</v>
      </c>
      <c r="K16" s="32">
        <v>5.9</v>
      </c>
      <c r="L16" s="20">
        <v>16539</v>
      </c>
      <c r="U16" s="14"/>
      <c r="V16" s="13"/>
      <c r="W16" s="14"/>
      <c r="X16" s="9"/>
      <c r="Y16" s="13"/>
      <c r="Z16" s="14"/>
      <c r="AA16" s="13"/>
      <c r="AB16" s="20"/>
    </row>
    <row r="17" spans="4:28" x14ac:dyDescent="0.2">
      <c r="D17" t="s">
        <v>12</v>
      </c>
      <c r="E17">
        <v>470.3</v>
      </c>
      <c r="F17" s="26">
        <v>0.47</v>
      </c>
      <c r="G17" s="30">
        <v>5.3</v>
      </c>
      <c r="H17" s="9">
        <v>15.63</v>
      </c>
      <c r="I17" s="9">
        <v>1183.6600000000001</v>
      </c>
      <c r="J17" s="13">
        <v>12.5</v>
      </c>
      <c r="K17" s="32">
        <v>5.4</v>
      </c>
      <c r="L17" s="20">
        <v>16575</v>
      </c>
      <c r="U17" s="14"/>
      <c r="V17" s="13"/>
      <c r="W17" s="14"/>
      <c r="X17" s="9"/>
      <c r="Y17" s="13"/>
      <c r="Z17" s="14"/>
      <c r="AA17" s="13"/>
      <c r="AB17" s="20"/>
    </row>
    <row r="18" spans="4:28" x14ac:dyDescent="0.2">
      <c r="D18" t="s">
        <v>13</v>
      </c>
      <c r="E18">
        <v>486.4</v>
      </c>
      <c r="F18" s="26">
        <v>0.63</v>
      </c>
      <c r="G18" s="30">
        <v>5.2</v>
      </c>
      <c r="H18" s="9">
        <v>16.34</v>
      </c>
      <c r="I18" s="9">
        <v>1232.8499999999999</v>
      </c>
      <c r="J18" s="13">
        <v>13.4</v>
      </c>
      <c r="K18" s="32">
        <v>5.3</v>
      </c>
      <c r="L18" s="20">
        <v>16230</v>
      </c>
      <c r="U18" s="14"/>
      <c r="V18" s="13"/>
      <c r="W18" s="14"/>
      <c r="X18" s="9"/>
      <c r="Y18" s="13"/>
      <c r="Z18" s="14"/>
      <c r="AA18" s="13"/>
      <c r="AB18" s="20"/>
    </row>
    <row r="19" spans="4:28" x14ac:dyDescent="0.2">
      <c r="D19" t="s">
        <v>14</v>
      </c>
      <c r="E19">
        <v>503.7</v>
      </c>
      <c r="F19" s="26">
        <v>0.71</v>
      </c>
      <c r="G19" s="30">
        <v>5</v>
      </c>
      <c r="H19" s="9">
        <v>16.739999999999998</v>
      </c>
      <c r="I19" s="9">
        <v>1254.8900000000001</v>
      </c>
      <c r="J19" s="13">
        <v>13.4</v>
      </c>
      <c r="K19" s="32">
        <v>4.7</v>
      </c>
      <c r="L19" s="20">
        <v>14800</v>
      </c>
      <c r="U19" s="14"/>
      <c r="V19" s="13"/>
      <c r="W19" s="14"/>
      <c r="X19" s="9"/>
      <c r="Y19" s="13"/>
      <c r="Z19" s="14"/>
      <c r="AA19" s="13"/>
      <c r="AB19" s="20"/>
    </row>
    <row r="20" spans="4:28" x14ac:dyDescent="0.2">
      <c r="D20" t="s">
        <v>15</v>
      </c>
      <c r="E20">
        <v>519.9</v>
      </c>
      <c r="F20" s="26">
        <v>0.78</v>
      </c>
      <c r="G20" s="30">
        <v>5</v>
      </c>
      <c r="H20" s="9">
        <v>17.04</v>
      </c>
      <c r="I20" s="9">
        <v>1293.32</v>
      </c>
      <c r="J20" s="13">
        <v>11.4</v>
      </c>
      <c r="K20" s="32">
        <v>4.9000000000000004</v>
      </c>
      <c r="L20" s="20">
        <v>13791</v>
      </c>
      <c r="U20" s="14"/>
      <c r="V20" s="13"/>
      <c r="W20" s="14"/>
      <c r="X20" s="9"/>
      <c r="Y20" s="13"/>
      <c r="Z20" s="14"/>
      <c r="AA20" s="13"/>
      <c r="AB20" s="20"/>
    </row>
    <row r="21" spans="4:28" x14ac:dyDescent="0.2">
      <c r="D21" t="s">
        <v>16</v>
      </c>
      <c r="E21">
        <v>539.1</v>
      </c>
      <c r="F21" s="26">
        <v>0.79</v>
      </c>
      <c r="G21" s="30">
        <v>5</v>
      </c>
      <c r="H21" s="9">
        <v>17.36</v>
      </c>
      <c r="I21" s="9">
        <v>1337.87</v>
      </c>
      <c r="J21" s="13">
        <v>9.6999999999999993</v>
      </c>
      <c r="K21" s="32">
        <v>4.9000000000000004</v>
      </c>
      <c r="L21" s="20">
        <v>12036</v>
      </c>
      <c r="U21" s="14"/>
      <c r="V21" s="13"/>
      <c r="W21" s="14"/>
      <c r="X21" s="9"/>
      <c r="Y21" s="13"/>
      <c r="Z21" s="14"/>
      <c r="AA21" s="13"/>
      <c r="AB21" s="20"/>
    </row>
    <row r="22" spans="4:28" x14ac:dyDescent="0.2">
      <c r="D22" t="s">
        <v>17</v>
      </c>
      <c r="E22">
        <v>564</v>
      </c>
      <c r="F22" s="26">
        <v>0.83</v>
      </c>
      <c r="G22" s="30">
        <v>5</v>
      </c>
      <c r="H22" s="9">
        <v>17.690000000000001</v>
      </c>
      <c r="I22" s="9">
        <v>1425.75</v>
      </c>
      <c r="J22" s="13">
        <v>8.1999999999999993</v>
      </c>
      <c r="K22" s="31">
        <v>5</v>
      </c>
      <c r="L22" s="20">
        <v>11448</v>
      </c>
      <c r="U22" s="14"/>
      <c r="V22" s="13"/>
      <c r="W22" s="14"/>
      <c r="X22" s="9"/>
      <c r="Y22" s="13"/>
      <c r="Z22" s="14"/>
      <c r="AA22" s="13"/>
      <c r="AB22" s="20"/>
    </row>
    <row r="23" spans="4:28" x14ac:dyDescent="0.2">
      <c r="D23" t="s">
        <v>18</v>
      </c>
      <c r="E23">
        <v>585.5</v>
      </c>
      <c r="F23" s="26">
        <v>0.89</v>
      </c>
      <c r="G23" s="30">
        <v>5</v>
      </c>
      <c r="H23" s="9">
        <v>17.98</v>
      </c>
      <c r="I23" s="9">
        <v>1548.87</v>
      </c>
      <c r="J23" s="13">
        <v>6.6</v>
      </c>
      <c r="K23" s="31">
        <v>5</v>
      </c>
      <c r="L23" s="20">
        <v>10047</v>
      </c>
      <c r="U23" s="14"/>
      <c r="V23" s="13"/>
      <c r="W23" s="14"/>
      <c r="X23" s="9"/>
      <c r="Y23" s="13"/>
      <c r="Z23" s="14"/>
      <c r="AA23" s="13"/>
      <c r="AB23" s="20"/>
    </row>
    <row r="24" spans="4:28" x14ac:dyDescent="0.2">
      <c r="D24" t="s">
        <v>19</v>
      </c>
      <c r="E24">
        <v>610</v>
      </c>
      <c r="F24" s="26">
        <v>0.97</v>
      </c>
      <c r="G24" s="30">
        <v>5</v>
      </c>
      <c r="H24" s="9">
        <v>18.34</v>
      </c>
      <c r="I24" s="9">
        <v>1643.14</v>
      </c>
      <c r="J24" s="13">
        <v>5.8</v>
      </c>
      <c r="K24" s="31">
        <v>5</v>
      </c>
      <c r="L24" s="20">
        <v>8745</v>
      </c>
      <c r="U24" s="14"/>
      <c r="V24" s="13"/>
      <c r="W24" s="14"/>
      <c r="X24" s="9"/>
      <c r="Y24" s="13"/>
      <c r="Z24" s="14"/>
      <c r="AA24" s="13"/>
      <c r="AB24" s="20"/>
    </row>
    <row r="25" spans="4:28" x14ac:dyDescent="0.2">
      <c r="D25" t="s">
        <v>20</v>
      </c>
      <c r="E25">
        <v>634.70000000000005</v>
      </c>
      <c r="F25" s="26">
        <v>1.07</v>
      </c>
      <c r="G25" s="30">
        <v>5.0999999999999996</v>
      </c>
      <c r="H25" s="9">
        <v>19.190000000000001</v>
      </c>
      <c r="I25" s="9">
        <v>1768.65</v>
      </c>
      <c r="J25" s="13">
        <v>5.2</v>
      </c>
      <c r="K25" s="32">
        <v>4.8</v>
      </c>
      <c r="L25" s="20">
        <v>8672</v>
      </c>
      <c r="U25" s="14"/>
      <c r="V25" s="13"/>
      <c r="W25" s="14"/>
      <c r="X25" s="9"/>
      <c r="Y25" s="13"/>
      <c r="Z25" s="14"/>
      <c r="AA25" s="13"/>
      <c r="AB25" s="20"/>
    </row>
    <row r="26" spans="4:28" x14ac:dyDescent="0.2">
      <c r="D26" t="s">
        <v>21</v>
      </c>
      <c r="E26">
        <v>659.4</v>
      </c>
      <c r="F26" s="26">
        <v>1.1200000000000001</v>
      </c>
      <c r="G26" s="30">
        <v>5.0999999999999996</v>
      </c>
      <c r="H26" s="9">
        <v>19.95</v>
      </c>
      <c r="I26" s="9">
        <v>1874.24</v>
      </c>
      <c r="J26" s="13">
        <v>6.3</v>
      </c>
      <c r="K26" s="32">
        <v>3.8</v>
      </c>
      <c r="L26" s="20">
        <v>8784</v>
      </c>
      <c r="U26" s="14"/>
      <c r="V26" s="13"/>
      <c r="W26" s="14"/>
      <c r="X26" s="9"/>
      <c r="Y26" s="13"/>
      <c r="Z26" s="14"/>
      <c r="AA26" s="13"/>
      <c r="AB26" s="20"/>
    </row>
    <row r="27" spans="4:28" x14ac:dyDescent="0.2">
      <c r="D27" t="s">
        <v>22</v>
      </c>
      <c r="E27">
        <v>682.4</v>
      </c>
      <c r="F27" s="26">
        <v>1.2</v>
      </c>
      <c r="G27" s="30">
        <v>5.0999999999999996</v>
      </c>
      <c r="H27" s="9">
        <v>20.81</v>
      </c>
      <c r="I27" s="9">
        <v>2014.61</v>
      </c>
      <c r="J27" s="13">
        <v>5.8</v>
      </c>
      <c r="K27" s="32">
        <v>4.4000000000000004</v>
      </c>
      <c r="L27" s="20">
        <v>8383</v>
      </c>
      <c r="U27" s="14"/>
      <c r="V27" s="13"/>
      <c r="W27" s="14"/>
      <c r="X27" s="9"/>
      <c r="Y27" s="13"/>
      <c r="Z27" s="14"/>
      <c r="AA27" s="13"/>
      <c r="AB27" s="20"/>
    </row>
    <row r="28" spans="4:28" x14ac:dyDescent="0.2">
      <c r="D28" t="s">
        <v>23</v>
      </c>
      <c r="E28">
        <v>700.6</v>
      </c>
      <c r="F28" s="26">
        <v>1.29</v>
      </c>
      <c r="G28" s="30">
        <v>5.0999999999999996</v>
      </c>
      <c r="H28" s="9">
        <v>23.25</v>
      </c>
      <c r="I28" s="9">
        <v>2194.62</v>
      </c>
      <c r="J28" s="13">
        <v>5.2</v>
      </c>
      <c r="K28" s="32">
        <v>4.0999999999999996</v>
      </c>
      <c r="L28" s="20">
        <v>7377</v>
      </c>
      <c r="Y28" s="13"/>
    </row>
    <row r="29" spans="4:28" x14ac:dyDescent="0.2">
      <c r="D29" t="s">
        <v>47</v>
      </c>
      <c r="H29" t="s">
        <v>35</v>
      </c>
      <c r="J29" s="13">
        <v>5.0999999999999996</v>
      </c>
    </row>
  </sheetData>
  <phoneticPr fontId="12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E121-7B54-394A-94FB-40F55E839A09}">
  <dimension ref="A1:BN212"/>
  <sheetViews>
    <sheetView zoomScale="87" workbookViewId="0">
      <selection activeCell="AT54" sqref="AT54"/>
    </sheetView>
  </sheetViews>
  <sheetFormatPr baseColWidth="10" defaultRowHeight="15" x14ac:dyDescent="0.2"/>
  <sheetData>
    <row r="1" spans="1:66" x14ac:dyDescent="0.2">
      <c r="B1" t="s">
        <v>24</v>
      </c>
      <c r="C1" t="s">
        <v>25</v>
      </c>
      <c r="D1" t="s">
        <v>26</v>
      </c>
      <c r="E1" t="s">
        <v>27</v>
      </c>
      <c r="F1" t="s">
        <v>76</v>
      </c>
      <c r="G1" t="s">
        <v>77</v>
      </c>
      <c r="H1" t="s">
        <v>80</v>
      </c>
      <c r="I1" t="s">
        <v>81</v>
      </c>
      <c r="O1" t="s">
        <v>24</v>
      </c>
      <c r="P1" t="s">
        <v>25</v>
      </c>
      <c r="Q1" t="s">
        <v>27</v>
      </c>
      <c r="R1" t="s">
        <v>76</v>
      </c>
      <c r="S1" t="s">
        <v>77</v>
      </c>
      <c r="T1" t="s">
        <v>80</v>
      </c>
      <c r="U1" t="s">
        <v>81</v>
      </c>
      <c r="AC1" t="s">
        <v>24</v>
      </c>
      <c r="AD1" t="s">
        <v>25</v>
      </c>
      <c r="AE1" t="s">
        <v>27</v>
      </c>
      <c r="AF1" t="s">
        <v>76</v>
      </c>
      <c r="AG1" t="s">
        <v>77</v>
      </c>
      <c r="AH1" t="s">
        <v>82</v>
      </c>
      <c r="AQ1" t="s">
        <v>24</v>
      </c>
      <c r="AR1" t="s">
        <v>25</v>
      </c>
      <c r="AS1" t="s">
        <v>27</v>
      </c>
      <c r="AT1" t="s">
        <v>76</v>
      </c>
      <c r="AU1" t="s">
        <v>81</v>
      </c>
    </row>
    <row r="2" spans="1:66" x14ac:dyDescent="0.2">
      <c r="A2" t="s">
        <v>6</v>
      </c>
      <c r="B2">
        <v>323.39999999999998</v>
      </c>
      <c r="C2" s="26">
        <v>0.21</v>
      </c>
      <c r="D2" s="30">
        <v>5.3</v>
      </c>
      <c r="E2" s="9">
        <v>13.85</v>
      </c>
      <c r="F2" s="9">
        <v>731.84</v>
      </c>
      <c r="G2" s="13">
        <v>17.600000000000001</v>
      </c>
      <c r="H2" s="32">
        <v>5.4</v>
      </c>
      <c r="I2" s="20">
        <v>45292</v>
      </c>
      <c r="N2" t="s">
        <v>6</v>
      </c>
      <c r="O2">
        <v>323.39999999999998</v>
      </c>
      <c r="P2" s="26">
        <v>0.21</v>
      </c>
      <c r="Q2" s="9">
        <v>13.85</v>
      </c>
      <c r="R2" s="9">
        <v>731.84</v>
      </c>
      <c r="S2" s="13">
        <v>17.600000000000001</v>
      </c>
      <c r="T2" s="32">
        <v>5.4</v>
      </c>
      <c r="U2" s="20">
        <v>45292</v>
      </c>
      <c r="AB2" t="s">
        <v>6</v>
      </c>
      <c r="AC2">
        <v>323.39999999999998</v>
      </c>
      <c r="AD2" s="26">
        <v>0.21</v>
      </c>
      <c r="AE2" s="9">
        <v>13.85</v>
      </c>
      <c r="AF2" s="9">
        <v>731.84</v>
      </c>
      <c r="AG2" s="13">
        <v>17.600000000000001</v>
      </c>
      <c r="AH2" s="20">
        <v>45292</v>
      </c>
      <c r="AP2" t="s">
        <v>6</v>
      </c>
      <c r="AQ2">
        <v>323.39999999999998</v>
      </c>
      <c r="AR2" s="26">
        <v>0.21</v>
      </c>
      <c r="AS2" s="9">
        <v>13.85</v>
      </c>
      <c r="AT2" s="9">
        <v>731.84</v>
      </c>
      <c r="AU2" s="20">
        <v>45292</v>
      </c>
    </row>
    <row r="3" spans="1:66" x14ac:dyDescent="0.2">
      <c r="A3" t="s">
        <v>7</v>
      </c>
      <c r="B3">
        <v>351.1</v>
      </c>
      <c r="C3" s="26">
        <v>0.25</v>
      </c>
      <c r="D3" s="30">
        <v>5.3</v>
      </c>
      <c r="E3" s="9">
        <v>13.99</v>
      </c>
      <c r="F3" s="9">
        <v>802.43</v>
      </c>
      <c r="G3" s="13">
        <v>14.8</v>
      </c>
      <c r="H3" s="32">
        <v>5.9</v>
      </c>
      <c r="I3" s="20">
        <v>30529</v>
      </c>
      <c r="N3" t="s">
        <v>7</v>
      </c>
      <c r="O3">
        <v>351.1</v>
      </c>
      <c r="P3" s="26">
        <v>0.25</v>
      </c>
      <c r="Q3" s="9">
        <v>13.99</v>
      </c>
      <c r="R3" s="9">
        <v>802.43</v>
      </c>
      <c r="S3" s="13">
        <v>14.8</v>
      </c>
      <c r="T3" s="32">
        <v>5.9</v>
      </c>
      <c r="U3" s="20">
        <v>30529</v>
      </c>
      <c r="AB3" t="s">
        <v>7</v>
      </c>
      <c r="AC3">
        <v>351.1</v>
      </c>
      <c r="AD3" s="26">
        <v>0.25</v>
      </c>
      <c r="AE3" s="9">
        <v>13.99</v>
      </c>
      <c r="AF3" s="9">
        <v>802.43</v>
      </c>
      <c r="AG3" s="13">
        <v>14.8</v>
      </c>
      <c r="AH3" s="20">
        <v>30529</v>
      </c>
      <c r="AP3" t="s">
        <v>7</v>
      </c>
      <c r="AQ3">
        <v>351.1</v>
      </c>
      <c r="AR3" s="26">
        <v>0.25</v>
      </c>
      <c r="AS3" s="9">
        <v>13.99</v>
      </c>
      <c r="AT3" s="9">
        <v>802.43</v>
      </c>
      <c r="AU3" s="20">
        <v>30529</v>
      </c>
    </row>
    <row r="4" spans="1:66" x14ac:dyDescent="0.2">
      <c r="A4" t="s">
        <v>8</v>
      </c>
      <c r="B4">
        <v>382.7</v>
      </c>
      <c r="C4" s="26">
        <v>0.26</v>
      </c>
      <c r="D4" s="30">
        <v>5.3</v>
      </c>
      <c r="E4" s="9">
        <v>13.98</v>
      </c>
      <c r="F4" s="9">
        <v>894.51</v>
      </c>
      <c r="G4" s="13">
        <v>11.2</v>
      </c>
      <c r="H4" s="32">
        <v>6.5</v>
      </c>
      <c r="I4" s="20">
        <v>21284</v>
      </c>
      <c r="N4" t="s">
        <v>8</v>
      </c>
      <c r="O4">
        <v>382.7</v>
      </c>
      <c r="P4" s="26">
        <v>0.26</v>
      </c>
      <c r="Q4" s="9">
        <v>13.98</v>
      </c>
      <c r="R4" s="9">
        <v>894.51</v>
      </c>
      <c r="S4" s="13">
        <v>11.2</v>
      </c>
      <c r="T4" s="32">
        <v>6.5</v>
      </c>
      <c r="U4" s="20">
        <v>21284</v>
      </c>
      <c r="V4" s="14"/>
      <c r="W4" s="13"/>
      <c r="X4" s="20"/>
      <c r="AB4" t="s">
        <v>8</v>
      </c>
      <c r="AC4">
        <v>382.7</v>
      </c>
      <c r="AD4" s="26">
        <v>0.26</v>
      </c>
      <c r="AE4" s="9">
        <v>13.98</v>
      </c>
      <c r="AF4" s="9">
        <v>894.51</v>
      </c>
      <c r="AG4" s="13">
        <v>11.2</v>
      </c>
      <c r="AH4" s="20">
        <v>21284</v>
      </c>
      <c r="AP4" t="s">
        <v>8</v>
      </c>
      <c r="AQ4">
        <v>382.7</v>
      </c>
      <c r="AR4" s="26">
        <v>0.26</v>
      </c>
      <c r="AS4" s="9">
        <v>13.98</v>
      </c>
      <c r="AT4" s="9">
        <v>894.51</v>
      </c>
      <c r="AU4" s="20">
        <v>21284</v>
      </c>
    </row>
    <row r="5" spans="1:66" x14ac:dyDescent="0.2">
      <c r="A5" t="s">
        <v>9</v>
      </c>
      <c r="B5">
        <v>421.6</v>
      </c>
      <c r="C5" s="26">
        <v>0.32</v>
      </c>
      <c r="D5" s="30">
        <v>5.3</v>
      </c>
      <c r="E5" s="9">
        <v>14.45</v>
      </c>
      <c r="F5" s="9">
        <v>1006.57</v>
      </c>
      <c r="G5" s="13">
        <v>9.5</v>
      </c>
      <c r="H5" s="32">
        <v>6.8</v>
      </c>
      <c r="I5" s="20">
        <v>17669</v>
      </c>
      <c r="N5" t="s">
        <v>9</v>
      </c>
      <c r="O5">
        <v>421.6</v>
      </c>
      <c r="P5" s="26">
        <v>0.32</v>
      </c>
      <c r="Q5" s="9">
        <v>14.45</v>
      </c>
      <c r="R5" s="9">
        <v>1006.57</v>
      </c>
      <c r="S5" s="13">
        <v>9.5</v>
      </c>
      <c r="T5" s="32">
        <v>6.8</v>
      </c>
      <c r="U5" s="20">
        <v>17669</v>
      </c>
      <c r="V5" s="14"/>
      <c r="W5" s="13"/>
      <c r="X5" s="20"/>
      <c r="AB5" t="s">
        <v>9</v>
      </c>
      <c r="AC5">
        <v>421.6</v>
      </c>
      <c r="AD5" s="26">
        <v>0.32</v>
      </c>
      <c r="AE5" s="9">
        <v>14.45</v>
      </c>
      <c r="AF5" s="9">
        <v>1006.57</v>
      </c>
      <c r="AG5" s="13">
        <v>9.5</v>
      </c>
      <c r="AH5" s="20">
        <v>17669</v>
      </c>
      <c r="AI5" s="13"/>
      <c r="AJ5" s="20"/>
      <c r="AP5" t="s">
        <v>9</v>
      </c>
      <c r="AQ5">
        <v>421.6</v>
      </c>
      <c r="AR5" s="26">
        <v>0.32</v>
      </c>
      <c r="AS5" s="9">
        <v>14.45</v>
      </c>
      <c r="AT5" s="9">
        <v>1006.57</v>
      </c>
      <c r="AU5" s="20">
        <v>17669</v>
      </c>
      <c r="AV5" s="20"/>
      <c r="BD5" s="14"/>
      <c r="BE5" s="9"/>
      <c r="BF5" s="13"/>
      <c r="BG5" s="13"/>
      <c r="BL5" s="9"/>
      <c r="BM5" s="13"/>
      <c r="BN5" s="13"/>
    </row>
    <row r="6" spans="1:66" x14ac:dyDescent="0.2">
      <c r="A6" t="s">
        <v>10</v>
      </c>
      <c r="B6">
        <v>432.2</v>
      </c>
      <c r="C6" s="26">
        <v>0.36</v>
      </c>
      <c r="D6" s="30">
        <v>5.3</v>
      </c>
      <c r="E6" s="9">
        <v>14.9</v>
      </c>
      <c r="F6" s="9">
        <v>1071.67</v>
      </c>
      <c r="G6" s="13">
        <v>12.1</v>
      </c>
      <c r="H6" s="32">
        <v>6.6</v>
      </c>
      <c r="I6" s="20">
        <v>17271</v>
      </c>
      <c r="N6" t="s">
        <v>10</v>
      </c>
      <c r="O6">
        <v>432.2</v>
      </c>
      <c r="P6" s="26">
        <v>0.36</v>
      </c>
      <c r="Q6" s="9">
        <v>14.9</v>
      </c>
      <c r="R6" s="9">
        <v>1071.67</v>
      </c>
      <c r="S6" s="13">
        <v>12.1</v>
      </c>
      <c r="T6" s="32">
        <v>6.6</v>
      </c>
      <c r="U6" s="20">
        <v>17271</v>
      </c>
      <c r="V6" s="14"/>
      <c r="W6" s="13"/>
      <c r="X6" s="20"/>
      <c r="AB6" t="s">
        <v>10</v>
      </c>
      <c r="AC6">
        <v>432.2</v>
      </c>
      <c r="AD6" s="26">
        <v>0.36</v>
      </c>
      <c r="AE6" s="9">
        <v>14.9</v>
      </c>
      <c r="AF6" s="9">
        <v>1071.67</v>
      </c>
      <c r="AG6" s="13">
        <v>12.1</v>
      </c>
      <c r="AH6" s="20">
        <v>17271</v>
      </c>
      <c r="AI6" s="13"/>
      <c r="AJ6" s="20"/>
      <c r="AP6" t="s">
        <v>10</v>
      </c>
      <c r="AQ6">
        <v>432.2</v>
      </c>
      <c r="AR6" s="26">
        <v>0.36</v>
      </c>
      <c r="AS6" s="9">
        <v>14.9</v>
      </c>
      <c r="AT6" s="9">
        <v>1071.67</v>
      </c>
      <c r="AU6" s="20">
        <v>17271</v>
      </c>
      <c r="AV6" s="20"/>
      <c r="BD6" s="14"/>
      <c r="BE6" s="9"/>
      <c r="BF6" s="13"/>
      <c r="BG6" s="13"/>
      <c r="BL6" s="9"/>
      <c r="BM6" s="13"/>
      <c r="BN6" s="13"/>
    </row>
    <row r="7" spans="1:66" x14ac:dyDescent="0.2">
      <c r="A7" t="s">
        <v>11</v>
      </c>
      <c r="B7">
        <v>447.4</v>
      </c>
      <c r="C7" s="26">
        <v>0.4</v>
      </c>
      <c r="D7" s="30">
        <v>5.2</v>
      </c>
      <c r="E7" s="9">
        <v>15.18</v>
      </c>
      <c r="F7" s="9">
        <v>1147.18</v>
      </c>
      <c r="G7" s="13">
        <v>12.4</v>
      </c>
      <c r="H7" s="32">
        <v>5.9</v>
      </c>
      <c r="I7" s="20">
        <v>16539</v>
      </c>
      <c r="N7" t="s">
        <v>11</v>
      </c>
      <c r="O7">
        <v>447.4</v>
      </c>
      <c r="P7" s="26">
        <v>0.4</v>
      </c>
      <c r="Q7" s="9">
        <v>15.18</v>
      </c>
      <c r="R7" s="9">
        <v>1147.18</v>
      </c>
      <c r="S7" s="13">
        <v>12.4</v>
      </c>
      <c r="T7" s="32">
        <v>5.9</v>
      </c>
      <c r="U7" s="20">
        <v>16539</v>
      </c>
      <c r="V7" s="14"/>
      <c r="W7" s="13"/>
      <c r="X7" s="20"/>
      <c r="AB7" t="s">
        <v>11</v>
      </c>
      <c r="AC7">
        <v>447.4</v>
      </c>
      <c r="AD7" s="26">
        <v>0.4</v>
      </c>
      <c r="AE7" s="9">
        <v>15.18</v>
      </c>
      <c r="AF7" s="9">
        <v>1147.18</v>
      </c>
      <c r="AG7" s="13">
        <v>12.4</v>
      </c>
      <c r="AH7" s="20">
        <v>16539</v>
      </c>
      <c r="AI7" s="13"/>
      <c r="AJ7" s="20"/>
      <c r="AP7" t="s">
        <v>11</v>
      </c>
      <c r="AQ7">
        <v>447.4</v>
      </c>
      <c r="AR7" s="26">
        <v>0.4</v>
      </c>
      <c r="AS7" s="9">
        <v>15.18</v>
      </c>
      <c r="AT7" s="9">
        <v>1147.18</v>
      </c>
      <c r="AU7" s="20">
        <v>16539</v>
      </c>
      <c r="AV7" s="20"/>
      <c r="BD7" s="14"/>
      <c r="BE7" s="9"/>
      <c r="BF7" s="13"/>
      <c r="BG7" s="13"/>
      <c r="BL7" s="9"/>
      <c r="BM7" s="13"/>
      <c r="BN7" s="13"/>
    </row>
    <row r="8" spans="1:66" x14ac:dyDescent="0.2">
      <c r="A8" t="s">
        <v>12</v>
      </c>
      <c r="B8">
        <v>470.3</v>
      </c>
      <c r="C8" s="26">
        <v>0.47</v>
      </c>
      <c r="D8" s="30">
        <v>5.3</v>
      </c>
      <c r="E8" s="9">
        <v>15.63</v>
      </c>
      <c r="F8" s="9">
        <v>1183.6600000000001</v>
      </c>
      <c r="G8" s="13">
        <v>12.5</v>
      </c>
      <c r="H8" s="32">
        <v>5.4</v>
      </c>
      <c r="I8" s="20">
        <v>16575</v>
      </c>
      <c r="N8" t="s">
        <v>12</v>
      </c>
      <c r="O8">
        <v>470.3</v>
      </c>
      <c r="P8" s="26">
        <v>0.47</v>
      </c>
      <c r="Q8" s="9">
        <v>15.63</v>
      </c>
      <c r="R8" s="9">
        <v>1183.6600000000001</v>
      </c>
      <c r="S8" s="13">
        <v>12.5</v>
      </c>
      <c r="T8" s="32">
        <v>5.4</v>
      </c>
      <c r="U8" s="20">
        <v>16575</v>
      </c>
      <c r="V8" s="14"/>
      <c r="W8" s="13"/>
      <c r="X8" s="20"/>
      <c r="AB8" t="s">
        <v>12</v>
      </c>
      <c r="AC8">
        <v>470.3</v>
      </c>
      <c r="AD8" s="26">
        <v>0.47</v>
      </c>
      <c r="AE8" s="9">
        <v>15.63</v>
      </c>
      <c r="AF8" s="9">
        <v>1183.6600000000001</v>
      </c>
      <c r="AG8" s="13">
        <v>12.5</v>
      </c>
      <c r="AH8" s="20">
        <v>16575</v>
      </c>
      <c r="AI8" s="13"/>
      <c r="AJ8" s="20"/>
      <c r="AP8" t="s">
        <v>12</v>
      </c>
      <c r="AQ8">
        <v>470.3</v>
      </c>
      <c r="AR8" s="26">
        <v>0.47</v>
      </c>
      <c r="AS8" s="9">
        <v>15.63</v>
      </c>
      <c r="AT8" s="9">
        <v>1183.6600000000001</v>
      </c>
      <c r="AU8" s="20">
        <v>16575</v>
      </c>
      <c r="AV8" s="20"/>
      <c r="BD8" s="14"/>
      <c r="BE8" s="9"/>
      <c r="BF8" s="13"/>
      <c r="BG8" s="13"/>
      <c r="BL8" s="9"/>
      <c r="BM8" s="13"/>
      <c r="BN8" s="13"/>
    </row>
    <row r="9" spans="1:66" x14ac:dyDescent="0.2">
      <c r="A9" t="s">
        <v>13</v>
      </c>
      <c r="B9">
        <v>486.4</v>
      </c>
      <c r="C9" s="26">
        <v>0.63</v>
      </c>
      <c r="D9" s="30">
        <v>5.2</v>
      </c>
      <c r="E9" s="9">
        <v>16.34</v>
      </c>
      <c r="F9" s="9">
        <v>1232.8499999999999</v>
      </c>
      <c r="G9" s="13">
        <v>13.4</v>
      </c>
      <c r="H9" s="32">
        <v>5.3</v>
      </c>
      <c r="I9" s="20">
        <v>16230</v>
      </c>
      <c r="N9" t="s">
        <v>13</v>
      </c>
      <c r="O9">
        <v>486.4</v>
      </c>
      <c r="P9" s="26">
        <v>0.63</v>
      </c>
      <c r="Q9" s="9">
        <v>16.34</v>
      </c>
      <c r="R9" s="9">
        <v>1232.8499999999999</v>
      </c>
      <c r="S9" s="13">
        <v>13.4</v>
      </c>
      <c r="T9" s="32">
        <v>5.3</v>
      </c>
      <c r="U9" s="20">
        <v>16230</v>
      </c>
      <c r="V9" s="14"/>
      <c r="W9" s="13"/>
      <c r="X9" s="20"/>
      <c r="AB9" t="s">
        <v>13</v>
      </c>
      <c r="AC9">
        <v>486.4</v>
      </c>
      <c r="AD9" s="26">
        <v>0.63</v>
      </c>
      <c r="AE9" s="9">
        <v>16.34</v>
      </c>
      <c r="AF9" s="9">
        <v>1232.8499999999999</v>
      </c>
      <c r="AG9" s="13">
        <v>13.4</v>
      </c>
      <c r="AH9" s="20">
        <v>16230</v>
      </c>
      <c r="AI9" s="13"/>
      <c r="AJ9" s="20"/>
      <c r="AP9" t="s">
        <v>13</v>
      </c>
      <c r="AQ9">
        <v>486.4</v>
      </c>
      <c r="AR9" s="26">
        <v>0.63</v>
      </c>
      <c r="AS9" s="9">
        <v>16.34</v>
      </c>
      <c r="AT9" s="9">
        <v>1232.8499999999999</v>
      </c>
      <c r="AU9" s="20">
        <v>16230</v>
      </c>
      <c r="AV9" s="20"/>
      <c r="BD9" s="14"/>
      <c r="BE9" s="9"/>
      <c r="BF9" s="13"/>
      <c r="BG9" s="13"/>
      <c r="BL9" s="9"/>
      <c r="BM9" s="13"/>
      <c r="BN9" s="13"/>
    </row>
    <row r="10" spans="1:66" x14ac:dyDescent="0.2">
      <c r="A10" t="s">
        <v>14</v>
      </c>
      <c r="B10">
        <v>503.7</v>
      </c>
      <c r="C10" s="26">
        <v>0.71</v>
      </c>
      <c r="D10" s="30">
        <v>5</v>
      </c>
      <c r="E10" s="9">
        <v>16.739999999999998</v>
      </c>
      <c r="F10" s="9">
        <v>1254.8900000000001</v>
      </c>
      <c r="G10" s="13">
        <v>13.4</v>
      </c>
      <c r="H10" s="32">
        <v>4.7</v>
      </c>
      <c r="I10" s="20">
        <v>14800</v>
      </c>
      <c r="N10" t="s">
        <v>14</v>
      </c>
      <c r="O10">
        <v>503.7</v>
      </c>
      <c r="P10" s="26">
        <v>0.71</v>
      </c>
      <c r="Q10" s="9">
        <v>16.739999999999998</v>
      </c>
      <c r="R10" s="9">
        <v>1254.8900000000001</v>
      </c>
      <c r="S10" s="13">
        <v>13.4</v>
      </c>
      <c r="T10" s="32">
        <v>4.7</v>
      </c>
      <c r="U10" s="20">
        <v>14800</v>
      </c>
      <c r="V10" s="14"/>
      <c r="W10" s="13"/>
      <c r="X10" s="20"/>
      <c r="AB10" t="s">
        <v>14</v>
      </c>
      <c r="AC10">
        <v>503.7</v>
      </c>
      <c r="AD10" s="26">
        <v>0.71</v>
      </c>
      <c r="AE10" s="9">
        <v>16.739999999999998</v>
      </c>
      <c r="AF10" s="9">
        <v>1254.8900000000001</v>
      </c>
      <c r="AG10" s="13">
        <v>13.4</v>
      </c>
      <c r="AH10" s="20">
        <v>14800</v>
      </c>
      <c r="AI10" s="13"/>
      <c r="AJ10" s="20"/>
      <c r="AP10" t="s">
        <v>14</v>
      </c>
      <c r="AQ10">
        <v>503.7</v>
      </c>
      <c r="AR10" s="26">
        <v>0.71</v>
      </c>
      <c r="AS10" s="9">
        <v>16.739999999999998</v>
      </c>
      <c r="AT10" s="9">
        <v>1254.8900000000001</v>
      </c>
      <c r="AU10" s="20">
        <v>14800</v>
      </c>
      <c r="AV10" s="20"/>
      <c r="BD10" s="14"/>
      <c r="BE10" s="9"/>
      <c r="BF10" s="13"/>
      <c r="BG10" s="13"/>
      <c r="BL10" s="9"/>
      <c r="BM10" s="13"/>
      <c r="BN10" s="13"/>
    </row>
    <row r="11" spans="1:66" x14ac:dyDescent="0.2">
      <c r="A11" t="s">
        <v>15</v>
      </c>
      <c r="B11">
        <v>519.9</v>
      </c>
      <c r="C11" s="26">
        <v>0.78</v>
      </c>
      <c r="D11" s="30">
        <v>5</v>
      </c>
      <c r="E11" s="9">
        <v>17.04</v>
      </c>
      <c r="F11" s="9">
        <v>1293.32</v>
      </c>
      <c r="G11" s="13">
        <v>11.4</v>
      </c>
      <c r="H11" s="32">
        <v>4.9000000000000004</v>
      </c>
      <c r="I11" s="20">
        <v>13791</v>
      </c>
      <c r="N11" t="s">
        <v>15</v>
      </c>
      <c r="O11">
        <v>519.9</v>
      </c>
      <c r="P11" s="26">
        <v>0.78</v>
      </c>
      <c r="Q11" s="9">
        <v>17.04</v>
      </c>
      <c r="R11" s="9">
        <v>1293.32</v>
      </c>
      <c r="S11" s="13">
        <v>11.4</v>
      </c>
      <c r="T11" s="32">
        <v>4.9000000000000004</v>
      </c>
      <c r="U11" s="20">
        <v>13791</v>
      </c>
      <c r="V11" s="14"/>
      <c r="W11" s="13"/>
      <c r="X11" s="20"/>
      <c r="AB11" t="s">
        <v>15</v>
      </c>
      <c r="AC11">
        <v>519.9</v>
      </c>
      <c r="AD11" s="26">
        <v>0.78</v>
      </c>
      <c r="AE11" s="9">
        <v>17.04</v>
      </c>
      <c r="AF11" s="9">
        <v>1293.32</v>
      </c>
      <c r="AG11" s="13">
        <v>11.4</v>
      </c>
      <c r="AH11" s="20">
        <v>13791</v>
      </c>
      <c r="AI11" s="13"/>
      <c r="AJ11" s="20"/>
      <c r="AP11" t="s">
        <v>15</v>
      </c>
      <c r="AQ11">
        <v>519.9</v>
      </c>
      <c r="AR11" s="26">
        <v>0.78</v>
      </c>
      <c r="AS11" s="9">
        <v>17.04</v>
      </c>
      <c r="AT11" s="9">
        <v>1293.32</v>
      </c>
      <c r="AU11" s="20">
        <v>13791</v>
      </c>
      <c r="AV11" s="20"/>
      <c r="BD11" s="14"/>
      <c r="BE11" s="9"/>
      <c r="BF11" s="13"/>
      <c r="BG11" s="13"/>
      <c r="BL11" s="9"/>
      <c r="BM11" s="13"/>
      <c r="BN11" s="13"/>
    </row>
    <row r="12" spans="1:66" x14ac:dyDescent="0.2">
      <c r="A12" t="s">
        <v>16</v>
      </c>
      <c r="B12">
        <v>539.1</v>
      </c>
      <c r="C12" s="26">
        <v>0.79</v>
      </c>
      <c r="D12" s="30">
        <v>5</v>
      </c>
      <c r="E12" s="9">
        <v>17.36</v>
      </c>
      <c r="F12" s="9">
        <v>1337.87</v>
      </c>
      <c r="G12" s="13">
        <v>9.6999999999999993</v>
      </c>
      <c r="H12" s="32">
        <v>4.9000000000000004</v>
      </c>
      <c r="I12" s="20">
        <v>12036</v>
      </c>
      <c r="N12" t="s">
        <v>16</v>
      </c>
      <c r="O12">
        <v>539.1</v>
      </c>
      <c r="P12" s="26">
        <v>0.79</v>
      </c>
      <c r="Q12" s="9">
        <v>17.36</v>
      </c>
      <c r="R12" s="9">
        <v>1337.87</v>
      </c>
      <c r="S12" s="13">
        <v>9.6999999999999993</v>
      </c>
      <c r="T12" s="32">
        <v>4.9000000000000004</v>
      </c>
      <c r="U12" s="20">
        <v>12036</v>
      </c>
      <c r="V12" s="14"/>
      <c r="W12" s="13"/>
      <c r="X12" s="20"/>
      <c r="AB12" t="s">
        <v>16</v>
      </c>
      <c r="AC12">
        <v>539.1</v>
      </c>
      <c r="AD12" s="26">
        <v>0.79</v>
      </c>
      <c r="AE12" s="9">
        <v>17.36</v>
      </c>
      <c r="AF12" s="9">
        <v>1337.87</v>
      </c>
      <c r="AG12" s="13">
        <v>9.6999999999999993</v>
      </c>
      <c r="AH12" s="20">
        <v>12036</v>
      </c>
      <c r="AI12" s="13"/>
      <c r="AJ12" s="20"/>
      <c r="AP12" t="s">
        <v>16</v>
      </c>
      <c r="AQ12">
        <v>539.1</v>
      </c>
      <c r="AR12" s="26">
        <v>0.79</v>
      </c>
      <c r="AS12" s="9">
        <v>17.36</v>
      </c>
      <c r="AT12" s="9">
        <v>1337.87</v>
      </c>
      <c r="AU12" s="20">
        <v>12036</v>
      </c>
      <c r="AV12" s="20"/>
      <c r="BD12" s="14"/>
      <c r="BE12" s="9"/>
      <c r="BF12" s="13"/>
      <c r="BG12" s="13"/>
      <c r="BL12" s="9"/>
      <c r="BM12" s="13"/>
      <c r="BN12" s="13"/>
    </row>
    <row r="13" spans="1:66" x14ac:dyDescent="0.2">
      <c r="A13" t="s">
        <v>17</v>
      </c>
      <c r="B13">
        <v>564</v>
      </c>
      <c r="C13" s="26">
        <v>0.83</v>
      </c>
      <c r="D13" s="30">
        <v>5</v>
      </c>
      <c r="E13" s="9">
        <v>17.690000000000001</v>
      </c>
      <c r="F13" s="9">
        <v>1425.75</v>
      </c>
      <c r="G13" s="13">
        <v>8.1999999999999993</v>
      </c>
      <c r="H13" s="31">
        <v>5</v>
      </c>
      <c r="I13" s="20">
        <v>11448</v>
      </c>
      <c r="N13" t="s">
        <v>17</v>
      </c>
      <c r="O13">
        <v>564</v>
      </c>
      <c r="P13" s="26">
        <v>0.83</v>
      </c>
      <c r="Q13" s="9">
        <v>17.690000000000001</v>
      </c>
      <c r="R13" s="9">
        <v>1425.75</v>
      </c>
      <c r="S13" s="13">
        <v>8.1999999999999993</v>
      </c>
      <c r="T13" s="31">
        <v>5</v>
      </c>
      <c r="U13" s="20">
        <v>11448</v>
      </c>
      <c r="V13" s="14"/>
      <c r="W13" s="13"/>
      <c r="X13" s="20"/>
      <c r="AB13" t="s">
        <v>17</v>
      </c>
      <c r="AC13">
        <v>564</v>
      </c>
      <c r="AD13" s="26">
        <v>0.83</v>
      </c>
      <c r="AE13" s="9">
        <v>17.690000000000001</v>
      </c>
      <c r="AF13" s="9">
        <v>1425.75</v>
      </c>
      <c r="AG13" s="13">
        <v>8.1999999999999993</v>
      </c>
      <c r="AH13" s="20">
        <v>11448</v>
      </c>
      <c r="AI13" s="13"/>
      <c r="AJ13" s="20"/>
      <c r="AP13" t="s">
        <v>17</v>
      </c>
      <c r="AQ13">
        <v>564</v>
      </c>
      <c r="AR13" s="26">
        <v>0.83</v>
      </c>
      <c r="AS13" s="9">
        <v>17.690000000000001</v>
      </c>
      <c r="AT13" s="9">
        <v>1425.75</v>
      </c>
      <c r="AU13" s="20">
        <v>11448</v>
      </c>
      <c r="AV13" s="20"/>
      <c r="BD13" s="14"/>
      <c r="BE13" s="9"/>
      <c r="BF13" s="13"/>
      <c r="BG13" s="13"/>
      <c r="BL13" s="9"/>
      <c r="BM13" s="13"/>
      <c r="BN13" s="13"/>
    </row>
    <row r="14" spans="1:66" x14ac:dyDescent="0.2">
      <c r="A14" t="s">
        <v>18</v>
      </c>
      <c r="B14">
        <v>585.5</v>
      </c>
      <c r="C14" s="26">
        <v>0.89</v>
      </c>
      <c r="D14" s="30">
        <v>5</v>
      </c>
      <c r="E14" s="9">
        <v>17.98</v>
      </c>
      <c r="F14" s="9">
        <v>1548.87</v>
      </c>
      <c r="G14" s="13">
        <v>6.6</v>
      </c>
      <c r="H14" s="31">
        <v>5</v>
      </c>
      <c r="I14" s="20">
        <v>10047</v>
      </c>
      <c r="N14" t="s">
        <v>18</v>
      </c>
      <c r="O14">
        <v>585.5</v>
      </c>
      <c r="P14" s="26">
        <v>0.89</v>
      </c>
      <c r="Q14" s="9">
        <v>17.98</v>
      </c>
      <c r="R14" s="9">
        <v>1548.87</v>
      </c>
      <c r="S14" s="13">
        <v>6.6</v>
      </c>
      <c r="T14" s="31">
        <v>5</v>
      </c>
      <c r="U14" s="20">
        <v>10047</v>
      </c>
      <c r="V14" s="14"/>
      <c r="W14" s="13"/>
      <c r="X14" s="20"/>
      <c r="AB14" t="s">
        <v>18</v>
      </c>
      <c r="AC14">
        <v>585.5</v>
      </c>
      <c r="AD14" s="26">
        <v>0.89</v>
      </c>
      <c r="AE14" s="9">
        <v>17.98</v>
      </c>
      <c r="AF14" s="9">
        <v>1548.87</v>
      </c>
      <c r="AG14" s="13">
        <v>6.6</v>
      </c>
      <c r="AH14" s="20">
        <v>10047</v>
      </c>
      <c r="AI14" s="13"/>
      <c r="AJ14" s="20"/>
      <c r="AP14" t="s">
        <v>18</v>
      </c>
      <c r="AQ14">
        <v>585.5</v>
      </c>
      <c r="AR14" s="26">
        <v>0.89</v>
      </c>
      <c r="AS14" s="9">
        <v>17.98</v>
      </c>
      <c r="AT14" s="9">
        <v>1548.87</v>
      </c>
      <c r="AU14" s="20">
        <v>10047</v>
      </c>
      <c r="AV14" s="20"/>
      <c r="BD14" s="14"/>
      <c r="BE14" s="9"/>
      <c r="BF14" s="13"/>
      <c r="BG14" s="13"/>
      <c r="BL14" s="9"/>
      <c r="BM14" s="13"/>
      <c r="BN14" s="13"/>
    </row>
    <row r="15" spans="1:66" x14ac:dyDescent="0.2">
      <c r="A15" t="s">
        <v>19</v>
      </c>
      <c r="B15">
        <v>610</v>
      </c>
      <c r="C15" s="26">
        <v>0.97</v>
      </c>
      <c r="D15" s="30">
        <v>5</v>
      </c>
      <c r="E15" s="9">
        <v>18.34</v>
      </c>
      <c r="F15" s="9">
        <v>1643.14</v>
      </c>
      <c r="G15" s="13">
        <v>5.8</v>
      </c>
      <c r="H15" s="31">
        <v>5</v>
      </c>
      <c r="I15" s="20">
        <v>8745</v>
      </c>
      <c r="N15" t="s">
        <v>19</v>
      </c>
      <c r="O15">
        <v>610</v>
      </c>
      <c r="P15" s="26">
        <v>0.97</v>
      </c>
      <c r="Q15" s="9">
        <v>18.34</v>
      </c>
      <c r="R15" s="9">
        <v>1643.14</v>
      </c>
      <c r="S15" s="13">
        <v>5.8</v>
      </c>
      <c r="T15" s="31">
        <v>5</v>
      </c>
      <c r="U15" s="20">
        <v>8745</v>
      </c>
      <c r="AB15" t="s">
        <v>19</v>
      </c>
      <c r="AC15">
        <v>610</v>
      </c>
      <c r="AD15" s="26">
        <v>0.97</v>
      </c>
      <c r="AE15" s="9">
        <v>18.34</v>
      </c>
      <c r="AF15" s="9">
        <v>1643.14</v>
      </c>
      <c r="AG15" s="13">
        <v>5.8</v>
      </c>
      <c r="AH15" s="20">
        <v>8745</v>
      </c>
      <c r="AP15" t="s">
        <v>19</v>
      </c>
      <c r="AQ15">
        <v>610</v>
      </c>
      <c r="AR15" s="26">
        <v>0.97</v>
      </c>
      <c r="AS15" s="9">
        <v>18.34</v>
      </c>
      <c r="AT15" s="9">
        <v>1643.14</v>
      </c>
      <c r="AU15" s="20">
        <v>8745</v>
      </c>
    </row>
    <row r="16" spans="1:66" x14ac:dyDescent="0.2">
      <c r="A16" t="s">
        <v>20</v>
      </c>
      <c r="B16">
        <v>634.70000000000005</v>
      </c>
      <c r="C16" s="26">
        <v>1.07</v>
      </c>
      <c r="D16" s="30">
        <v>5.0999999999999996</v>
      </c>
      <c r="E16" s="9">
        <v>19.190000000000001</v>
      </c>
      <c r="F16" s="9">
        <v>1768.65</v>
      </c>
      <c r="G16" s="13">
        <v>5.2</v>
      </c>
      <c r="H16" s="32">
        <v>4.8</v>
      </c>
      <c r="I16" s="20">
        <v>8672</v>
      </c>
      <c r="N16" t="s">
        <v>20</v>
      </c>
      <c r="O16">
        <v>634.70000000000005</v>
      </c>
      <c r="P16" s="26">
        <v>1.07</v>
      </c>
      <c r="Q16" s="9">
        <v>19.190000000000001</v>
      </c>
      <c r="R16" s="9">
        <v>1768.65</v>
      </c>
      <c r="S16" s="13">
        <v>5.2</v>
      </c>
      <c r="T16" s="32">
        <v>4.8</v>
      </c>
      <c r="U16" s="20">
        <v>8672</v>
      </c>
      <c r="AB16" t="s">
        <v>20</v>
      </c>
      <c r="AC16">
        <v>634.70000000000005</v>
      </c>
      <c r="AD16" s="26">
        <v>1.07</v>
      </c>
      <c r="AE16" s="9">
        <v>19.190000000000001</v>
      </c>
      <c r="AF16" s="9">
        <v>1768.65</v>
      </c>
      <c r="AG16" s="13">
        <v>5.2</v>
      </c>
      <c r="AH16" s="20">
        <v>8672</v>
      </c>
      <c r="AP16" t="s">
        <v>20</v>
      </c>
      <c r="AQ16">
        <v>634.70000000000005</v>
      </c>
      <c r="AR16" s="26">
        <v>1.07</v>
      </c>
      <c r="AS16" s="9">
        <v>19.190000000000001</v>
      </c>
      <c r="AT16" s="9">
        <v>1768.65</v>
      </c>
      <c r="AU16" s="20">
        <v>8672</v>
      </c>
    </row>
    <row r="17" spans="1:47" x14ac:dyDescent="0.2">
      <c r="A17" t="s">
        <v>21</v>
      </c>
      <c r="B17">
        <v>659.4</v>
      </c>
      <c r="C17" s="26">
        <v>1.1200000000000001</v>
      </c>
      <c r="D17" s="30">
        <v>5.0999999999999996</v>
      </c>
      <c r="E17" s="9">
        <v>19.95</v>
      </c>
      <c r="F17" s="9">
        <v>1874.24</v>
      </c>
      <c r="G17" s="13">
        <v>6.3</v>
      </c>
      <c r="H17" s="32">
        <v>3.8</v>
      </c>
      <c r="I17" s="20">
        <v>8784</v>
      </c>
      <c r="N17" t="s">
        <v>21</v>
      </c>
      <c r="O17">
        <v>659.4</v>
      </c>
      <c r="P17" s="26">
        <v>1.1200000000000001</v>
      </c>
      <c r="Q17" s="9">
        <v>19.95</v>
      </c>
      <c r="R17" s="9">
        <v>1874.24</v>
      </c>
      <c r="S17" s="13">
        <v>6.3</v>
      </c>
      <c r="T17" s="32">
        <v>3.8</v>
      </c>
      <c r="U17" s="20">
        <v>8784</v>
      </c>
      <c r="AB17" t="s">
        <v>21</v>
      </c>
      <c r="AC17">
        <v>659.4</v>
      </c>
      <c r="AD17" s="26">
        <v>1.1200000000000001</v>
      </c>
      <c r="AE17" s="9">
        <v>19.95</v>
      </c>
      <c r="AF17" s="9">
        <v>1874.24</v>
      </c>
      <c r="AG17" s="13">
        <v>6.3</v>
      </c>
      <c r="AH17" s="20">
        <v>8784</v>
      </c>
      <c r="AP17" t="s">
        <v>21</v>
      </c>
      <c r="AQ17">
        <v>659.4</v>
      </c>
      <c r="AR17" s="26">
        <v>1.1200000000000001</v>
      </c>
      <c r="AS17" s="9">
        <v>19.95</v>
      </c>
      <c r="AT17" s="9">
        <v>1874.24</v>
      </c>
      <c r="AU17" s="20">
        <v>8784</v>
      </c>
    </row>
    <row r="18" spans="1:47" x14ac:dyDescent="0.2">
      <c r="A18" t="s">
        <v>22</v>
      </c>
      <c r="B18">
        <v>682.4</v>
      </c>
      <c r="C18" s="26">
        <v>1.2</v>
      </c>
      <c r="D18" s="30">
        <v>5.0999999999999996</v>
      </c>
      <c r="E18" s="9">
        <v>20.81</v>
      </c>
      <c r="F18" s="9">
        <v>2014.61</v>
      </c>
      <c r="G18" s="13">
        <v>5.8</v>
      </c>
      <c r="H18" s="32">
        <v>4.4000000000000004</v>
      </c>
      <c r="I18" s="20">
        <v>8383</v>
      </c>
      <c r="N18" t="s">
        <v>22</v>
      </c>
      <c r="O18">
        <v>682.4</v>
      </c>
      <c r="P18" s="26">
        <v>1.2</v>
      </c>
      <c r="Q18" s="9">
        <v>20.81</v>
      </c>
      <c r="R18" s="9">
        <v>2014.61</v>
      </c>
      <c r="S18" s="13">
        <v>5.8</v>
      </c>
      <c r="T18" s="32">
        <v>4.4000000000000004</v>
      </c>
      <c r="U18" s="20">
        <v>8383</v>
      </c>
      <c r="AB18" t="s">
        <v>22</v>
      </c>
      <c r="AC18">
        <v>682.4</v>
      </c>
      <c r="AD18" s="26">
        <v>1.2</v>
      </c>
      <c r="AE18" s="9">
        <v>20.81</v>
      </c>
      <c r="AF18" s="9">
        <v>2014.61</v>
      </c>
      <c r="AG18" s="13">
        <v>5.8</v>
      </c>
      <c r="AH18" s="20">
        <v>8383</v>
      </c>
      <c r="AP18" t="s">
        <v>22</v>
      </c>
      <c r="AQ18">
        <v>682.4</v>
      </c>
      <c r="AR18" s="26">
        <v>1.2</v>
      </c>
      <c r="AS18" s="9">
        <v>20.81</v>
      </c>
      <c r="AT18" s="9">
        <v>2014.61</v>
      </c>
      <c r="AU18" s="20">
        <v>8383</v>
      </c>
    </row>
    <row r="19" spans="1:47" x14ac:dyDescent="0.2">
      <c r="A19" t="s">
        <v>23</v>
      </c>
      <c r="B19">
        <v>700.6</v>
      </c>
      <c r="C19" s="26">
        <v>1.29</v>
      </c>
      <c r="D19" s="30">
        <v>5.0999999999999996</v>
      </c>
      <c r="E19" s="9">
        <v>23.25</v>
      </c>
      <c r="F19" s="9">
        <v>2194.62</v>
      </c>
      <c r="G19" s="13">
        <v>5.2</v>
      </c>
      <c r="H19" s="32">
        <v>4.0999999999999996</v>
      </c>
      <c r="I19" s="20">
        <v>7377</v>
      </c>
      <c r="N19" t="s">
        <v>23</v>
      </c>
      <c r="O19">
        <v>700.6</v>
      </c>
      <c r="P19" s="26">
        <v>1.29</v>
      </c>
      <c r="Q19" s="9">
        <v>23.25</v>
      </c>
      <c r="R19" s="9">
        <v>2194.62</v>
      </c>
      <c r="S19" s="13">
        <v>5.2</v>
      </c>
      <c r="T19" s="32">
        <v>4.0999999999999996</v>
      </c>
      <c r="U19" s="20">
        <v>7377</v>
      </c>
      <c r="AB19" t="s">
        <v>23</v>
      </c>
      <c r="AC19">
        <v>700.6</v>
      </c>
      <c r="AD19" s="26">
        <v>1.29</v>
      </c>
      <c r="AE19" s="9">
        <v>23.25</v>
      </c>
      <c r="AF19" s="9">
        <v>2194.62</v>
      </c>
      <c r="AG19" s="13">
        <v>5.2</v>
      </c>
      <c r="AH19" s="20">
        <v>7377</v>
      </c>
      <c r="AP19" t="s">
        <v>23</v>
      </c>
      <c r="AQ19">
        <v>700.6</v>
      </c>
      <c r="AR19" s="26">
        <v>1.29</v>
      </c>
      <c r="AS19" s="9">
        <v>23.25</v>
      </c>
      <c r="AT19" s="9">
        <v>2194.62</v>
      </c>
      <c r="AU19" s="20">
        <v>7377</v>
      </c>
    </row>
    <row r="20" spans="1:47" x14ac:dyDescent="0.2">
      <c r="C20" s="14"/>
      <c r="D20" s="13"/>
      <c r="E20" s="14"/>
      <c r="F20" s="9"/>
      <c r="G20" s="13"/>
      <c r="H20" s="14"/>
      <c r="I20" s="20"/>
    </row>
    <row r="25" spans="1:47" x14ac:dyDescent="0.2">
      <c r="AB25" t="s">
        <v>85</v>
      </c>
    </row>
    <row r="26" spans="1:47" ht="16" thickBot="1" x14ac:dyDescent="0.25">
      <c r="AP26" t="s">
        <v>85</v>
      </c>
    </row>
    <row r="27" spans="1:47" ht="16" thickBot="1" x14ac:dyDescent="0.25">
      <c r="B27" t="s">
        <v>85</v>
      </c>
      <c r="O27" t="s">
        <v>85</v>
      </c>
      <c r="AB27" s="24" t="s">
        <v>86</v>
      </c>
      <c r="AC27" s="24"/>
    </row>
    <row r="28" spans="1:47" ht="16" thickBot="1" x14ac:dyDescent="0.25">
      <c r="AB28" t="s">
        <v>87</v>
      </c>
      <c r="AC28">
        <v>0.99892432480083515</v>
      </c>
      <c r="AP28" s="24" t="s">
        <v>86</v>
      </c>
      <c r="AQ28" s="24"/>
    </row>
    <row r="29" spans="1:47" x14ac:dyDescent="0.2">
      <c r="B29" s="46" t="s">
        <v>86</v>
      </c>
      <c r="C29" s="46"/>
      <c r="O29" s="46" t="s">
        <v>86</v>
      </c>
      <c r="P29" s="46"/>
      <c r="AB29" t="s">
        <v>88</v>
      </c>
      <c r="AC29">
        <v>0.9978498066788043</v>
      </c>
      <c r="AP29" t="s">
        <v>87</v>
      </c>
      <c r="AQ29">
        <v>0.99887345279963535</v>
      </c>
    </row>
    <row r="30" spans="1:47" x14ac:dyDescent="0.2">
      <c r="B30" s="43" t="s">
        <v>87</v>
      </c>
      <c r="C30" s="43">
        <v>0.9991441625055687</v>
      </c>
      <c r="O30" s="43" t="s">
        <v>87</v>
      </c>
      <c r="P30" s="43">
        <v>0.99910178845199238</v>
      </c>
      <c r="AB30" t="s">
        <v>89</v>
      </c>
      <c r="AC30">
        <v>0.99695389279497271</v>
      </c>
      <c r="AP30" t="s">
        <v>88</v>
      </c>
      <c r="AQ30">
        <v>0.99774817470786525</v>
      </c>
    </row>
    <row r="31" spans="1:47" x14ac:dyDescent="0.2">
      <c r="B31" s="43" t="s">
        <v>88</v>
      </c>
      <c r="C31" s="43">
        <v>0.99828905746895424</v>
      </c>
      <c r="O31" s="43" t="s">
        <v>88</v>
      </c>
      <c r="P31" s="43">
        <v>0.99820438368796982</v>
      </c>
      <c r="AB31" t="s">
        <v>90</v>
      </c>
      <c r="AC31">
        <v>6.2601324765500985</v>
      </c>
      <c r="AP31" t="s">
        <v>89</v>
      </c>
      <c r="AQ31">
        <v>0.99705530538720843</v>
      </c>
    </row>
    <row r="32" spans="1:47" ht="16" thickBot="1" x14ac:dyDescent="0.25">
      <c r="B32" s="43" t="s">
        <v>89</v>
      </c>
      <c r="C32" s="43">
        <v>0.99709139769722221</v>
      </c>
      <c r="O32" s="43" t="s">
        <v>89</v>
      </c>
      <c r="P32" s="43">
        <v>0.9972249566086806</v>
      </c>
      <c r="AB32" s="22" t="s">
        <v>91</v>
      </c>
      <c r="AC32" s="22">
        <v>18</v>
      </c>
      <c r="AP32" t="s">
        <v>90</v>
      </c>
      <c r="AQ32">
        <v>6.1550425957040593</v>
      </c>
    </row>
    <row r="33" spans="2:50" ht="16" thickBot="1" x14ac:dyDescent="0.25">
      <c r="B33" s="43" t="s">
        <v>90</v>
      </c>
      <c r="C33" s="43">
        <v>6.1172059699093495</v>
      </c>
      <c r="O33" s="43" t="s">
        <v>90</v>
      </c>
      <c r="P33" s="43">
        <v>5.9751088454882639</v>
      </c>
      <c r="AP33" s="22" t="s">
        <v>91</v>
      </c>
      <c r="AQ33" s="22">
        <v>18</v>
      </c>
    </row>
    <row r="34" spans="2:50" ht="16" thickBot="1" x14ac:dyDescent="0.25">
      <c r="B34" s="44" t="s">
        <v>91</v>
      </c>
      <c r="C34" s="44">
        <v>18</v>
      </c>
      <c r="O34" s="44" t="s">
        <v>91</v>
      </c>
      <c r="P34" s="44">
        <v>18</v>
      </c>
      <c r="AB34" t="s">
        <v>92</v>
      </c>
    </row>
    <row r="35" spans="2:50" ht="16" thickBot="1" x14ac:dyDescent="0.25">
      <c r="AB35" s="23"/>
      <c r="AC35" s="23" t="s">
        <v>97</v>
      </c>
      <c r="AD35" s="23" t="s">
        <v>98</v>
      </c>
      <c r="AE35" s="23" t="s">
        <v>99</v>
      </c>
      <c r="AF35" s="23" t="s">
        <v>100</v>
      </c>
      <c r="AG35" s="23" t="s">
        <v>101</v>
      </c>
      <c r="AP35" t="s">
        <v>92</v>
      </c>
    </row>
    <row r="36" spans="2:50" ht="16" thickBot="1" x14ac:dyDescent="0.25">
      <c r="B36" t="s">
        <v>92</v>
      </c>
      <c r="O36" t="s">
        <v>92</v>
      </c>
      <c r="AB36" t="s">
        <v>93</v>
      </c>
      <c r="AC36">
        <v>5</v>
      </c>
      <c r="AD36">
        <v>218240.80889651252</v>
      </c>
      <c r="AE36">
        <v>43648.161779302507</v>
      </c>
      <c r="AF36">
        <v>1113.7787065106511</v>
      </c>
      <c r="AG36">
        <v>1.4450694274809233E-15</v>
      </c>
      <c r="AP36" s="23"/>
      <c r="AQ36" s="23" t="s">
        <v>97</v>
      </c>
      <c r="AR36" s="23" t="s">
        <v>98</v>
      </c>
      <c r="AS36" s="23" t="s">
        <v>99</v>
      </c>
      <c r="AT36" s="23" t="s">
        <v>100</v>
      </c>
      <c r="AU36" s="23" t="s">
        <v>101</v>
      </c>
    </row>
    <row r="37" spans="2:50" x14ac:dyDescent="0.2">
      <c r="B37" s="45"/>
      <c r="C37" s="45" t="s">
        <v>97</v>
      </c>
      <c r="D37" s="45" t="s">
        <v>98</v>
      </c>
      <c r="E37" s="45" t="s">
        <v>99</v>
      </c>
      <c r="F37" s="45" t="s">
        <v>100</v>
      </c>
      <c r="G37" s="45" t="s">
        <v>101</v>
      </c>
      <c r="O37" s="45"/>
      <c r="P37" s="45" t="s">
        <v>97</v>
      </c>
      <c r="Q37" s="45" t="s">
        <v>98</v>
      </c>
      <c r="R37" s="45" t="s">
        <v>99</v>
      </c>
      <c r="S37" s="45" t="s">
        <v>100</v>
      </c>
      <c r="T37" s="45" t="s">
        <v>101</v>
      </c>
      <c r="AB37" t="s">
        <v>94</v>
      </c>
      <c r="AC37">
        <v>12</v>
      </c>
      <c r="AD37">
        <v>470.27110348748727</v>
      </c>
      <c r="AE37">
        <v>39.189258623957272</v>
      </c>
      <c r="AP37" t="s">
        <v>93</v>
      </c>
      <c r="AQ37">
        <v>4</v>
      </c>
      <c r="AR37">
        <v>218218.58085838592</v>
      </c>
      <c r="AS37">
        <v>54554.645214596479</v>
      </c>
      <c r="AT37">
        <v>1440.0236017983725</v>
      </c>
      <c r="AU37">
        <v>4.6311449789061434E-17</v>
      </c>
    </row>
    <row r="38" spans="2:50" ht="16" thickBot="1" x14ac:dyDescent="0.25">
      <c r="B38" s="43" t="s">
        <v>93</v>
      </c>
      <c r="C38" s="43">
        <v>7</v>
      </c>
      <c r="D38" s="43">
        <v>218336.87791121707</v>
      </c>
      <c r="E38" s="43">
        <v>31190.982558745298</v>
      </c>
      <c r="F38" s="43">
        <v>833.53309598540159</v>
      </c>
      <c r="G38" s="43">
        <v>5.1412017742671904E-13</v>
      </c>
      <c r="O38" s="43" t="s">
        <v>93</v>
      </c>
      <c r="P38" s="43">
        <v>6</v>
      </c>
      <c r="Q38" s="43">
        <v>218318.35881713027</v>
      </c>
      <c r="R38" s="43">
        <v>36386.393136188381</v>
      </c>
      <c r="S38" s="43">
        <v>1019.1717227303631</v>
      </c>
      <c r="T38" s="43">
        <v>1.9221993249677973E-14</v>
      </c>
      <c r="AB38" s="22" t="s">
        <v>95</v>
      </c>
      <c r="AC38" s="22">
        <v>17</v>
      </c>
      <c r="AD38" s="22">
        <v>218711.08000000002</v>
      </c>
      <c r="AE38" s="22"/>
      <c r="AF38" s="22"/>
      <c r="AG38" s="22"/>
      <c r="AP38" t="s">
        <v>94</v>
      </c>
      <c r="AQ38">
        <v>13</v>
      </c>
      <c r="AR38">
        <v>492.49914161410777</v>
      </c>
      <c r="AS38">
        <v>37.884549354931366</v>
      </c>
    </row>
    <row r="39" spans="2:50" ht="16" thickBot="1" x14ac:dyDescent="0.25">
      <c r="B39" s="43" t="s">
        <v>94</v>
      </c>
      <c r="C39" s="43">
        <v>10</v>
      </c>
      <c r="D39" s="43">
        <v>374.20208878294591</v>
      </c>
      <c r="E39" s="43">
        <v>37.420208878294588</v>
      </c>
      <c r="F39" s="43"/>
      <c r="G39" s="43"/>
      <c r="O39" s="43" t="s">
        <v>94</v>
      </c>
      <c r="P39" s="43">
        <v>11</v>
      </c>
      <c r="Q39" s="43">
        <v>392.72118286975308</v>
      </c>
      <c r="R39" s="43">
        <v>35.701925715432097</v>
      </c>
      <c r="S39" s="43"/>
      <c r="T39" s="43"/>
      <c r="AP39" s="22" t="s">
        <v>95</v>
      </c>
      <c r="AQ39" s="22">
        <v>17</v>
      </c>
      <c r="AR39" s="22">
        <v>218711.08000000002</v>
      </c>
      <c r="AS39" s="22"/>
      <c r="AT39" s="22"/>
      <c r="AU39" s="22"/>
    </row>
    <row r="40" spans="2:50" ht="16" thickBot="1" x14ac:dyDescent="0.25">
      <c r="B40" s="44" t="s">
        <v>95</v>
      </c>
      <c r="C40" s="44">
        <v>17</v>
      </c>
      <c r="D40" s="44">
        <v>218711.08000000002</v>
      </c>
      <c r="E40" s="44"/>
      <c r="F40" s="44"/>
      <c r="G40" s="44"/>
      <c r="O40" s="44" t="s">
        <v>95</v>
      </c>
      <c r="P40" s="44">
        <v>17</v>
      </c>
      <c r="Q40" s="44">
        <v>218711.08000000002</v>
      </c>
      <c r="R40" s="44"/>
      <c r="S40" s="44"/>
      <c r="T40" s="44"/>
      <c r="AB40" s="23"/>
      <c r="AC40" s="23" t="s">
        <v>102</v>
      </c>
      <c r="AD40" s="23" t="s">
        <v>90</v>
      </c>
      <c r="AE40" s="23" t="s">
        <v>103</v>
      </c>
      <c r="AF40" s="23" t="s">
        <v>104</v>
      </c>
      <c r="AG40" s="23" t="s">
        <v>105</v>
      </c>
      <c r="AH40" s="23" t="s">
        <v>106</v>
      </c>
      <c r="AI40" s="23" t="s">
        <v>107</v>
      </c>
      <c r="AJ40" s="23" t="s">
        <v>108</v>
      </c>
    </row>
    <row r="41" spans="2:50" ht="16" thickBot="1" x14ac:dyDescent="0.25">
      <c r="AB41" t="s">
        <v>96</v>
      </c>
      <c r="AC41">
        <v>403.66866434211693</v>
      </c>
      <c r="AD41">
        <v>37.257082846409972</v>
      </c>
      <c r="AE41">
        <v>10.834682522145282</v>
      </c>
      <c r="AF41">
        <v>1.4962351665577548E-7</v>
      </c>
      <c r="AG41">
        <v>322.49245424038406</v>
      </c>
      <c r="AH41">
        <v>484.84487444384979</v>
      </c>
      <c r="AI41">
        <v>322.49245424038406</v>
      </c>
      <c r="AJ41">
        <v>484.84487444384979</v>
      </c>
      <c r="AP41" s="23"/>
      <c r="AQ41" s="23" t="s">
        <v>102</v>
      </c>
      <c r="AR41" s="23" t="s">
        <v>90</v>
      </c>
      <c r="AS41" s="23" t="s">
        <v>103</v>
      </c>
      <c r="AT41" s="23" t="s">
        <v>104</v>
      </c>
      <c r="AU41" s="23" t="s">
        <v>105</v>
      </c>
      <c r="AV41" s="23" t="s">
        <v>106</v>
      </c>
      <c r="AW41" s="23" t="s">
        <v>107</v>
      </c>
      <c r="AX41" s="23" t="s">
        <v>108</v>
      </c>
    </row>
    <row r="42" spans="2:50" x14ac:dyDescent="0.2">
      <c r="B42" s="45"/>
      <c r="C42" s="45" t="s">
        <v>102</v>
      </c>
      <c r="D42" s="45" t="s">
        <v>90</v>
      </c>
      <c r="E42" s="45" t="s">
        <v>103</v>
      </c>
      <c r="F42" s="45" t="s">
        <v>104</v>
      </c>
      <c r="G42" s="45" t="s">
        <v>105</v>
      </c>
      <c r="H42" s="45" t="s">
        <v>106</v>
      </c>
      <c r="I42" s="45" t="s">
        <v>107</v>
      </c>
      <c r="J42" s="45" t="s">
        <v>108</v>
      </c>
      <c r="O42" s="45"/>
      <c r="P42" s="45" t="s">
        <v>102</v>
      </c>
      <c r="Q42" s="45" t="s">
        <v>90</v>
      </c>
      <c r="R42" s="45" t="s">
        <v>103</v>
      </c>
      <c r="S42" s="45" t="s">
        <v>104</v>
      </c>
      <c r="T42" s="45" t="s">
        <v>105</v>
      </c>
      <c r="U42" s="45" t="s">
        <v>106</v>
      </c>
      <c r="V42" s="45" t="s">
        <v>107</v>
      </c>
      <c r="W42" s="45" t="s">
        <v>108</v>
      </c>
      <c r="AB42" t="s">
        <v>25</v>
      </c>
      <c r="AC42">
        <v>187.41060918459331</v>
      </c>
      <c r="AD42">
        <v>21.769663148081314</v>
      </c>
      <c r="AE42">
        <v>8.6087969257857306</v>
      </c>
      <c r="AF42">
        <v>1.7608380855915599E-6</v>
      </c>
      <c r="AG42">
        <v>139.97858782001987</v>
      </c>
      <c r="AH42">
        <v>234.84263054916676</v>
      </c>
      <c r="AI42">
        <v>139.97858782001987</v>
      </c>
      <c r="AJ42">
        <v>234.84263054916676</v>
      </c>
      <c r="AP42" t="s">
        <v>96</v>
      </c>
      <c r="AQ42">
        <v>401.3602203321089</v>
      </c>
      <c r="AR42">
        <v>36.507462485770944</v>
      </c>
      <c r="AS42">
        <v>10.993922694258524</v>
      </c>
      <c r="AT42" s="48">
        <v>5.929365065906765E-8</v>
      </c>
      <c r="AU42">
        <v>322.49064265085809</v>
      </c>
      <c r="AV42">
        <v>480.2297980133597</v>
      </c>
      <c r="AW42">
        <v>322.49064265085809</v>
      </c>
      <c r="AX42">
        <v>480.2297980133597</v>
      </c>
    </row>
    <row r="43" spans="2:50" x14ac:dyDescent="0.2">
      <c r="B43" s="43" t="s">
        <v>96</v>
      </c>
      <c r="C43" s="43">
        <v>589.70665381693357</v>
      </c>
      <c r="D43" s="43">
        <v>164.04465109984304</v>
      </c>
      <c r="E43" s="43">
        <v>3.5947935507998885</v>
      </c>
      <c r="F43" s="43">
        <v>4.8900044137786709E-3</v>
      </c>
      <c r="G43" s="43">
        <v>224.19239324084037</v>
      </c>
      <c r="H43" s="43">
        <v>955.22091439302676</v>
      </c>
      <c r="I43" s="43">
        <v>224.19239324084037</v>
      </c>
      <c r="J43" s="43">
        <v>955.22091439302676</v>
      </c>
      <c r="O43" s="43" t="s">
        <v>96</v>
      </c>
      <c r="P43" s="43">
        <v>484.30641183544856</v>
      </c>
      <c r="Q43" s="43">
        <v>65.25428755188166</v>
      </c>
      <c r="R43" s="43">
        <v>7.4218328021801101</v>
      </c>
      <c r="S43" s="43">
        <v>1.3231209494794599E-5</v>
      </c>
      <c r="T43" s="43">
        <v>340.68269330140447</v>
      </c>
      <c r="U43" s="43">
        <v>627.93013036949264</v>
      </c>
      <c r="V43" s="43">
        <v>340.68269330140447</v>
      </c>
      <c r="W43" s="43">
        <v>627.93013036949264</v>
      </c>
      <c r="AB43" t="s">
        <v>27</v>
      </c>
      <c r="AC43">
        <v>-11.698438734148253</v>
      </c>
      <c r="AD43">
        <v>4.6277929537104097</v>
      </c>
      <c r="AE43">
        <v>-2.527865626479429</v>
      </c>
      <c r="AF43">
        <v>2.6523212870935085E-2</v>
      </c>
      <c r="AG43">
        <v>-21.781533394736091</v>
      </c>
      <c r="AH43">
        <v>-1.6153440735604139</v>
      </c>
      <c r="AI43">
        <v>-21.781533394736091</v>
      </c>
      <c r="AJ43">
        <v>-1.6153440735604139</v>
      </c>
      <c r="AP43" t="s">
        <v>25</v>
      </c>
      <c r="AQ43">
        <v>188.14250323217064</v>
      </c>
      <c r="AR43">
        <v>21.382874649289764</v>
      </c>
      <c r="AS43">
        <v>8.7987469560562488</v>
      </c>
      <c r="AT43" s="48">
        <v>7.7724549764728852E-7</v>
      </c>
      <c r="AU43">
        <v>141.94761105477221</v>
      </c>
      <c r="AV43">
        <v>234.33739540956907</v>
      </c>
      <c r="AW43">
        <v>141.94761105477221</v>
      </c>
      <c r="AX43">
        <v>234.33739540956907</v>
      </c>
    </row>
    <row r="44" spans="2:50" x14ac:dyDescent="0.2">
      <c r="B44" s="43" t="s">
        <v>25</v>
      </c>
      <c r="C44" s="43">
        <v>125.35151249782183</v>
      </c>
      <c r="D44" s="43">
        <v>46.203744870489189</v>
      </c>
      <c r="E44" s="43">
        <v>2.7130162901121277</v>
      </c>
      <c r="F44" s="43">
        <v>2.1820341201221789E-2</v>
      </c>
      <c r="G44" s="43">
        <v>22.403153444623335</v>
      </c>
      <c r="H44" s="43">
        <v>228.29987155102032</v>
      </c>
      <c r="I44" s="43">
        <v>22.403153444623335</v>
      </c>
      <c r="J44" s="43">
        <v>228.29987155102032</v>
      </c>
      <c r="O44" s="43" t="s">
        <v>25</v>
      </c>
      <c r="P44" s="43">
        <v>145.84414140165325</v>
      </c>
      <c r="Q44" s="43">
        <v>35.030925295928576</v>
      </c>
      <c r="R44" s="43">
        <v>4.1632968632605261</v>
      </c>
      <c r="S44" s="43">
        <v>1.5805170986361477E-3</v>
      </c>
      <c r="T44" s="43">
        <v>68.741594681035664</v>
      </c>
      <c r="U44" s="43">
        <v>222.94668812227081</v>
      </c>
      <c r="V44" s="43">
        <v>68.741594681035664</v>
      </c>
      <c r="W44" s="43">
        <v>222.94668812227081</v>
      </c>
      <c r="AB44" t="s">
        <v>76</v>
      </c>
      <c r="AC44">
        <v>0.15658421121449695</v>
      </c>
      <c r="AD44">
        <v>3.1693100511223808E-2</v>
      </c>
      <c r="AE44">
        <v>4.9406403503830161</v>
      </c>
      <c r="AF44">
        <v>3.417178540287324E-4</v>
      </c>
      <c r="AG44">
        <v>8.7530877208709515E-2</v>
      </c>
      <c r="AH44">
        <v>0.22563754522028437</v>
      </c>
      <c r="AI44">
        <v>8.7530877208709515E-2</v>
      </c>
      <c r="AJ44">
        <v>0.22563754522028437</v>
      </c>
      <c r="AP44" t="s">
        <v>27</v>
      </c>
      <c r="AQ44">
        <v>-12.94851890815405</v>
      </c>
      <c r="AR44">
        <v>4.2473588686733885</v>
      </c>
      <c r="AS44">
        <v>-3.0486048644621273</v>
      </c>
      <c r="AT44" s="48">
        <v>9.3249771041475169E-3</v>
      </c>
      <c r="AU44">
        <v>-22.124379880785305</v>
      </c>
      <c r="AV44">
        <v>-3.7726579355227945</v>
      </c>
      <c r="AW44">
        <v>-22.124379880785305</v>
      </c>
      <c r="AX44">
        <v>-3.7726579355227945</v>
      </c>
    </row>
    <row r="45" spans="2:50" x14ac:dyDescent="0.2">
      <c r="B45" s="43" t="s">
        <v>26</v>
      </c>
      <c r="C45" s="43">
        <v>-22.837444517881455</v>
      </c>
      <c r="D45" s="43">
        <v>32.463156086215243</v>
      </c>
      <c r="E45" s="43">
        <v>-0.70348811610399353</v>
      </c>
      <c r="F45" s="47">
        <v>0.49780370492598647</v>
      </c>
      <c r="G45" s="43">
        <v>-95.169863851672318</v>
      </c>
      <c r="H45" s="43">
        <v>49.494974815909409</v>
      </c>
      <c r="I45" s="43">
        <v>-95.169863851672318</v>
      </c>
      <c r="J45" s="43">
        <v>49.494974815909409</v>
      </c>
      <c r="O45" s="43" t="s">
        <v>27</v>
      </c>
      <c r="P45" s="43">
        <v>-10.649370523128855</v>
      </c>
      <c r="Q45" s="43">
        <v>4.4740744993473873</v>
      </c>
      <c r="R45" s="43">
        <v>-2.3802398741197157</v>
      </c>
      <c r="S45" s="43">
        <v>3.6485628301640399E-2</v>
      </c>
      <c r="T45" s="43">
        <v>-20.496742101336881</v>
      </c>
      <c r="U45" s="43">
        <v>-0.80199894492082913</v>
      </c>
      <c r="V45" s="43">
        <v>-20.496742101336881</v>
      </c>
      <c r="W45" s="43">
        <v>-0.80199894492082913</v>
      </c>
      <c r="AB45" t="s">
        <v>77</v>
      </c>
      <c r="AC45">
        <v>-0.78728110111060978</v>
      </c>
      <c r="AD45">
        <v>1.045352551290323</v>
      </c>
      <c r="AE45">
        <v>-0.75312496261556483</v>
      </c>
      <c r="AF45" s="42">
        <v>0.46589417521238174</v>
      </c>
      <c r="AG45">
        <v>-3.0649086513873351</v>
      </c>
      <c r="AH45">
        <v>1.4903464491661154</v>
      </c>
      <c r="AI45">
        <v>-3.0649086513873351</v>
      </c>
      <c r="AJ45">
        <v>1.4903464491661154</v>
      </c>
      <c r="AP45" t="s">
        <v>76</v>
      </c>
      <c r="AQ45">
        <v>0.16860082392601891</v>
      </c>
      <c r="AR45">
        <v>2.692404509591443E-2</v>
      </c>
      <c r="AS45">
        <v>6.2620911280379312</v>
      </c>
      <c r="AT45" s="48">
        <v>2.9150684948788555E-5</v>
      </c>
      <c r="AU45">
        <v>0.11043496079561461</v>
      </c>
      <c r="AV45">
        <v>0.22676668705642322</v>
      </c>
      <c r="AW45">
        <v>0.11043496079561461</v>
      </c>
      <c r="AX45">
        <v>0.22676668705642322</v>
      </c>
    </row>
    <row r="46" spans="2:50" ht="16" thickBot="1" x14ac:dyDescent="0.25">
      <c r="B46" s="43" t="s">
        <v>27</v>
      </c>
      <c r="C46" s="43">
        <v>-11.153267683009297</v>
      </c>
      <c r="D46" s="43">
        <v>4.6361418787826398</v>
      </c>
      <c r="E46" s="43">
        <v>-2.4057218209935209</v>
      </c>
      <c r="F46" s="43">
        <v>3.6952571693597738E-2</v>
      </c>
      <c r="G46" s="43">
        <v>-21.483235526445537</v>
      </c>
      <c r="H46" s="43">
        <v>-0.82329983957305641</v>
      </c>
      <c r="I46" s="43">
        <v>-21.483235526445537</v>
      </c>
      <c r="J46" s="43">
        <v>-0.82329983957305641</v>
      </c>
      <c r="O46" s="43" t="s">
        <v>76</v>
      </c>
      <c r="P46" s="43">
        <v>0.15481552718310862</v>
      </c>
      <c r="Q46" s="43">
        <v>3.0273909511956229E-2</v>
      </c>
      <c r="R46" s="43">
        <v>5.1138267134598703</v>
      </c>
      <c r="S46" s="43">
        <v>3.3669727029647455E-4</v>
      </c>
      <c r="T46" s="43">
        <v>8.8183101609335859E-2</v>
      </c>
      <c r="U46" s="43">
        <v>0.22144795275688137</v>
      </c>
      <c r="V46" s="43">
        <v>8.8183101609335859E-2</v>
      </c>
      <c r="W46" s="43">
        <v>0.22144795275688137</v>
      </c>
      <c r="AB46" s="22" t="s">
        <v>81</v>
      </c>
      <c r="AC46" s="22">
        <v>-1.3953492600296707E-3</v>
      </c>
      <c r="AD46" s="22">
        <v>3.3995176714336203E-4</v>
      </c>
      <c r="AE46" s="22">
        <v>-4.1045506889253325</v>
      </c>
      <c r="AF46" s="22">
        <v>1.4604291641858174E-3</v>
      </c>
      <c r="AG46" s="22">
        <v>-2.1360405317496739E-3</v>
      </c>
      <c r="AH46" s="22">
        <v>-6.5465798830966729E-4</v>
      </c>
      <c r="AI46" s="22">
        <v>-2.1360405317496739E-3</v>
      </c>
      <c r="AJ46" s="22">
        <v>-6.5465798830966729E-4</v>
      </c>
      <c r="AP46" s="22" t="s">
        <v>81</v>
      </c>
      <c r="AQ46" s="22">
        <v>-1.4667174915475687E-3</v>
      </c>
      <c r="AR46" s="22">
        <v>3.2099635221998613E-4</v>
      </c>
      <c r="AS46" s="22">
        <v>-4.5692652935270548</v>
      </c>
      <c r="AT46" s="49">
        <v>5.2632962747513866E-4</v>
      </c>
      <c r="AU46" s="22">
        <v>-2.1601879497225177E-3</v>
      </c>
      <c r="AV46" s="22">
        <v>-7.732470333726199E-4</v>
      </c>
      <c r="AW46" s="22">
        <v>-2.1601879497225177E-3</v>
      </c>
      <c r="AX46" s="22">
        <v>-7.732470333726199E-4</v>
      </c>
    </row>
    <row r="47" spans="2:50" x14ac:dyDescent="0.2">
      <c r="B47" s="43" t="s">
        <v>76</v>
      </c>
      <c r="C47" s="43">
        <v>0.17523221118030094</v>
      </c>
      <c r="D47" s="43">
        <v>4.2460577864871542E-2</v>
      </c>
      <c r="E47" s="43">
        <v>4.1269389158566758</v>
      </c>
      <c r="F47" s="43">
        <v>2.0542029166768865E-3</v>
      </c>
      <c r="G47" s="43">
        <v>8.062414796179225E-2</v>
      </c>
      <c r="H47" s="43">
        <v>0.26984027439880964</v>
      </c>
      <c r="I47" s="43">
        <v>8.062414796179225E-2</v>
      </c>
      <c r="J47" s="43">
        <v>0.26984027439880964</v>
      </c>
      <c r="O47" s="43" t="s">
        <v>77</v>
      </c>
      <c r="P47" s="43">
        <v>-2.0826234140648645</v>
      </c>
      <c r="Q47" s="43">
        <v>1.3296565053333773</v>
      </c>
      <c r="R47" s="43">
        <v>-1.5662867858813656</v>
      </c>
      <c r="S47" s="43">
        <v>0.14557795638748683</v>
      </c>
      <c r="T47" s="43">
        <v>-5.0091776503229362</v>
      </c>
      <c r="U47" s="43">
        <v>0.84393082219320736</v>
      </c>
      <c r="V47" s="43">
        <v>-5.0091776503229362</v>
      </c>
      <c r="W47" s="43">
        <v>0.84393082219320736</v>
      </c>
    </row>
    <row r="48" spans="2:50" x14ac:dyDescent="0.2">
      <c r="B48" s="43" t="s">
        <v>77</v>
      </c>
      <c r="C48" s="43">
        <v>-1.9590218898334069</v>
      </c>
      <c r="D48" s="43">
        <v>1.372569462202065</v>
      </c>
      <c r="E48" s="43">
        <v>-1.4272661193339347</v>
      </c>
      <c r="F48" s="43">
        <v>0.18397480052738707</v>
      </c>
      <c r="G48" s="43">
        <v>-5.0172972356157342</v>
      </c>
      <c r="H48" s="43">
        <v>1.0992534559489202</v>
      </c>
      <c r="I48" s="43">
        <v>-5.0172972356157342</v>
      </c>
      <c r="J48" s="43">
        <v>1.0992534559489202</v>
      </c>
      <c r="O48" s="43" t="s">
        <v>80</v>
      </c>
      <c r="P48" s="43">
        <v>-9.6074103058545592</v>
      </c>
      <c r="Q48" s="43">
        <v>6.5187072975818801</v>
      </c>
      <c r="R48" s="43">
        <v>-1.4738213985184512</v>
      </c>
      <c r="S48" s="47">
        <v>0.16856266669590012</v>
      </c>
      <c r="T48" s="43">
        <v>-23.954988330813343</v>
      </c>
      <c r="U48" s="43">
        <v>4.7401677191042264</v>
      </c>
      <c r="V48" s="43">
        <v>-23.954988330813343</v>
      </c>
      <c r="W48" s="43">
        <v>4.7401677191042264</v>
      </c>
    </row>
    <row r="49" spans="1:37" ht="16" thickBot="1" x14ac:dyDescent="0.25">
      <c r="B49" s="43" t="s">
        <v>80</v>
      </c>
      <c r="C49" s="43">
        <v>-8.9157260262082669</v>
      </c>
      <c r="D49" s="43">
        <v>6.7457707135898985</v>
      </c>
      <c r="E49" s="43">
        <v>-1.3216764110062056</v>
      </c>
      <c r="F49" s="43">
        <v>0.21571335968529759</v>
      </c>
      <c r="G49" s="43">
        <v>-23.946239839749094</v>
      </c>
      <c r="H49" s="43">
        <v>6.1147877873325607</v>
      </c>
      <c r="I49" s="43">
        <v>-23.946239839749094</v>
      </c>
      <c r="J49" s="43">
        <v>6.1147877873325607</v>
      </c>
      <c r="O49" s="44" t="s">
        <v>81</v>
      </c>
      <c r="P49" s="44">
        <v>-1.6293790267308235E-3</v>
      </c>
      <c r="Q49" s="44">
        <v>3.6124486617215748E-4</v>
      </c>
      <c r="R49" s="44">
        <v>-4.5104558688851091</v>
      </c>
      <c r="S49" s="44">
        <v>8.8583515599367573E-4</v>
      </c>
      <c r="T49" s="44">
        <v>-2.424473616335032E-3</v>
      </c>
      <c r="U49" s="44">
        <v>-8.3428443712661499E-4</v>
      </c>
      <c r="V49" s="44">
        <v>-2.424473616335032E-3</v>
      </c>
      <c r="W49" s="44">
        <v>-8.3428443712661499E-4</v>
      </c>
    </row>
    <row r="50" spans="1:37" ht="16" thickBot="1" x14ac:dyDescent="0.25">
      <c r="B50" s="44" t="s">
        <v>81</v>
      </c>
      <c r="C50" s="44">
        <v>-1.4792248717801311E-3</v>
      </c>
      <c r="D50" s="44">
        <v>4.2700839109112443E-4</v>
      </c>
      <c r="E50" s="44">
        <v>-3.4641587908853566</v>
      </c>
      <c r="F50" s="44">
        <v>6.0802658691894943E-3</v>
      </c>
      <c r="G50" s="44">
        <v>-2.430658858094415E-3</v>
      </c>
      <c r="H50" s="44">
        <v>-5.2779088546584701E-4</v>
      </c>
      <c r="I50" s="44">
        <v>-2.430658858094415E-3</v>
      </c>
      <c r="J50" s="44">
        <v>-5.2779088546584701E-4</v>
      </c>
    </row>
    <row r="62" spans="1:37" x14ac:dyDescent="0.2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</row>
    <row r="63" spans="1:37" x14ac:dyDescent="0.2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</row>
    <row r="64" spans="1:37" x14ac:dyDescent="0.2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</row>
    <row r="65" spans="1:37" x14ac:dyDescent="0.2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</row>
    <row r="66" spans="1:37" x14ac:dyDescent="0.2">
      <c r="A66" s="54"/>
      <c r="B66" s="54"/>
      <c r="C66" s="55"/>
      <c r="D66" s="56"/>
      <c r="E66" s="57"/>
      <c r="F66" s="57"/>
      <c r="G66" s="58"/>
      <c r="H66" s="59"/>
      <c r="I66" s="60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</row>
    <row r="67" spans="1:37" x14ac:dyDescent="0.2">
      <c r="A67" s="54"/>
      <c r="B67" s="54"/>
      <c r="C67" s="55"/>
      <c r="D67" s="56"/>
      <c r="E67" s="57"/>
      <c r="F67" s="57"/>
      <c r="G67" s="58"/>
      <c r="H67" s="59"/>
      <c r="I67" s="60"/>
      <c r="J67" s="54"/>
      <c r="K67" s="54"/>
      <c r="L67" s="54"/>
      <c r="M67" s="54"/>
      <c r="N67" s="54"/>
      <c r="O67" s="55"/>
      <c r="P67" s="56"/>
      <c r="Q67" s="57"/>
      <c r="R67" s="57"/>
      <c r="S67" s="59"/>
      <c r="T67" s="54"/>
      <c r="U67" s="54"/>
      <c r="V67" s="54"/>
      <c r="W67" s="54"/>
      <c r="X67" s="54"/>
      <c r="Y67" s="54"/>
      <c r="Z67" s="54"/>
      <c r="AA67" s="55"/>
      <c r="AB67" s="56"/>
      <c r="AC67" s="57"/>
      <c r="AD67" s="57"/>
      <c r="AE67" s="54"/>
      <c r="AF67" s="54"/>
      <c r="AG67" s="54"/>
      <c r="AH67" s="54"/>
      <c r="AI67" s="54"/>
      <c r="AJ67" s="54"/>
      <c r="AK67" s="54"/>
    </row>
    <row r="68" spans="1:37" x14ac:dyDescent="0.2">
      <c r="A68" s="54"/>
      <c r="B68" s="54"/>
      <c r="C68" s="55"/>
      <c r="D68" s="56"/>
      <c r="E68" s="57"/>
      <c r="F68" s="57"/>
      <c r="G68" s="58"/>
      <c r="H68" s="59"/>
      <c r="I68" s="60"/>
      <c r="J68" s="54"/>
      <c r="K68" s="54"/>
      <c r="L68" s="54"/>
      <c r="M68" s="54"/>
      <c r="N68" s="54"/>
      <c r="O68" s="55"/>
      <c r="P68" s="56"/>
      <c r="Q68" s="57"/>
      <c r="R68" s="57"/>
      <c r="S68" s="59"/>
      <c r="T68" s="54"/>
      <c r="U68" s="54"/>
      <c r="V68" s="54"/>
      <c r="W68" s="54"/>
      <c r="X68" s="54"/>
      <c r="Y68" s="54"/>
      <c r="Z68" s="54"/>
      <c r="AA68" s="55"/>
      <c r="AB68" s="56"/>
      <c r="AC68" s="57"/>
      <c r="AD68" s="57"/>
      <c r="AE68" s="54"/>
      <c r="AF68" s="54"/>
      <c r="AG68" s="54"/>
      <c r="AH68" s="54"/>
      <c r="AI68" s="54"/>
      <c r="AJ68" s="54"/>
      <c r="AK68" s="54"/>
    </row>
    <row r="69" spans="1:37" x14ac:dyDescent="0.2">
      <c r="A69" s="54"/>
      <c r="B69" s="54"/>
      <c r="C69" s="55"/>
      <c r="D69" s="56"/>
      <c r="E69" s="57"/>
      <c r="F69" s="57"/>
      <c r="G69" s="58"/>
      <c r="H69" s="59"/>
      <c r="I69" s="60"/>
      <c r="J69" s="54"/>
      <c r="K69" s="54"/>
      <c r="L69" s="54"/>
      <c r="M69" s="54"/>
      <c r="N69" s="54"/>
      <c r="O69" s="55"/>
      <c r="P69" s="56"/>
      <c r="Q69" s="57"/>
      <c r="R69" s="57"/>
      <c r="S69" s="59"/>
      <c r="T69" s="54"/>
      <c r="U69" s="54"/>
      <c r="V69" s="54"/>
      <c r="W69" s="54"/>
      <c r="X69" s="54"/>
      <c r="Y69" s="54"/>
      <c r="Z69" s="54"/>
      <c r="AA69" s="55"/>
      <c r="AB69" s="56"/>
      <c r="AC69" s="57"/>
      <c r="AD69" s="57"/>
      <c r="AE69" s="54"/>
      <c r="AF69" s="54"/>
      <c r="AG69" s="54"/>
      <c r="AH69" s="54"/>
      <c r="AI69" s="54"/>
      <c r="AJ69" s="54"/>
      <c r="AK69" s="54"/>
    </row>
    <row r="70" spans="1:37" x14ac:dyDescent="0.2">
      <c r="A70" s="54"/>
      <c r="B70" s="54"/>
      <c r="C70" s="55"/>
      <c r="D70" s="56"/>
      <c r="E70" s="57"/>
      <c r="F70" s="57"/>
      <c r="G70" s="58"/>
      <c r="H70" s="59"/>
      <c r="I70" s="60"/>
      <c r="J70" s="54"/>
      <c r="K70" s="54"/>
      <c r="L70" s="54"/>
      <c r="M70" s="54"/>
      <c r="N70" s="54"/>
      <c r="O70" s="55"/>
      <c r="P70" s="56"/>
      <c r="Q70" s="57"/>
      <c r="R70" s="57"/>
      <c r="S70" s="59"/>
      <c r="T70" s="54"/>
      <c r="U70" s="54"/>
      <c r="V70" s="54"/>
      <c r="W70" s="54"/>
      <c r="X70" s="54"/>
      <c r="Y70" s="54"/>
      <c r="Z70" s="54"/>
      <c r="AA70" s="55"/>
      <c r="AB70" s="56"/>
      <c r="AC70" s="57"/>
      <c r="AD70" s="57"/>
      <c r="AE70" s="54"/>
      <c r="AF70" s="54"/>
      <c r="AG70" s="54"/>
      <c r="AH70" s="54"/>
      <c r="AI70" s="54"/>
      <c r="AJ70" s="54"/>
      <c r="AK70" s="54"/>
    </row>
    <row r="71" spans="1:37" x14ac:dyDescent="0.2">
      <c r="A71" s="54"/>
      <c r="B71" s="54"/>
      <c r="C71" s="55"/>
      <c r="D71" s="56"/>
      <c r="E71" s="57"/>
      <c r="F71" s="57"/>
      <c r="G71" s="58"/>
      <c r="H71" s="59"/>
      <c r="I71" s="60"/>
      <c r="J71" s="54"/>
      <c r="K71" s="54"/>
      <c r="L71" s="54"/>
      <c r="M71" s="54"/>
      <c r="N71" s="54"/>
      <c r="O71" s="55"/>
      <c r="P71" s="56"/>
      <c r="Q71" s="57"/>
      <c r="R71" s="57"/>
      <c r="S71" s="59"/>
      <c r="T71" s="54"/>
      <c r="U71" s="54"/>
      <c r="V71" s="54"/>
      <c r="W71" s="54"/>
      <c r="X71" s="54"/>
      <c r="Y71" s="54"/>
      <c r="Z71" s="54"/>
      <c r="AA71" s="55"/>
      <c r="AB71" s="56"/>
      <c r="AC71" s="57"/>
      <c r="AD71" s="57"/>
      <c r="AE71" s="54"/>
      <c r="AF71" s="54"/>
      <c r="AG71" s="54"/>
      <c r="AH71" s="54"/>
      <c r="AI71" s="54"/>
      <c r="AJ71" s="54"/>
      <c r="AK71" s="54"/>
    </row>
    <row r="72" spans="1:37" x14ac:dyDescent="0.2">
      <c r="A72" s="54"/>
      <c r="B72" s="54"/>
      <c r="C72" s="55"/>
      <c r="D72" s="56"/>
      <c r="E72" s="57"/>
      <c r="F72" s="57"/>
      <c r="G72" s="58"/>
      <c r="H72" s="59"/>
      <c r="I72" s="60"/>
      <c r="J72" s="54"/>
      <c r="K72" s="54"/>
      <c r="L72" s="54"/>
      <c r="M72" s="54"/>
      <c r="N72" s="54"/>
      <c r="O72" s="55"/>
      <c r="P72" s="56"/>
      <c r="Q72" s="57"/>
      <c r="R72" s="57"/>
      <c r="S72" s="59"/>
      <c r="T72" s="54"/>
      <c r="U72" s="54"/>
      <c r="V72" s="54"/>
      <c r="W72" s="54"/>
      <c r="X72" s="54"/>
      <c r="Y72" s="54"/>
      <c r="Z72" s="54"/>
      <c r="AA72" s="55"/>
      <c r="AB72" s="56"/>
      <c r="AC72" s="57"/>
      <c r="AD72" s="57"/>
      <c r="AE72" s="54"/>
      <c r="AF72" s="54"/>
      <c r="AG72" s="54"/>
      <c r="AH72" s="54"/>
      <c r="AI72" s="54"/>
      <c r="AJ72" s="54"/>
      <c r="AK72" s="54"/>
    </row>
    <row r="73" spans="1:37" x14ac:dyDescent="0.2">
      <c r="A73" s="54"/>
      <c r="B73" s="54"/>
      <c r="C73" s="55"/>
      <c r="D73" s="56"/>
      <c r="E73" s="57"/>
      <c r="F73" s="57"/>
      <c r="G73" s="58"/>
      <c r="H73" s="59"/>
      <c r="I73" s="60"/>
      <c r="J73" s="54"/>
      <c r="K73" s="54"/>
      <c r="L73" s="54"/>
      <c r="M73" s="54"/>
      <c r="N73" s="54"/>
      <c r="O73" s="55"/>
      <c r="P73" s="56"/>
      <c r="Q73" s="57"/>
      <c r="R73" s="57"/>
      <c r="S73" s="59"/>
      <c r="T73" s="54"/>
      <c r="U73" s="54"/>
      <c r="V73" s="54"/>
      <c r="W73" s="54"/>
      <c r="X73" s="54"/>
      <c r="Y73" s="54"/>
      <c r="Z73" s="54"/>
      <c r="AA73" s="55"/>
      <c r="AB73" s="56"/>
      <c r="AC73" s="57"/>
      <c r="AD73" s="57"/>
      <c r="AE73" s="54"/>
      <c r="AF73" s="54"/>
      <c r="AG73" s="54"/>
      <c r="AH73" s="54"/>
      <c r="AI73" s="54"/>
      <c r="AJ73" s="54"/>
      <c r="AK73" s="54"/>
    </row>
    <row r="74" spans="1:37" x14ac:dyDescent="0.2">
      <c r="A74" s="54"/>
      <c r="B74" s="54"/>
      <c r="C74" s="55"/>
      <c r="D74" s="56"/>
      <c r="E74" s="57"/>
      <c r="F74" s="57"/>
      <c r="G74" s="58"/>
      <c r="H74" s="59"/>
      <c r="I74" s="60"/>
      <c r="J74" s="54"/>
      <c r="K74" s="54"/>
      <c r="L74" s="54"/>
      <c r="M74" s="54"/>
      <c r="N74" s="54"/>
      <c r="O74" s="55"/>
      <c r="P74" s="56"/>
      <c r="Q74" s="57"/>
      <c r="R74" s="57"/>
      <c r="S74" s="59"/>
      <c r="T74" s="54"/>
      <c r="U74" s="54"/>
      <c r="V74" s="54"/>
      <c r="W74" s="54"/>
      <c r="X74" s="54"/>
      <c r="Y74" s="54"/>
      <c r="Z74" s="54"/>
      <c r="AA74" s="55"/>
      <c r="AB74" s="56"/>
      <c r="AC74" s="57"/>
      <c r="AD74" s="57"/>
      <c r="AE74" s="54"/>
      <c r="AF74" s="54"/>
      <c r="AG74" s="54"/>
      <c r="AH74" s="54"/>
      <c r="AI74" s="54"/>
      <c r="AJ74" s="54"/>
      <c r="AK74" s="54"/>
    </row>
    <row r="75" spans="1:37" x14ac:dyDescent="0.2">
      <c r="A75" s="54"/>
      <c r="B75" s="54"/>
      <c r="C75" s="55"/>
      <c r="D75" s="56"/>
      <c r="E75" s="57"/>
      <c r="F75" s="57"/>
      <c r="G75" s="58"/>
      <c r="H75" s="59"/>
      <c r="I75" s="60"/>
      <c r="J75" s="54"/>
      <c r="K75" s="54"/>
      <c r="L75" s="54"/>
      <c r="M75" s="54"/>
      <c r="N75" s="54"/>
      <c r="O75" s="55"/>
      <c r="P75" s="56"/>
      <c r="Q75" s="57"/>
      <c r="R75" s="57"/>
      <c r="S75" s="59"/>
      <c r="T75" s="54"/>
      <c r="U75" s="54"/>
      <c r="V75" s="54"/>
      <c r="W75" s="54"/>
      <c r="X75" s="54"/>
      <c r="Y75" s="54"/>
      <c r="Z75" s="54"/>
      <c r="AA75" s="55"/>
      <c r="AB75" s="56"/>
      <c r="AC75" s="57"/>
      <c r="AD75" s="57"/>
      <c r="AE75" s="54"/>
      <c r="AF75" s="54"/>
      <c r="AG75" s="54"/>
      <c r="AH75" s="54"/>
      <c r="AI75" s="54"/>
      <c r="AJ75" s="54"/>
      <c r="AK75" s="54"/>
    </row>
    <row r="76" spans="1:37" x14ac:dyDescent="0.2">
      <c r="A76" s="54"/>
      <c r="B76" s="54"/>
      <c r="C76" s="55"/>
      <c r="D76" s="56"/>
      <c r="E76" s="57"/>
      <c r="F76" s="57"/>
      <c r="G76" s="58"/>
      <c r="H76" s="59"/>
      <c r="I76" s="60"/>
      <c r="J76" s="54"/>
      <c r="K76" s="54"/>
      <c r="L76" s="54"/>
      <c r="M76" s="54"/>
      <c r="N76" s="54"/>
      <c r="O76" s="55"/>
      <c r="P76" s="56"/>
      <c r="Q76" s="57"/>
      <c r="R76" s="57"/>
      <c r="S76" s="59"/>
      <c r="T76" s="54"/>
      <c r="U76" s="54"/>
      <c r="V76" s="54"/>
      <c r="W76" s="54"/>
      <c r="X76" s="54"/>
      <c r="Y76" s="54"/>
      <c r="Z76" s="54"/>
      <c r="AA76" s="55"/>
      <c r="AB76" s="56"/>
      <c r="AC76" s="57"/>
      <c r="AD76" s="57"/>
      <c r="AE76" s="54"/>
      <c r="AF76" s="54"/>
      <c r="AG76" s="54"/>
      <c r="AH76" s="54"/>
      <c r="AI76" s="54"/>
      <c r="AJ76" s="54"/>
      <c r="AK76" s="54"/>
    </row>
    <row r="77" spans="1:37" x14ac:dyDescent="0.2">
      <c r="A77" s="54"/>
      <c r="B77" s="54"/>
      <c r="C77" s="55"/>
      <c r="D77" s="56"/>
      <c r="E77" s="57"/>
      <c r="F77" s="57"/>
      <c r="G77" s="58"/>
      <c r="H77" s="61"/>
      <c r="I77" s="60"/>
      <c r="J77" s="54"/>
      <c r="K77" s="54"/>
      <c r="L77" s="54"/>
      <c r="M77" s="54"/>
      <c r="N77" s="54"/>
      <c r="O77" s="55"/>
      <c r="P77" s="56"/>
      <c r="Q77" s="57"/>
      <c r="R77" s="57"/>
      <c r="S77" s="59"/>
      <c r="T77" s="54"/>
      <c r="U77" s="54"/>
      <c r="V77" s="54"/>
      <c r="W77" s="54"/>
      <c r="X77" s="54"/>
      <c r="Y77" s="54"/>
      <c r="Z77" s="54"/>
      <c r="AA77" s="55"/>
      <c r="AB77" s="56"/>
      <c r="AC77" s="57"/>
      <c r="AD77" s="57"/>
      <c r="AE77" s="54"/>
      <c r="AF77" s="54"/>
      <c r="AG77" s="54"/>
      <c r="AH77" s="54"/>
      <c r="AI77" s="54"/>
      <c r="AJ77" s="54"/>
      <c r="AK77" s="54"/>
    </row>
    <row r="78" spans="1:37" x14ac:dyDescent="0.2">
      <c r="A78" s="54"/>
      <c r="B78" s="54"/>
      <c r="C78" s="55"/>
      <c r="D78" s="56"/>
      <c r="E78" s="57"/>
      <c r="F78" s="57"/>
      <c r="G78" s="58"/>
      <c r="H78" s="61"/>
      <c r="I78" s="60"/>
      <c r="J78" s="54"/>
      <c r="K78" s="54"/>
      <c r="L78" s="54"/>
      <c r="M78" s="54"/>
      <c r="N78" s="54"/>
      <c r="O78" s="55"/>
      <c r="P78" s="56"/>
      <c r="Q78" s="57"/>
      <c r="R78" s="57"/>
      <c r="S78" s="61"/>
      <c r="T78" s="54"/>
      <c r="U78" s="54"/>
      <c r="V78" s="54"/>
      <c r="W78" s="54"/>
      <c r="X78" s="54"/>
      <c r="Y78" s="54"/>
      <c r="Z78" s="54"/>
      <c r="AA78" s="55"/>
      <c r="AB78" s="56"/>
      <c r="AC78" s="57"/>
      <c r="AD78" s="57"/>
      <c r="AE78" s="54"/>
      <c r="AF78" s="54"/>
      <c r="AG78" s="54"/>
      <c r="AH78" s="54"/>
      <c r="AI78" s="54"/>
      <c r="AJ78" s="54"/>
      <c r="AK78" s="54"/>
    </row>
    <row r="79" spans="1:37" x14ac:dyDescent="0.2">
      <c r="A79" s="54"/>
      <c r="B79" s="54"/>
      <c r="C79" s="55"/>
      <c r="D79" s="56"/>
      <c r="E79" s="57"/>
      <c r="F79" s="57"/>
      <c r="G79" s="58"/>
      <c r="H79" s="61"/>
      <c r="I79" s="60"/>
      <c r="J79" s="54"/>
      <c r="K79" s="54"/>
      <c r="L79" s="54"/>
      <c r="M79" s="54"/>
      <c r="N79" s="54"/>
      <c r="O79" s="55"/>
      <c r="P79" s="56"/>
      <c r="Q79" s="57"/>
      <c r="R79" s="57"/>
      <c r="S79" s="61"/>
      <c r="T79" s="54"/>
      <c r="U79" s="54"/>
      <c r="V79" s="54"/>
      <c r="W79" s="54"/>
      <c r="X79" s="54"/>
      <c r="Y79" s="54"/>
      <c r="Z79" s="54"/>
      <c r="AA79" s="55"/>
      <c r="AB79" s="56"/>
      <c r="AC79" s="57"/>
      <c r="AD79" s="57"/>
      <c r="AE79" s="54"/>
      <c r="AF79" s="54"/>
      <c r="AG79" s="54"/>
      <c r="AH79" s="54"/>
      <c r="AI79" s="54"/>
      <c r="AJ79" s="54"/>
      <c r="AK79" s="54"/>
    </row>
    <row r="80" spans="1:37" x14ac:dyDescent="0.2">
      <c r="A80" s="54"/>
      <c r="B80" s="54"/>
      <c r="C80" s="55"/>
      <c r="D80" s="56"/>
      <c r="E80" s="57"/>
      <c r="F80" s="57"/>
      <c r="G80" s="58"/>
      <c r="H80" s="59"/>
      <c r="I80" s="60"/>
      <c r="J80" s="54"/>
      <c r="K80" s="54"/>
      <c r="L80" s="54"/>
      <c r="M80" s="54"/>
      <c r="N80" s="54"/>
      <c r="O80" s="55"/>
      <c r="P80" s="56"/>
      <c r="Q80" s="57"/>
      <c r="R80" s="57"/>
      <c r="S80" s="61"/>
      <c r="T80" s="54"/>
      <c r="U80" s="54"/>
      <c r="V80" s="54"/>
      <c r="W80" s="54"/>
      <c r="X80" s="54"/>
      <c r="Y80" s="54"/>
      <c r="Z80" s="54"/>
      <c r="AA80" s="55"/>
      <c r="AB80" s="56"/>
      <c r="AC80" s="57"/>
      <c r="AD80" s="57"/>
      <c r="AE80" s="54"/>
      <c r="AF80" s="54"/>
      <c r="AG80" s="54"/>
      <c r="AH80" s="54"/>
      <c r="AI80" s="54"/>
      <c r="AJ80" s="54"/>
      <c r="AK80" s="54"/>
    </row>
    <row r="81" spans="1:37" x14ac:dyDescent="0.2">
      <c r="A81" s="54"/>
      <c r="B81" s="54"/>
      <c r="C81" s="55"/>
      <c r="D81" s="56"/>
      <c r="E81" s="57"/>
      <c r="F81" s="57"/>
      <c r="G81" s="58"/>
      <c r="H81" s="59"/>
      <c r="I81" s="60"/>
      <c r="J81" s="54"/>
      <c r="K81" s="54"/>
      <c r="L81" s="54"/>
      <c r="M81" s="54"/>
      <c r="N81" s="54"/>
      <c r="O81" s="55"/>
      <c r="P81" s="56"/>
      <c r="Q81" s="57"/>
      <c r="R81" s="57"/>
      <c r="S81" s="59"/>
      <c r="T81" s="54"/>
      <c r="U81" s="54"/>
      <c r="V81" s="54"/>
      <c r="W81" s="54"/>
      <c r="X81" s="54"/>
      <c r="Y81" s="54"/>
      <c r="Z81" s="54"/>
      <c r="AA81" s="55"/>
      <c r="AB81" s="56"/>
      <c r="AC81" s="57"/>
      <c r="AD81" s="57"/>
      <c r="AE81" s="54"/>
      <c r="AF81" s="54"/>
      <c r="AG81" s="54"/>
      <c r="AH81" s="54"/>
      <c r="AI81" s="54"/>
      <c r="AJ81" s="54"/>
      <c r="AK81" s="54"/>
    </row>
    <row r="82" spans="1:37" x14ac:dyDescent="0.2">
      <c r="A82" s="54"/>
      <c r="B82" s="54"/>
      <c r="C82" s="55"/>
      <c r="D82" s="56"/>
      <c r="E82" s="57"/>
      <c r="F82" s="57"/>
      <c r="G82" s="58"/>
      <c r="H82" s="59"/>
      <c r="I82" s="60"/>
      <c r="J82" s="54"/>
      <c r="K82" s="54"/>
      <c r="L82" s="54"/>
      <c r="M82" s="54"/>
      <c r="N82" s="54"/>
      <c r="O82" s="55"/>
      <c r="P82" s="56"/>
      <c r="Q82" s="57"/>
      <c r="R82" s="57"/>
      <c r="S82" s="59"/>
      <c r="T82" s="54"/>
      <c r="U82" s="54"/>
      <c r="V82" s="54"/>
      <c r="W82" s="54"/>
      <c r="X82" s="54"/>
      <c r="Y82" s="54"/>
      <c r="Z82" s="54"/>
      <c r="AA82" s="55"/>
      <c r="AB82" s="56"/>
      <c r="AC82" s="57"/>
      <c r="AD82" s="57"/>
      <c r="AE82" s="54"/>
      <c r="AF82" s="54"/>
      <c r="AG82" s="54"/>
      <c r="AH82" s="54"/>
      <c r="AI82" s="54"/>
      <c r="AJ82" s="54"/>
      <c r="AK82" s="54"/>
    </row>
    <row r="83" spans="1:37" x14ac:dyDescent="0.2">
      <c r="A83" s="54"/>
      <c r="B83" s="54"/>
      <c r="C83" s="55"/>
      <c r="D83" s="56"/>
      <c r="E83" s="57"/>
      <c r="F83" s="57"/>
      <c r="G83" s="58"/>
      <c r="H83" s="59"/>
      <c r="I83" s="60"/>
      <c r="J83" s="54"/>
      <c r="K83" s="54"/>
      <c r="L83" s="54"/>
      <c r="M83" s="54"/>
      <c r="N83" s="54"/>
      <c r="O83" s="55"/>
      <c r="P83" s="56"/>
      <c r="Q83" s="57"/>
      <c r="R83" s="57"/>
      <c r="S83" s="59"/>
      <c r="T83" s="54"/>
      <c r="U83" s="54"/>
      <c r="V83" s="54"/>
      <c r="W83" s="54"/>
      <c r="X83" s="54"/>
      <c r="Y83" s="54"/>
      <c r="Z83" s="54"/>
      <c r="AA83" s="55"/>
      <c r="AB83" s="56"/>
      <c r="AC83" s="57"/>
      <c r="AD83" s="57"/>
      <c r="AE83" s="54"/>
      <c r="AF83" s="54"/>
      <c r="AG83" s="54"/>
      <c r="AH83" s="54"/>
      <c r="AI83" s="54"/>
      <c r="AJ83" s="54"/>
      <c r="AK83" s="54"/>
    </row>
    <row r="84" spans="1:37" x14ac:dyDescent="0.2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5"/>
      <c r="P84" s="56"/>
      <c r="Q84" s="57"/>
      <c r="R84" s="57"/>
      <c r="S84" s="59"/>
      <c r="T84" s="54"/>
      <c r="U84" s="54"/>
      <c r="V84" s="54"/>
      <c r="W84" s="54"/>
      <c r="X84" s="54"/>
      <c r="Y84" s="54"/>
      <c r="Z84" s="54"/>
      <c r="AA84" s="55"/>
      <c r="AB84" s="56"/>
      <c r="AC84" s="57"/>
      <c r="AD84" s="57"/>
      <c r="AE84" s="54"/>
      <c r="AF84" s="54"/>
      <c r="AG84" s="54"/>
      <c r="AH84" s="54"/>
      <c r="AI84" s="54"/>
      <c r="AJ84" s="54"/>
      <c r="AK84" s="54"/>
    </row>
    <row r="85" spans="1:37" x14ac:dyDescent="0.2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</row>
    <row r="86" spans="1:37" x14ac:dyDescent="0.2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</row>
    <row r="87" spans="1:37" x14ac:dyDescent="0.2">
      <c r="A87" s="62"/>
      <c r="B87" s="62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</row>
    <row r="88" spans="1:37" x14ac:dyDescent="0.2">
      <c r="A88" s="43"/>
      <c r="B88" s="43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</row>
    <row r="89" spans="1:37" x14ac:dyDescent="0.2">
      <c r="A89" s="43"/>
      <c r="B89" s="43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62"/>
      <c r="N89" s="62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62"/>
      <c r="Z89" s="62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</row>
    <row r="90" spans="1:37" x14ac:dyDescent="0.2">
      <c r="A90" s="43"/>
      <c r="B90" s="43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43"/>
      <c r="N90" s="43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43"/>
      <c r="Z90" s="43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</row>
    <row r="91" spans="1:37" x14ac:dyDescent="0.2">
      <c r="A91" s="43"/>
      <c r="B91" s="43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43"/>
      <c r="N91" s="43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43"/>
      <c r="Z91" s="43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</row>
    <row r="92" spans="1:37" x14ac:dyDescent="0.2">
      <c r="A92" s="43"/>
      <c r="B92" s="43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43"/>
      <c r="N92" s="43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43"/>
      <c r="Z92" s="43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</row>
    <row r="93" spans="1:37" x14ac:dyDescent="0.2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43"/>
      <c r="N93" s="43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43"/>
      <c r="Z93" s="43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</row>
    <row r="94" spans="1:37" x14ac:dyDescent="0.2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43"/>
      <c r="N94" s="43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43"/>
      <c r="Z94" s="43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</row>
    <row r="95" spans="1:37" x14ac:dyDescent="0.2">
      <c r="A95" s="63"/>
      <c r="B95" s="63"/>
      <c r="C95" s="63"/>
      <c r="D95" s="63"/>
      <c r="E95" s="63"/>
      <c r="F95" s="63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</row>
    <row r="96" spans="1:37" x14ac:dyDescent="0.2">
      <c r="A96" s="43"/>
      <c r="B96" s="43"/>
      <c r="C96" s="43"/>
      <c r="D96" s="43"/>
      <c r="E96" s="43"/>
      <c r="F96" s="43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</row>
    <row r="97" spans="1:37" x14ac:dyDescent="0.2">
      <c r="A97" s="43"/>
      <c r="B97" s="43"/>
      <c r="C97" s="43"/>
      <c r="D97" s="43"/>
      <c r="E97" s="43"/>
      <c r="F97" s="43"/>
      <c r="G97" s="54"/>
      <c r="H97" s="54"/>
      <c r="I97" s="54"/>
      <c r="J97" s="54"/>
      <c r="K97" s="54"/>
      <c r="L97" s="54"/>
      <c r="M97" s="63"/>
      <c r="N97" s="63"/>
      <c r="O97" s="63"/>
      <c r="P97" s="63"/>
      <c r="Q97" s="63"/>
      <c r="R97" s="63"/>
      <c r="S97" s="54"/>
      <c r="T97" s="54"/>
      <c r="U97" s="54"/>
      <c r="V97" s="54"/>
      <c r="W97" s="54"/>
      <c r="X97" s="54"/>
      <c r="Y97" s="63"/>
      <c r="Z97" s="63"/>
      <c r="AA97" s="63"/>
      <c r="AB97" s="63"/>
      <c r="AC97" s="63"/>
      <c r="AD97" s="63"/>
      <c r="AE97" s="54"/>
      <c r="AF97" s="54"/>
      <c r="AG97" s="54"/>
      <c r="AH97" s="54"/>
      <c r="AI97" s="54"/>
      <c r="AJ97" s="54"/>
      <c r="AK97" s="54"/>
    </row>
    <row r="98" spans="1:37" x14ac:dyDescent="0.2">
      <c r="A98" s="43"/>
      <c r="B98" s="43"/>
      <c r="C98" s="43"/>
      <c r="D98" s="43"/>
      <c r="E98" s="43"/>
      <c r="F98" s="43"/>
      <c r="G98" s="54"/>
      <c r="H98" s="54"/>
      <c r="I98" s="54"/>
      <c r="J98" s="54"/>
      <c r="K98" s="54"/>
      <c r="L98" s="54"/>
      <c r="M98" s="43"/>
      <c r="N98" s="43"/>
      <c r="O98" s="43"/>
      <c r="P98" s="43"/>
      <c r="Q98" s="43"/>
      <c r="R98" s="43"/>
      <c r="S98" s="54"/>
      <c r="T98" s="54"/>
      <c r="U98" s="54"/>
      <c r="V98" s="54"/>
      <c r="W98" s="54"/>
      <c r="X98" s="54"/>
      <c r="Y98" s="43"/>
      <c r="Z98" s="43"/>
      <c r="AA98" s="43"/>
      <c r="AB98" s="43"/>
      <c r="AC98" s="43"/>
      <c r="AD98" s="43"/>
      <c r="AE98" s="54"/>
      <c r="AF98" s="54"/>
      <c r="AG98" s="54"/>
      <c r="AH98" s="54"/>
      <c r="AI98" s="54"/>
      <c r="AJ98" s="54"/>
      <c r="AK98" s="54"/>
    </row>
    <row r="99" spans="1:37" x14ac:dyDescent="0.2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43"/>
      <c r="N99" s="43"/>
      <c r="O99" s="43"/>
      <c r="P99" s="43"/>
      <c r="Q99" s="43"/>
      <c r="R99" s="43"/>
      <c r="S99" s="54"/>
      <c r="T99" s="54"/>
      <c r="U99" s="54"/>
      <c r="V99" s="54"/>
      <c r="W99" s="54"/>
      <c r="X99" s="54"/>
      <c r="Y99" s="43"/>
      <c r="Z99" s="43"/>
      <c r="AA99" s="43"/>
      <c r="AB99" s="43"/>
      <c r="AC99" s="43"/>
      <c r="AD99" s="43"/>
      <c r="AE99" s="54"/>
      <c r="AF99" s="54"/>
      <c r="AG99" s="54"/>
      <c r="AH99" s="54"/>
      <c r="AI99" s="54"/>
      <c r="AJ99" s="54"/>
      <c r="AK99" s="54"/>
    </row>
    <row r="100" spans="1:37" x14ac:dyDescent="0.2">
      <c r="A100" s="63"/>
      <c r="B100" s="63"/>
      <c r="C100" s="63"/>
      <c r="D100" s="63"/>
      <c r="E100" s="63"/>
      <c r="F100" s="63"/>
      <c r="G100" s="63"/>
      <c r="H100" s="63"/>
      <c r="I100" s="63"/>
      <c r="J100" s="54"/>
      <c r="K100" s="54"/>
      <c r="L100" s="54"/>
      <c r="M100" s="43"/>
      <c r="N100" s="43"/>
      <c r="O100" s="43"/>
      <c r="P100" s="43"/>
      <c r="Q100" s="43"/>
      <c r="R100" s="43"/>
      <c r="S100" s="54"/>
      <c r="T100" s="54"/>
      <c r="U100" s="54"/>
      <c r="V100" s="54"/>
      <c r="W100" s="54"/>
      <c r="X100" s="54"/>
      <c r="Y100" s="43"/>
      <c r="Z100" s="43"/>
      <c r="AA100" s="43"/>
      <c r="AB100" s="43"/>
      <c r="AC100" s="43"/>
      <c r="AD100" s="43"/>
      <c r="AE100" s="54"/>
      <c r="AF100" s="54"/>
      <c r="AG100" s="54"/>
      <c r="AH100" s="54"/>
      <c r="AI100" s="54"/>
      <c r="AJ100" s="54"/>
      <c r="AK100" s="54"/>
    </row>
    <row r="101" spans="1:37" x14ac:dyDescent="0.2">
      <c r="A101" s="43"/>
      <c r="B101" s="43"/>
      <c r="C101" s="43"/>
      <c r="D101" s="43"/>
      <c r="E101" s="43"/>
      <c r="F101" s="43"/>
      <c r="G101" s="43"/>
      <c r="H101" s="43"/>
      <c r="I101" s="43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</row>
    <row r="102" spans="1:37" x14ac:dyDescent="0.2">
      <c r="A102" s="43"/>
      <c r="B102" s="43"/>
      <c r="C102" s="43"/>
      <c r="D102" s="43"/>
      <c r="E102" s="43"/>
      <c r="F102" s="43"/>
      <c r="G102" s="43"/>
      <c r="H102" s="43"/>
      <c r="I102" s="43"/>
      <c r="J102" s="54"/>
      <c r="K102" s="54"/>
      <c r="L102" s="54"/>
      <c r="M102" s="63"/>
      <c r="N102" s="63"/>
      <c r="O102" s="63"/>
      <c r="P102" s="63"/>
      <c r="Q102" s="63"/>
      <c r="R102" s="63"/>
      <c r="S102" s="63"/>
      <c r="T102" s="63"/>
      <c r="U102" s="63"/>
      <c r="V102" s="54"/>
      <c r="W102" s="54"/>
      <c r="X102" s="54"/>
      <c r="Y102" s="63"/>
      <c r="Z102" s="63"/>
      <c r="AA102" s="63"/>
      <c r="AB102" s="63"/>
      <c r="AC102" s="63"/>
      <c r="AD102" s="63"/>
      <c r="AE102" s="63"/>
      <c r="AF102" s="63"/>
      <c r="AG102" s="63"/>
      <c r="AH102" s="54"/>
      <c r="AI102" s="54"/>
      <c r="AJ102" s="54"/>
      <c r="AK102" s="54"/>
    </row>
    <row r="103" spans="1:37" x14ac:dyDescent="0.2">
      <c r="A103" s="43"/>
      <c r="B103" s="43"/>
      <c r="C103" s="43"/>
      <c r="D103" s="43"/>
      <c r="E103" s="43"/>
      <c r="F103" s="43"/>
      <c r="G103" s="43"/>
      <c r="H103" s="43"/>
      <c r="I103" s="43"/>
      <c r="J103" s="54"/>
      <c r="K103" s="54"/>
      <c r="L103" s="54"/>
      <c r="M103" s="43"/>
      <c r="N103" s="43"/>
      <c r="O103" s="43"/>
      <c r="P103" s="43"/>
      <c r="Q103" s="43"/>
      <c r="R103" s="43"/>
      <c r="S103" s="43"/>
      <c r="T103" s="43"/>
      <c r="U103" s="43"/>
      <c r="V103" s="54"/>
      <c r="W103" s="54"/>
      <c r="X103" s="54"/>
      <c r="Y103" s="43"/>
      <c r="Z103" s="43"/>
      <c r="AA103" s="43"/>
      <c r="AB103" s="43"/>
      <c r="AC103" s="43"/>
      <c r="AD103" s="43"/>
      <c r="AE103" s="43"/>
      <c r="AF103" s="43"/>
      <c r="AG103" s="43"/>
      <c r="AH103" s="54"/>
      <c r="AI103" s="54"/>
      <c r="AJ103" s="54"/>
      <c r="AK103" s="54"/>
    </row>
    <row r="104" spans="1:37" x14ac:dyDescent="0.2">
      <c r="A104" s="43"/>
      <c r="B104" s="43"/>
      <c r="C104" s="43"/>
      <c r="D104" s="43"/>
      <c r="E104" s="43"/>
      <c r="F104" s="43"/>
      <c r="G104" s="43"/>
      <c r="H104" s="43"/>
      <c r="I104" s="43"/>
      <c r="J104" s="54"/>
      <c r="K104" s="54"/>
      <c r="L104" s="54"/>
      <c r="M104" s="43"/>
      <c r="N104" s="43"/>
      <c r="O104" s="43"/>
      <c r="P104" s="43"/>
      <c r="Q104" s="43"/>
      <c r="R104" s="43"/>
      <c r="S104" s="43"/>
      <c r="T104" s="43"/>
      <c r="U104" s="43"/>
      <c r="V104" s="54"/>
      <c r="W104" s="54"/>
      <c r="X104" s="54"/>
      <c r="Y104" s="43"/>
      <c r="Z104" s="43"/>
      <c r="AA104" s="43"/>
      <c r="AB104" s="43"/>
      <c r="AC104" s="43"/>
      <c r="AD104" s="43"/>
      <c r="AE104" s="43"/>
      <c r="AF104" s="43"/>
      <c r="AG104" s="43"/>
      <c r="AH104" s="54"/>
      <c r="AI104" s="54"/>
      <c r="AJ104" s="54"/>
      <c r="AK104" s="54"/>
    </row>
    <row r="105" spans="1:37" x14ac:dyDescent="0.2">
      <c r="A105" s="43"/>
      <c r="B105" s="43"/>
      <c r="C105" s="43"/>
      <c r="D105" s="43"/>
      <c r="E105" s="43"/>
      <c r="F105" s="43"/>
      <c r="G105" s="43"/>
      <c r="H105" s="43"/>
      <c r="I105" s="43"/>
      <c r="J105" s="54"/>
      <c r="K105" s="54"/>
      <c r="L105" s="54"/>
      <c r="M105" s="43"/>
      <c r="N105" s="43"/>
      <c r="O105" s="43"/>
      <c r="P105" s="43"/>
      <c r="Q105" s="43"/>
      <c r="R105" s="43"/>
      <c r="S105" s="43"/>
      <c r="T105" s="43"/>
      <c r="U105" s="43"/>
      <c r="V105" s="54"/>
      <c r="W105" s="54"/>
      <c r="X105" s="54"/>
      <c r="Y105" s="43"/>
      <c r="Z105" s="43"/>
      <c r="AA105" s="43"/>
      <c r="AB105" s="43"/>
      <c r="AC105" s="43"/>
      <c r="AD105" s="43"/>
      <c r="AE105" s="43"/>
      <c r="AF105" s="43"/>
      <c r="AG105" s="43"/>
      <c r="AH105" s="54"/>
      <c r="AI105" s="54"/>
      <c r="AJ105" s="54"/>
      <c r="AK105" s="54"/>
    </row>
    <row r="106" spans="1:37" x14ac:dyDescent="0.2">
      <c r="A106" s="43"/>
      <c r="B106" s="43"/>
      <c r="C106" s="43"/>
      <c r="D106" s="43"/>
      <c r="E106" s="47"/>
      <c r="F106" s="43"/>
      <c r="G106" s="43"/>
      <c r="H106" s="43"/>
      <c r="I106" s="43"/>
      <c r="J106" s="54"/>
      <c r="K106" s="54"/>
      <c r="L106" s="54"/>
      <c r="M106" s="43"/>
      <c r="N106" s="43"/>
      <c r="O106" s="43"/>
      <c r="P106" s="43"/>
      <c r="Q106" s="43"/>
      <c r="R106" s="43"/>
      <c r="S106" s="43"/>
      <c r="T106" s="43"/>
      <c r="U106" s="43"/>
      <c r="V106" s="54"/>
      <c r="W106" s="54"/>
      <c r="X106" s="54"/>
      <c r="Y106" s="43"/>
      <c r="Z106" s="43"/>
      <c r="AA106" s="43"/>
      <c r="AB106" s="43"/>
      <c r="AC106" s="43"/>
      <c r="AD106" s="43"/>
      <c r="AE106" s="43"/>
      <c r="AF106" s="43"/>
      <c r="AG106" s="43"/>
      <c r="AH106" s="54"/>
      <c r="AI106" s="54"/>
      <c r="AJ106" s="54"/>
      <c r="AK106" s="54"/>
    </row>
    <row r="107" spans="1:37" x14ac:dyDescent="0.2">
      <c r="A107" s="43"/>
      <c r="B107" s="43"/>
      <c r="C107" s="43"/>
      <c r="D107" s="43"/>
      <c r="E107" s="43"/>
      <c r="F107" s="43"/>
      <c r="G107" s="43"/>
      <c r="H107" s="43"/>
      <c r="I107" s="43"/>
      <c r="J107" s="54"/>
      <c r="K107" s="54"/>
      <c r="L107" s="54"/>
      <c r="M107" s="43"/>
      <c r="N107" s="43"/>
      <c r="O107" s="43"/>
      <c r="P107" s="43"/>
      <c r="Q107" s="43"/>
      <c r="R107" s="43"/>
      <c r="S107" s="43"/>
      <c r="T107" s="43"/>
      <c r="U107" s="43"/>
      <c r="V107" s="54"/>
      <c r="W107" s="54"/>
      <c r="X107" s="54"/>
      <c r="Y107" s="43"/>
      <c r="Z107" s="43"/>
      <c r="AA107" s="43"/>
      <c r="AB107" s="43"/>
      <c r="AC107" s="43"/>
      <c r="AD107" s="43"/>
      <c r="AE107" s="43"/>
      <c r="AF107" s="43"/>
      <c r="AG107" s="43"/>
      <c r="AH107" s="54"/>
      <c r="AI107" s="54"/>
      <c r="AJ107" s="54"/>
      <c r="AK107" s="54"/>
    </row>
    <row r="108" spans="1:37" x14ac:dyDescent="0.2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43"/>
      <c r="N108" s="43"/>
      <c r="O108" s="43"/>
      <c r="P108" s="43"/>
      <c r="Q108" s="47"/>
      <c r="R108" s="43"/>
      <c r="S108" s="43"/>
      <c r="T108" s="43"/>
      <c r="U108" s="43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</row>
    <row r="109" spans="1:37" x14ac:dyDescent="0.2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</row>
    <row r="110" spans="1:37" x14ac:dyDescent="0.2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</row>
    <row r="111" spans="1:37" x14ac:dyDescent="0.2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</row>
    <row r="112" spans="1:37" x14ac:dyDescent="0.2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</row>
    <row r="113" spans="1:37" x14ac:dyDescent="0.2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</row>
    <row r="114" spans="1:37" x14ac:dyDescent="0.2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</row>
    <row r="115" spans="1:37" x14ac:dyDescent="0.2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</row>
    <row r="116" spans="1:37" x14ac:dyDescent="0.2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</row>
    <row r="117" spans="1:37" x14ac:dyDescent="0.2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</row>
    <row r="118" spans="1:37" x14ac:dyDescent="0.2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</row>
    <row r="119" spans="1:37" x14ac:dyDescent="0.2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</row>
    <row r="120" spans="1:37" x14ac:dyDescent="0.2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</row>
    <row r="121" spans="1:37" x14ac:dyDescent="0.2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</row>
    <row r="122" spans="1:37" x14ac:dyDescent="0.2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</row>
    <row r="123" spans="1:37" x14ac:dyDescent="0.2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</row>
    <row r="124" spans="1:37" x14ac:dyDescent="0.2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</row>
    <row r="125" spans="1:37" x14ac:dyDescent="0.2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</row>
    <row r="126" spans="1:37" x14ac:dyDescent="0.2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</row>
    <row r="127" spans="1:37" x14ac:dyDescent="0.2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</row>
    <row r="128" spans="1:37" x14ac:dyDescent="0.2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</row>
    <row r="129" spans="1:37" x14ac:dyDescent="0.2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</row>
    <row r="130" spans="1:37" x14ac:dyDescent="0.2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</row>
    <row r="131" spans="1:37" x14ac:dyDescent="0.2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</row>
    <row r="132" spans="1:37" x14ac:dyDescent="0.2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</row>
    <row r="133" spans="1:37" x14ac:dyDescent="0.2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</row>
    <row r="134" spans="1:37" x14ac:dyDescent="0.2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</row>
    <row r="135" spans="1:37" x14ac:dyDescent="0.2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</row>
    <row r="136" spans="1:37" x14ac:dyDescent="0.2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</row>
    <row r="137" spans="1:37" x14ac:dyDescent="0.2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</row>
    <row r="138" spans="1:37" x14ac:dyDescent="0.2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</row>
    <row r="139" spans="1:37" x14ac:dyDescent="0.2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</row>
    <row r="140" spans="1:37" x14ac:dyDescent="0.2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</row>
    <row r="141" spans="1:37" x14ac:dyDescent="0.2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</row>
    <row r="142" spans="1:37" x14ac:dyDescent="0.2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</row>
    <row r="143" spans="1:37" x14ac:dyDescent="0.2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</row>
    <row r="144" spans="1:37" x14ac:dyDescent="0.2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</row>
    <row r="145" spans="1:37" x14ac:dyDescent="0.2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</row>
    <row r="146" spans="1:37" x14ac:dyDescent="0.2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</row>
    <row r="147" spans="1:37" x14ac:dyDescent="0.2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</row>
    <row r="148" spans="1:37" x14ac:dyDescent="0.2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</row>
    <row r="149" spans="1:37" x14ac:dyDescent="0.2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</row>
    <row r="150" spans="1:37" x14ac:dyDescent="0.2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</row>
    <row r="151" spans="1:37" x14ac:dyDescent="0.2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</row>
    <row r="152" spans="1:37" x14ac:dyDescent="0.2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</row>
    <row r="153" spans="1:37" x14ac:dyDescent="0.2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</row>
    <row r="154" spans="1:37" x14ac:dyDescent="0.2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</row>
    <row r="155" spans="1:37" x14ac:dyDescent="0.2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</row>
    <row r="156" spans="1:37" x14ac:dyDescent="0.2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</row>
    <row r="157" spans="1:37" x14ac:dyDescent="0.2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</row>
    <row r="158" spans="1:37" x14ac:dyDescent="0.2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</row>
    <row r="159" spans="1:37" x14ac:dyDescent="0.2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</row>
    <row r="160" spans="1:37" x14ac:dyDescent="0.2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</row>
    <row r="161" spans="1:37" x14ac:dyDescent="0.2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</row>
    <row r="162" spans="1:37" x14ac:dyDescent="0.2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</row>
    <row r="163" spans="1:37" x14ac:dyDescent="0.2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</row>
    <row r="164" spans="1:37" x14ac:dyDescent="0.2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</row>
    <row r="165" spans="1:37" x14ac:dyDescent="0.2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</row>
    <row r="166" spans="1:37" x14ac:dyDescent="0.2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</row>
    <row r="167" spans="1:37" x14ac:dyDescent="0.2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</row>
    <row r="168" spans="1:37" x14ac:dyDescent="0.2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</row>
    <row r="169" spans="1:37" x14ac:dyDescent="0.2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</row>
    <row r="170" spans="1:37" x14ac:dyDescent="0.2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</row>
    <row r="171" spans="1:37" x14ac:dyDescent="0.2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</row>
    <row r="172" spans="1:37" x14ac:dyDescent="0.2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</row>
    <row r="173" spans="1:37" x14ac:dyDescent="0.2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</row>
    <row r="174" spans="1:37" x14ac:dyDescent="0.2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</row>
    <row r="175" spans="1:37" x14ac:dyDescent="0.2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</row>
    <row r="176" spans="1:37" x14ac:dyDescent="0.2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</row>
    <row r="177" spans="1:37" x14ac:dyDescent="0.2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</row>
    <row r="178" spans="1:37" x14ac:dyDescent="0.2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</row>
    <row r="179" spans="1:37" x14ac:dyDescent="0.2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</row>
    <row r="180" spans="1:37" x14ac:dyDescent="0.2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</row>
    <row r="181" spans="1:37" x14ac:dyDescent="0.2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</row>
    <row r="182" spans="1:37" x14ac:dyDescent="0.2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</row>
    <row r="183" spans="1:37" x14ac:dyDescent="0.2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</row>
    <row r="184" spans="1:37" x14ac:dyDescent="0.2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</row>
    <row r="185" spans="1:37" x14ac:dyDescent="0.2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</row>
    <row r="186" spans="1:37" x14ac:dyDescent="0.2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</row>
    <row r="187" spans="1:37" x14ac:dyDescent="0.2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</row>
    <row r="188" spans="1:37" x14ac:dyDescent="0.2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</row>
    <row r="189" spans="1:37" x14ac:dyDescent="0.2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</row>
    <row r="190" spans="1:37" x14ac:dyDescent="0.2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</row>
    <row r="191" spans="1:37" x14ac:dyDescent="0.2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</row>
    <row r="192" spans="1:37" x14ac:dyDescent="0.2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</row>
    <row r="193" spans="1:37" x14ac:dyDescent="0.2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</row>
    <row r="194" spans="1:37" x14ac:dyDescent="0.2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</row>
    <row r="195" spans="1:37" x14ac:dyDescent="0.2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</row>
    <row r="196" spans="1:37" x14ac:dyDescent="0.2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</row>
    <row r="197" spans="1:37" x14ac:dyDescent="0.2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</row>
    <row r="198" spans="1:37" x14ac:dyDescent="0.2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</row>
    <row r="199" spans="1:37" x14ac:dyDescent="0.2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</row>
    <row r="200" spans="1:37" x14ac:dyDescent="0.2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</row>
    <row r="201" spans="1:37" x14ac:dyDescent="0.2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</row>
    <row r="202" spans="1:37" x14ac:dyDescent="0.2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</row>
    <row r="203" spans="1:37" x14ac:dyDescent="0.2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</row>
    <row r="204" spans="1:37" x14ac:dyDescent="0.2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</row>
    <row r="205" spans="1:37" x14ac:dyDescent="0.2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</row>
    <row r="206" spans="1:37" x14ac:dyDescent="0.2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</row>
    <row r="207" spans="1:37" x14ac:dyDescent="0.2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</row>
    <row r="208" spans="1:37" x14ac:dyDescent="0.2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</row>
    <row r="209" spans="1:37" x14ac:dyDescent="0.2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</row>
    <row r="210" spans="1:37" x14ac:dyDescent="0.2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</row>
    <row r="211" spans="1:37" x14ac:dyDescent="0.2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</row>
    <row r="212" spans="1:37" x14ac:dyDescent="0.2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3CE3-441B-F944-BF3B-26A740C5FFD7}">
  <dimension ref="A1:M43"/>
  <sheetViews>
    <sheetView workbookViewId="0">
      <selection activeCell="K50" sqref="K50"/>
    </sheetView>
  </sheetViews>
  <sheetFormatPr baseColWidth="10" defaultRowHeight="15" x14ac:dyDescent="0.2"/>
  <cols>
    <col min="10" max="10" width="12" customWidth="1"/>
  </cols>
  <sheetData>
    <row r="1" spans="1:13" x14ac:dyDescent="0.2">
      <c r="B1" t="s">
        <v>24</v>
      </c>
      <c r="C1" t="s">
        <v>25</v>
      </c>
      <c r="D1" t="s">
        <v>27</v>
      </c>
      <c r="E1" t="s">
        <v>76</v>
      </c>
      <c r="F1" t="s">
        <v>81</v>
      </c>
      <c r="G1" s="25"/>
    </row>
    <row r="2" spans="1:13" x14ac:dyDescent="0.2">
      <c r="A2" t="s">
        <v>6</v>
      </c>
      <c r="B2">
        <v>323.39999999999998</v>
      </c>
      <c r="C2" s="26">
        <v>0.21</v>
      </c>
      <c r="D2" s="9">
        <v>13.85</v>
      </c>
      <c r="E2" s="9">
        <v>731.84</v>
      </c>
      <c r="F2" s="20">
        <v>45292</v>
      </c>
      <c r="G2" s="27"/>
      <c r="I2" t="s">
        <v>81</v>
      </c>
      <c r="J2" t="s">
        <v>76</v>
      </c>
      <c r="K2" t="s">
        <v>27</v>
      </c>
      <c r="L2" t="s">
        <v>25</v>
      </c>
    </row>
    <row r="3" spans="1:13" x14ac:dyDescent="0.2">
      <c r="A3" t="s">
        <v>7</v>
      </c>
      <c r="B3">
        <v>351.1</v>
      </c>
      <c r="C3" s="26">
        <v>0.25</v>
      </c>
      <c r="D3" s="9">
        <v>13.99</v>
      </c>
      <c r="E3" s="9">
        <v>802.43</v>
      </c>
      <c r="F3" s="20">
        <v>30529</v>
      </c>
      <c r="G3" s="27"/>
      <c r="I3" cm="1">
        <f t="array" ref="I3:M7">LINEST(B2:B19,C2:F19,1,1)</f>
        <v>-1.4667174915475687E-3</v>
      </c>
      <c r="J3">
        <v>0.16860082392601891</v>
      </c>
      <c r="K3">
        <v>-12.94851890815405</v>
      </c>
      <c r="L3">
        <v>188.14250323217064</v>
      </c>
      <c r="M3">
        <v>401.3602203321089</v>
      </c>
    </row>
    <row r="4" spans="1:13" x14ac:dyDescent="0.2">
      <c r="A4" t="s">
        <v>8</v>
      </c>
      <c r="B4">
        <v>382.7</v>
      </c>
      <c r="C4" s="26">
        <v>0.26</v>
      </c>
      <c r="D4" s="9">
        <v>13.98</v>
      </c>
      <c r="E4" s="9">
        <v>894.51</v>
      </c>
      <c r="F4" s="20">
        <v>21284</v>
      </c>
      <c r="G4" s="27"/>
      <c r="I4">
        <v>3.2099635221998613E-4</v>
      </c>
      <c r="J4">
        <v>2.692404509591443E-2</v>
      </c>
      <c r="K4">
        <v>4.2473588686733885</v>
      </c>
      <c r="L4">
        <v>21.382874649289764</v>
      </c>
      <c r="M4">
        <v>36.507462485770944</v>
      </c>
    </row>
    <row r="5" spans="1:13" x14ac:dyDescent="0.2">
      <c r="A5" t="s">
        <v>9</v>
      </c>
      <c r="B5">
        <v>421.6</v>
      </c>
      <c r="C5" s="26">
        <v>0.32</v>
      </c>
      <c r="D5" s="9">
        <v>14.45</v>
      </c>
      <c r="E5" s="9">
        <v>1006.57</v>
      </c>
      <c r="F5" s="20">
        <v>17669</v>
      </c>
      <c r="G5" s="27"/>
      <c r="I5">
        <v>0.99774817470786525</v>
      </c>
      <c r="J5">
        <v>6.1550425957040593</v>
      </c>
      <c r="K5" t="e">
        <v>#N/A</v>
      </c>
      <c r="L5" t="e">
        <v>#N/A</v>
      </c>
      <c r="M5" t="e">
        <v>#N/A</v>
      </c>
    </row>
    <row r="6" spans="1:13" x14ac:dyDescent="0.2">
      <c r="A6" t="s">
        <v>10</v>
      </c>
      <c r="B6">
        <v>432.2</v>
      </c>
      <c r="C6" s="26">
        <v>0.36</v>
      </c>
      <c r="D6" s="9">
        <v>14.9</v>
      </c>
      <c r="E6" s="9">
        <v>1071.67</v>
      </c>
      <c r="F6" s="20">
        <v>17271</v>
      </c>
      <c r="G6" s="27"/>
      <c r="I6">
        <v>1440.0236017983725</v>
      </c>
      <c r="J6">
        <v>13</v>
      </c>
      <c r="K6" t="e">
        <v>#N/A</v>
      </c>
      <c r="L6" t="e">
        <v>#N/A</v>
      </c>
      <c r="M6" t="e">
        <v>#N/A</v>
      </c>
    </row>
    <row r="7" spans="1:13" x14ac:dyDescent="0.2">
      <c r="A7" t="s">
        <v>11</v>
      </c>
      <c r="B7">
        <v>447.4</v>
      </c>
      <c r="C7" s="26">
        <v>0.4</v>
      </c>
      <c r="D7" s="9">
        <v>15.18</v>
      </c>
      <c r="E7" s="9">
        <v>1147.18</v>
      </c>
      <c r="F7" s="20">
        <v>16539</v>
      </c>
      <c r="G7" s="27"/>
      <c r="I7">
        <v>218218.58085838592</v>
      </c>
      <c r="J7">
        <v>492.49914161410777</v>
      </c>
      <c r="K7" t="e">
        <v>#N/A</v>
      </c>
      <c r="L7" t="e">
        <v>#N/A</v>
      </c>
      <c r="M7" t="e">
        <v>#N/A</v>
      </c>
    </row>
    <row r="8" spans="1:13" x14ac:dyDescent="0.2">
      <c r="A8" t="s">
        <v>12</v>
      </c>
      <c r="B8">
        <v>470.3</v>
      </c>
      <c r="C8" s="26">
        <v>0.47</v>
      </c>
      <c r="D8" s="9">
        <v>15.63</v>
      </c>
      <c r="E8" s="9">
        <v>1183.6600000000001</v>
      </c>
      <c r="F8" s="20">
        <v>16575</v>
      </c>
      <c r="G8" s="27"/>
    </row>
    <row r="9" spans="1:13" x14ac:dyDescent="0.2">
      <c r="A9" t="s">
        <v>13</v>
      </c>
      <c r="B9">
        <v>486.4</v>
      </c>
      <c r="C9" s="26">
        <v>0.63</v>
      </c>
      <c r="D9" s="9">
        <v>16.34</v>
      </c>
      <c r="E9" s="9">
        <v>1232.8499999999999</v>
      </c>
      <c r="F9" s="20">
        <v>16230</v>
      </c>
      <c r="G9" s="27"/>
    </row>
    <row r="10" spans="1:13" x14ac:dyDescent="0.2">
      <c r="A10" t="s">
        <v>14</v>
      </c>
      <c r="B10">
        <v>503.7</v>
      </c>
      <c r="C10" s="26">
        <v>0.71</v>
      </c>
      <c r="D10" s="9">
        <v>16.739999999999998</v>
      </c>
      <c r="E10" s="9">
        <v>1254.8900000000001</v>
      </c>
      <c r="F10" s="20">
        <v>14800</v>
      </c>
      <c r="G10" s="27"/>
    </row>
    <row r="11" spans="1:13" x14ac:dyDescent="0.2">
      <c r="A11" t="s">
        <v>15</v>
      </c>
      <c r="B11">
        <v>519.9</v>
      </c>
      <c r="C11" s="26">
        <v>0.78</v>
      </c>
      <c r="D11" s="9">
        <v>17.04</v>
      </c>
      <c r="E11" s="9">
        <v>1293.32</v>
      </c>
      <c r="F11" s="20">
        <v>13791</v>
      </c>
      <c r="G11" s="27"/>
      <c r="I11" t="s">
        <v>110</v>
      </c>
      <c r="J11" s="36">
        <f>I5</f>
        <v>0.99774817470786525</v>
      </c>
    </row>
    <row r="12" spans="1:13" x14ac:dyDescent="0.2">
      <c r="A12" t="s">
        <v>16</v>
      </c>
      <c r="B12">
        <v>539.1</v>
      </c>
      <c r="C12" s="26">
        <v>0.79</v>
      </c>
      <c r="D12" s="9">
        <v>17.36</v>
      </c>
      <c r="E12" s="9">
        <v>1337.87</v>
      </c>
      <c r="F12" s="20">
        <v>12036</v>
      </c>
      <c r="G12" s="27"/>
      <c r="I12" t="s">
        <v>109</v>
      </c>
      <c r="J12" s="50">
        <f>J5/AVERAGE(B2:B19)</f>
        <v>1.1894568273068911E-2</v>
      </c>
    </row>
    <row r="13" spans="1:13" x14ac:dyDescent="0.2">
      <c r="A13" t="s">
        <v>17</v>
      </c>
      <c r="B13">
        <v>564</v>
      </c>
      <c r="C13" s="26">
        <v>0.83</v>
      </c>
      <c r="D13" s="9">
        <v>17.690000000000001</v>
      </c>
      <c r="E13" s="9">
        <v>1425.75</v>
      </c>
      <c r="F13" s="20">
        <v>11448</v>
      </c>
      <c r="G13" s="27"/>
      <c r="I13" t="s">
        <v>133</v>
      </c>
    </row>
    <row r="14" spans="1:13" x14ac:dyDescent="0.2">
      <c r="A14" t="s">
        <v>18</v>
      </c>
      <c r="B14">
        <v>585.5</v>
      </c>
      <c r="C14" s="26">
        <v>0.89</v>
      </c>
      <c r="D14" s="9">
        <v>17.98</v>
      </c>
      <c r="E14" s="9">
        <v>1548.87</v>
      </c>
      <c r="F14" s="20">
        <v>10047</v>
      </c>
      <c r="G14" s="27"/>
    </row>
    <row r="15" spans="1:13" x14ac:dyDescent="0.2">
      <c r="A15" t="s">
        <v>19</v>
      </c>
      <c r="B15">
        <v>610</v>
      </c>
      <c r="C15" s="26">
        <v>0.97</v>
      </c>
      <c r="D15" s="9">
        <v>18.34</v>
      </c>
      <c r="E15" s="9">
        <v>1643.14</v>
      </c>
      <c r="F15" s="20">
        <v>8745</v>
      </c>
      <c r="G15" s="27"/>
    </row>
    <row r="16" spans="1:13" x14ac:dyDescent="0.2">
      <c r="A16" t="s">
        <v>20</v>
      </c>
      <c r="B16">
        <v>634.70000000000005</v>
      </c>
      <c r="C16" s="26">
        <v>1.07</v>
      </c>
      <c r="D16" s="9">
        <v>19.190000000000001</v>
      </c>
      <c r="E16" s="9">
        <v>1768.65</v>
      </c>
      <c r="F16" s="20">
        <v>8672</v>
      </c>
      <c r="G16" s="27"/>
      <c r="J16" s="29"/>
    </row>
    <row r="17" spans="1:10" x14ac:dyDescent="0.2">
      <c r="A17" t="s">
        <v>21</v>
      </c>
      <c r="B17">
        <v>659.4</v>
      </c>
      <c r="C17" s="26">
        <v>1.1200000000000001</v>
      </c>
      <c r="D17" s="9">
        <v>19.95</v>
      </c>
      <c r="E17" s="9">
        <v>1874.24</v>
      </c>
      <c r="F17" s="20">
        <v>8784</v>
      </c>
      <c r="G17" s="27"/>
      <c r="J17" s="29"/>
    </row>
    <row r="18" spans="1:10" x14ac:dyDescent="0.2">
      <c r="A18" t="s">
        <v>22</v>
      </c>
      <c r="B18">
        <v>682.4</v>
      </c>
      <c r="C18" s="26">
        <v>1.2</v>
      </c>
      <c r="D18" s="9">
        <v>20.81</v>
      </c>
      <c r="E18" s="9">
        <v>2014.61</v>
      </c>
      <c r="F18" s="20">
        <v>8383</v>
      </c>
      <c r="G18" s="27"/>
    </row>
    <row r="19" spans="1:10" x14ac:dyDescent="0.2">
      <c r="A19" t="s">
        <v>23</v>
      </c>
      <c r="B19">
        <v>700.6</v>
      </c>
      <c r="C19" s="26">
        <v>1.29</v>
      </c>
      <c r="D19" s="9">
        <v>23.25</v>
      </c>
      <c r="E19" s="9">
        <v>2194.62</v>
      </c>
      <c r="F19" s="20">
        <v>7377</v>
      </c>
      <c r="G19" s="27"/>
    </row>
    <row r="23" spans="1:10" x14ac:dyDescent="0.2">
      <c r="B23" t="s">
        <v>85</v>
      </c>
    </row>
    <row r="24" spans="1:10" ht="16" thickBot="1" x14ac:dyDescent="0.25"/>
    <row r="25" spans="1:10" x14ac:dyDescent="0.2">
      <c r="B25" s="24" t="s">
        <v>86</v>
      </c>
      <c r="C25" s="24"/>
    </row>
    <row r="26" spans="1:10" x14ac:dyDescent="0.2">
      <c r="B26" t="s">
        <v>87</v>
      </c>
      <c r="C26">
        <v>0.99887345279963535</v>
      </c>
    </row>
    <row r="27" spans="1:10" x14ac:dyDescent="0.2">
      <c r="B27" t="s">
        <v>88</v>
      </c>
      <c r="C27">
        <v>0.99774817470786525</v>
      </c>
    </row>
    <row r="28" spans="1:10" x14ac:dyDescent="0.2">
      <c r="B28" t="s">
        <v>89</v>
      </c>
      <c r="C28">
        <v>0.99705530538720843</v>
      </c>
    </row>
    <row r="29" spans="1:10" x14ac:dyDescent="0.2">
      <c r="B29" t="s">
        <v>90</v>
      </c>
      <c r="C29">
        <v>6.1550425957040593</v>
      </c>
    </row>
    <row r="30" spans="1:10" ht="16" thickBot="1" x14ac:dyDescent="0.25">
      <c r="B30" s="22" t="s">
        <v>91</v>
      </c>
      <c r="C30" s="22">
        <v>18</v>
      </c>
    </row>
    <row r="32" spans="1:10" ht="16" thickBot="1" x14ac:dyDescent="0.25">
      <c r="B32" t="s">
        <v>92</v>
      </c>
    </row>
    <row r="33" spans="2:10" x14ac:dyDescent="0.2">
      <c r="B33" s="23"/>
      <c r="C33" s="23" t="s">
        <v>97</v>
      </c>
      <c r="D33" s="23" t="s">
        <v>98</v>
      </c>
      <c r="E33" s="23" t="s">
        <v>99</v>
      </c>
      <c r="F33" s="23" t="s">
        <v>100</v>
      </c>
      <c r="G33" s="23" t="s">
        <v>101</v>
      </c>
    </row>
    <row r="34" spans="2:10" x14ac:dyDescent="0.2">
      <c r="B34" t="s">
        <v>93</v>
      </c>
      <c r="C34">
        <v>4</v>
      </c>
      <c r="D34">
        <v>218218.58085838592</v>
      </c>
      <c r="E34">
        <v>54554.645214596479</v>
      </c>
      <c r="F34">
        <v>1440.0236017983725</v>
      </c>
      <c r="G34">
        <v>4.6311449789061434E-17</v>
      </c>
    </row>
    <row r="35" spans="2:10" x14ac:dyDescent="0.2">
      <c r="B35" t="s">
        <v>94</v>
      </c>
      <c r="C35">
        <v>13</v>
      </c>
      <c r="D35">
        <v>492.49914161410777</v>
      </c>
      <c r="E35">
        <v>37.884549354931366</v>
      </c>
    </row>
    <row r="36" spans="2:10" ht="16" thickBot="1" x14ac:dyDescent="0.25">
      <c r="B36" s="22" t="s">
        <v>95</v>
      </c>
      <c r="C36" s="22">
        <v>17</v>
      </c>
      <c r="D36" s="22">
        <v>218711.08000000002</v>
      </c>
      <c r="E36" s="22"/>
      <c r="F36" s="22"/>
      <c r="G36" s="22"/>
    </row>
    <row r="37" spans="2:10" ht="16" thickBot="1" x14ac:dyDescent="0.25"/>
    <row r="38" spans="2:10" x14ac:dyDescent="0.2">
      <c r="B38" s="23"/>
      <c r="C38" s="23" t="s">
        <v>102</v>
      </c>
      <c r="D38" s="23" t="s">
        <v>90</v>
      </c>
      <c r="E38" s="23" t="s">
        <v>103</v>
      </c>
      <c r="F38" s="23" t="s">
        <v>104</v>
      </c>
      <c r="G38" s="23" t="s">
        <v>105</v>
      </c>
      <c r="H38" s="23" t="s">
        <v>106</v>
      </c>
      <c r="I38" s="23" t="s">
        <v>107</v>
      </c>
      <c r="J38" s="23" t="s">
        <v>108</v>
      </c>
    </row>
    <row r="39" spans="2:10" x14ac:dyDescent="0.2">
      <c r="B39" t="s">
        <v>96</v>
      </c>
      <c r="C39">
        <v>401.3602203321089</v>
      </c>
      <c r="D39">
        <v>36.507462485770944</v>
      </c>
      <c r="E39">
        <v>10.993922694258524</v>
      </c>
      <c r="F39">
        <v>5.929365065906765E-8</v>
      </c>
      <c r="G39">
        <v>322.49064265085809</v>
      </c>
      <c r="H39">
        <v>480.2297980133597</v>
      </c>
      <c r="I39">
        <v>322.49064265085809</v>
      </c>
      <c r="J39">
        <v>480.2297980133597</v>
      </c>
    </row>
    <row r="40" spans="2:10" x14ac:dyDescent="0.2">
      <c r="B40" t="s">
        <v>25</v>
      </c>
      <c r="C40">
        <v>188.14250323217064</v>
      </c>
      <c r="D40">
        <v>21.382874649289764</v>
      </c>
      <c r="E40">
        <v>8.7987469560562488</v>
      </c>
      <c r="F40">
        <v>7.7724549764728852E-7</v>
      </c>
      <c r="G40">
        <v>141.94761105477221</v>
      </c>
      <c r="H40">
        <v>234.33739540956907</v>
      </c>
      <c r="I40">
        <v>141.94761105477221</v>
      </c>
      <c r="J40">
        <v>234.33739540956907</v>
      </c>
    </row>
    <row r="41" spans="2:10" x14ac:dyDescent="0.2">
      <c r="B41" t="s">
        <v>27</v>
      </c>
      <c r="C41">
        <v>-12.94851890815405</v>
      </c>
      <c r="D41">
        <v>4.2473588686733885</v>
      </c>
      <c r="E41">
        <v>-3.0486048644621273</v>
      </c>
      <c r="F41">
        <v>9.3249771041475169E-3</v>
      </c>
      <c r="G41">
        <v>-22.124379880785305</v>
      </c>
      <c r="H41">
        <v>-3.7726579355227945</v>
      </c>
      <c r="I41">
        <v>-22.124379880785305</v>
      </c>
      <c r="J41">
        <v>-3.7726579355227945</v>
      </c>
    </row>
    <row r="42" spans="2:10" x14ac:dyDescent="0.2">
      <c r="B42" t="s">
        <v>76</v>
      </c>
      <c r="C42">
        <v>0.16860082392601891</v>
      </c>
      <c r="D42">
        <v>2.692404509591443E-2</v>
      </c>
      <c r="E42">
        <v>6.2620911280379312</v>
      </c>
      <c r="F42">
        <v>2.9150684948788555E-5</v>
      </c>
      <c r="G42">
        <v>0.11043496079561461</v>
      </c>
      <c r="H42">
        <v>0.22676668705642322</v>
      </c>
      <c r="I42">
        <v>0.11043496079561461</v>
      </c>
      <c r="J42">
        <v>0.22676668705642322</v>
      </c>
    </row>
    <row r="43" spans="2:10" ht="16" thickBot="1" x14ac:dyDescent="0.25">
      <c r="B43" s="22" t="s">
        <v>82</v>
      </c>
      <c r="C43" s="22">
        <v>-1.4667174915475687E-3</v>
      </c>
      <c r="D43" s="22">
        <v>3.2099635221998613E-4</v>
      </c>
      <c r="E43" s="22">
        <v>-4.5692652935270548</v>
      </c>
      <c r="F43" s="22">
        <v>5.2632962747513866E-4</v>
      </c>
      <c r="G43" s="22">
        <v>-2.1601879497225177E-3</v>
      </c>
      <c r="H43" s="22">
        <v>-7.732470333726199E-4</v>
      </c>
      <c r="I43" s="22">
        <v>-2.1601879497225177E-3</v>
      </c>
      <c r="J43" s="22">
        <v>-7.732470333726199E-4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9917-21AC-584B-9CE5-66384828214B}">
  <dimension ref="A1:S65"/>
  <sheetViews>
    <sheetView topLeftCell="B1" workbookViewId="0">
      <selection activeCell="Q7" sqref="Q7"/>
    </sheetView>
  </sheetViews>
  <sheetFormatPr baseColWidth="10" defaultRowHeight="15" x14ac:dyDescent="0.2"/>
  <sheetData>
    <row r="1" spans="1:18" x14ac:dyDescent="0.2">
      <c r="B1" t="s">
        <v>24</v>
      </c>
      <c r="C1" t="s">
        <v>25</v>
      </c>
      <c r="D1" t="s">
        <v>27</v>
      </c>
      <c r="E1" t="s">
        <v>76</v>
      </c>
      <c r="F1" t="s">
        <v>81</v>
      </c>
      <c r="G1" t="s">
        <v>154</v>
      </c>
      <c r="H1" t="s">
        <v>155</v>
      </c>
    </row>
    <row r="2" spans="1:18" x14ac:dyDescent="0.2">
      <c r="A2" t="s">
        <v>6</v>
      </c>
      <c r="B2">
        <v>323.39999999999998</v>
      </c>
      <c r="C2" s="26">
        <v>0.21</v>
      </c>
      <c r="D2" s="9">
        <v>13.85</v>
      </c>
      <c r="E2" s="9">
        <v>731.84</v>
      </c>
      <c r="F2" s="20">
        <v>45292</v>
      </c>
      <c r="G2">
        <f>B48^2</f>
        <v>101436.78301337305</v>
      </c>
      <c r="H2">
        <f>B48^3</f>
        <v>32306744.807329174</v>
      </c>
      <c r="K2" t="s">
        <v>85</v>
      </c>
    </row>
    <row r="3" spans="1:18" ht="16" thickBot="1" x14ac:dyDescent="0.25">
      <c r="A3" t="s">
        <v>7</v>
      </c>
      <c r="B3">
        <v>351.1</v>
      </c>
      <c r="C3" s="26">
        <v>0.25</v>
      </c>
      <c r="D3" s="9">
        <v>13.99</v>
      </c>
      <c r="E3" s="9">
        <v>802.43</v>
      </c>
      <c r="F3" s="20">
        <v>30529</v>
      </c>
      <c r="G3">
        <f t="shared" ref="G3:G19" si="0">B49^2</f>
        <v>127991.50741774547</v>
      </c>
      <c r="H3">
        <f t="shared" ref="H3:H19" si="1">B49^3</f>
        <v>45790114.656899594</v>
      </c>
    </row>
    <row r="4" spans="1:18" x14ac:dyDescent="0.2">
      <c r="A4" t="s">
        <v>8</v>
      </c>
      <c r="B4">
        <v>382.7</v>
      </c>
      <c r="C4" s="26">
        <v>0.26</v>
      </c>
      <c r="D4" s="9">
        <v>13.98</v>
      </c>
      <c r="E4" s="9">
        <v>894.51</v>
      </c>
      <c r="F4" s="20">
        <v>21284</v>
      </c>
      <c r="G4">
        <f t="shared" si="0"/>
        <v>151207.81031519984</v>
      </c>
      <c r="H4">
        <f t="shared" si="1"/>
        <v>58797835.171267211</v>
      </c>
      <c r="K4" s="46" t="s">
        <v>86</v>
      </c>
      <c r="L4" s="46"/>
      <c r="Q4" t="s">
        <v>156</v>
      </c>
      <c r="R4">
        <f>((C33-M14)/2)/(M14/L14)</f>
        <v>4.1376707772522483</v>
      </c>
    </row>
    <row r="5" spans="1:18" x14ac:dyDescent="0.2">
      <c r="A5" t="s">
        <v>9</v>
      </c>
      <c r="B5">
        <v>421.6</v>
      </c>
      <c r="C5" s="26">
        <v>0.32</v>
      </c>
      <c r="D5" s="9">
        <v>14.45</v>
      </c>
      <c r="E5" s="9">
        <v>1006.57</v>
      </c>
      <c r="F5" s="20">
        <v>17669</v>
      </c>
      <c r="G5">
        <f t="shared" si="0"/>
        <v>174935.42405172836</v>
      </c>
      <c r="H5">
        <f t="shared" si="1"/>
        <v>73167234.974140808</v>
      </c>
      <c r="K5" s="43" t="s">
        <v>87</v>
      </c>
      <c r="L5" s="43">
        <v>0.99935726064686115</v>
      </c>
    </row>
    <row r="6" spans="1:18" x14ac:dyDescent="0.2">
      <c r="A6" t="s">
        <v>10</v>
      </c>
      <c r="B6">
        <v>432.2</v>
      </c>
      <c r="C6" s="26">
        <v>0.36</v>
      </c>
      <c r="D6" s="9">
        <v>14.9</v>
      </c>
      <c r="E6" s="9">
        <v>1071.67</v>
      </c>
      <c r="F6" s="20">
        <v>17271</v>
      </c>
      <c r="G6">
        <f t="shared" si="0"/>
        <v>186202.05117206092</v>
      </c>
      <c r="H6">
        <f t="shared" si="1"/>
        <v>80348299.767100319</v>
      </c>
      <c r="K6" s="43" t="s">
        <v>88</v>
      </c>
      <c r="L6" s="43">
        <v>0.9987149344075984</v>
      </c>
      <c r="Q6" t="s">
        <v>157</v>
      </c>
      <c r="R6">
        <f>_xlfn.F.DIST.RT(R4,2,L14)</f>
        <v>4.5724431575883275E-2</v>
      </c>
    </row>
    <row r="7" spans="1:18" x14ac:dyDescent="0.2">
      <c r="A7" t="s">
        <v>11</v>
      </c>
      <c r="B7">
        <v>447.4</v>
      </c>
      <c r="C7" s="26">
        <v>0.4</v>
      </c>
      <c r="D7" s="9">
        <v>15.18</v>
      </c>
      <c r="E7" s="9">
        <v>1147.18</v>
      </c>
      <c r="F7" s="20">
        <v>16539</v>
      </c>
      <c r="G7">
        <f t="shared" si="0"/>
        <v>201795.15588768775</v>
      </c>
      <c r="H7">
        <f t="shared" si="1"/>
        <v>90649644.469027117</v>
      </c>
      <c r="K7" s="43" t="s">
        <v>89</v>
      </c>
      <c r="L7" s="43">
        <v>0.99801398953901566</v>
      </c>
      <c r="Q7" t="s">
        <v>158</v>
      </c>
    </row>
    <row r="8" spans="1:18" x14ac:dyDescent="0.2">
      <c r="A8" t="s">
        <v>12</v>
      </c>
      <c r="B8">
        <v>470.3</v>
      </c>
      <c r="C8" s="26">
        <v>0.47</v>
      </c>
      <c r="D8" s="9">
        <v>15.63</v>
      </c>
      <c r="E8" s="9">
        <v>1183.6600000000001</v>
      </c>
      <c r="F8" s="20">
        <v>16575</v>
      </c>
      <c r="G8">
        <f t="shared" si="0"/>
        <v>214051.55067327086</v>
      </c>
      <c r="H8">
        <f t="shared" si="1"/>
        <v>99032460.083213627</v>
      </c>
      <c r="K8" s="43" t="s">
        <v>90</v>
      </c>
      <c r="L8" s="43">
        <v>5.0547734737931496</v>
      </c>
    </row>
    <row r="9" spans="1:18" ht="16" thickBot="1" x14ac:dyDescent="0.25">
      <c r="A9" t="s">
        <v>13</v>
      </c>
      <c r="B9">
        <v>486.4</v>
      </c>
      <c r="C9" s="26">
        <v>0.63</v>
      </c>
      <c r="D9" s="9">
        <v>16.34</v>
      </c>
      <c r="E9" s="9">
        <v>1232.8499999999999</v>
      </c>
      <c r="F9" s="20">
        <v>16230</v>
      </c>
      <c r="G9">
        <f t="shared" si="0"/>
        <v>242424.17879203489</v>
      </c>
      <c r="H9">
        <f t="shared" si="1"/>
        <v>119361398.80264412</v>
      </c>
      <c r="K9" s="44" t="s">
        <v>91</v>
      </c>
      <c r="L9" s="44">
        <v>18</v>
      </c>
    </row>
    <row r="10" spans="1:18" x14ac:dyDescent="0.2">
      <c r="A10" t="s">
        <v>14</v>
      </c>
      <c r="B10">
        <v>503.7</v>
      </c>
      <c r="C10" s="26">
        <v>0.71</v>
      </c>
      <c r="D10" s="9">
        <v>16.739999999999998</v>
      </c>
      <c r="E10" s="9">
        <v>1254.8900000000001</v>
      </c>
      <c r="F10" s="20">
        <v>14800</v>
      </c>
      <c r="G10">
        <f t="shared" si="0"/>
        <v>258116.08295633082</v>
      </c>
      <c r="H10">
        <f t="shared" si="1"/>
        <v>131136201.21509349</v>
      </c>
    </row>
    <row r="11" spans="1:18" ht="16" thickBot="1" x14ac:dyDescent="0.25">
      <c r="A11" t="s">
        <v>15</v>
      </c>
      <c r="B11">
        <v>519.9</v>
      </c>
      <c r="C11" s="26">
        <v>0.78</v>
      </c>
      <c r="D11" s="9">
        <v>17.04</v>
      </c>
      <c r="E11" s="9">
        <v>1293.32</v>
      </c>
      <c r="F11" s="20">
        <v>13791</v>
      </c>
      <c r="G11">
        <f t="shared" si="0"/>
        <v>275935.81127192528</v>
      </c>
      <c r="H11">
        <f t="shared" si="1"/>
        <v>144947957.86628288</v>
      </c>
      <c r="K11" t="s">
        <v>92</v>
      </c>
    </row>
    <row r="12" spans="1:18" x14ac:dyDescent="0.2">
      <c r="A12" t="s">
        <v>16</v>
      </c>
      <c r="B12">
        <v>539.1</v>
      </c>
      <c r="C12" s="26">
        <v>0.79</v>
      </c>
      <c r="D12" s="9">
        <v>17.36</v>
      </c>
      <c r="E12" s="9">
        <v>1337.87</v>
      </c>
      <c r="F12" s="20">
        <v>12036</v>
      </c>
      <c r="G12">
        <f t="shared" si="0"/>
        <v>284215.95582454227</v>
      </c>
      <c r="H12">
        <f t="shared" si="1"/>
        <v>151520949.52077955</v>
      </c>
      <c r="K12" s="45"/>
      <c r="L12" s="45" t="s">
        <v>97</v>
      </c>
      <c r="M12" s="45" t="s">
        <v>98</v>
      </c>
      <c r="N12" s="45" t="s">
        <v>99</v>
      </c>
      <c r="O12" s="45" t="s">
        <v>100</v>
      </c>
      <c r="P12" s="45" t="s">
        <v>101</v>
      </c>
    </row>
    <row r="13" spans="1:18" x14ac:dyDescent="0.2">
      <c r="A13" t="s">
        <v>17</v>
      </c>
      <c r="B13">
        <v>564</v>
      </c>
      <c r="C13" s="26">
        <v>0.83</v>
      </c>
      <c r="D13" s="9">
        <v>17.690000000000001</v>
      </c>
      <c r="E13" s="9">
        <v>1425.75</v>
      </c>
      <c r="F13" s="20">
        <v>11448</v>
      </c>
      <c r="G13">
        <f t="shared" si="0"/>
        <v>304760.13148917863</v>
      </c>
      <c r="H13">
        <f t="shared" si="1"/>
        <v>168243087.01342535</v>
      </c>
      <c r="K13" s="43" t="s">
        <v>93</v>
      </c>
      <c r="L13" s="43">
        <v>6</v>
      </c>
      <c r="M13" s="43">
        <v>218430.02191641502</v>
      </c>
      <c r="N13" s="43">
        <v>36405.003652735839</v>
      </c>
      <c r="O13" s="43">
        <v>1424.8123913468485</v>
      </c>
      <c r="P13" s="43">
        <v>3.0555456513267068E-15</v>
      </c>
    </row>
    <row r="14" spans="1:18" x14ac:dyDescent="0.2">
      <c r="A14" t="s">
        <v>18</v>
      </c>
      <c r="B14">
        <v>585.5</v>
      </c>
      <c r="C14" s="26">
        <v>0.89</v>
      </c>
      <c r="D14" s="9">
        <v>17.98</v>
      </c>
      <c r="E14" s="9">
        <v>1548.87</v>
      </c>
      <c r="F14" s="20">
        <v>10047</v>
      </c>
      <c r="G14">
        <f t="shared" si="0"/>
        <v>339186.64504872507</v>
      </c>
      <c r="H14">
        <f t="shared" si="1"/>
        <v>197541395.00881383</v>
      </c>
      <c r="K14" s="43" t="s">
        <v>94</v>
      </c>
      <c r="L14" s="43">
        <v>11</v>
      </c>
      <c r="M14" s="43">
        <v>281.05808358499155</v>
      </c>
      <c r="N14" s="43">
        <v>25.550734871362867</v>
      </c>
      <c r="O14" s="43"/>
      <c r="P14" s="43"/>
    </row>
    <row r="15" spans="1:18" ht="16" thickBot="1" x14ac:dyDescent="0.25">
      <c r="A15" t="s">
        <v>19</v>
      </c>
      <c r="B15">
        <v>610</v>
      </c>
      <c r="C15" s="26">
        <v>0.97</v>
      </c>
      <c r="D15" s="9">
        <v>18.34</v>
      </c>
      <c r="E15" s="9">
        <v>1643.14</v>
      </c>
      <c r="F15" s="20">
        <v>8745</v>
      </c>
      <c r="G15">
        <f t="shared" si="0"/>
        <v>372821.2777582804</v>
      </c>
      <c r="H15">
        <f t="shared" si="1"/>
        <v>227641288.8662369</v>
      </c>
      <c r="K15" s="44" t="s">
        <v>95</v>
      </c>
      <c r="L15" s="44">
        <v>17</v>
      </c>
      <c r="M15" s="44">
        <v>218711.08000000002</v>
      </c>
      <c r="N15" s="44"/>
      <c r="O15" s="44"/>
      <c r="P15" s="44"/>
    </row>
    <row r="16" spans="1:18" ht="16" thickBot="1" x14ac:dyDescent="0.25">
      <c r="A16" t="s">
        <v>20</v>
      </c>
      <c r="B16">
        <v>634.70000000000005</v>
      </c>
      <c r="C16" s="26">
        <v>1.07</v>
      </c>
      <c r="D16" s="9">
        <v>19.190000000000001</v>
      </c>
      <c r="E16" s="9">
        <v>1768.65</v>
      </c>
      <c r="F16" s="20">
        <v>8672</v>
      </c>
      <c r="G16">
        <f t="shared" si="0"/>
        <v>409173.99126552115</v>
      </c>
      <c r="H16">
        <f t="shared" si="1"/>
        <v>261735137.9712947</v>
      </c>
    </row>
    <row r="17" spans="1:19" x14ac:dyDescent="0.2">
      <c r="A17" t="s">
        <v>21</v>
      </c>
      <c r="B17">
        <v>659.4</v>
      </c>
      <c r="C17" s="26">
        <v>1.1200000000000001</v>
      </c>
      <c r="D17" s="9">
        <v>19.95</v>
      </c>
      <c r="E17" s="9">
        <v>1874.24</v>
      </c>
      <c r="F17" s="20">
        <v>8784</v>
      </c>
      <c r="G17">
        <f t="shared" si="0"/>
        <v>431480.34292824456</v>
      </c>
      <c r="H17">
        <f t="shared" si="1"/>
        <v>283427197.69269168</v>
      </c>
      <c r="K17" s="45"/>
      <c r="L17" s="45" t="s">
        <v>102</v>
      </c>
      <c r="M17" s="45" t="s">
        <v>90</v>
      </c>
      <c r="N17" s="45" t="s">
        <v>103</v>
      </c>
      <c r="O17" s="45" t="s">
        <v>104</v>
      </c>
      <c r="P17" s="45" t="s">
        <v>105</v>
      </c>
      <c r="Q17" s="45" t="s">
        <v>106</v>
      </c>
      <c r="R17" s="45" t="s">
        <v>107</v>
      </c>
      <c r="S17" s="45" t="s">
        <v>108</v>
      </c>
    </row>
    <row r="18" spans="1:19" x14ac:dyDescent="0.2">
      <c r="A18" t="s">
        <v>22</v>
      </c>
      <c r="B18">
        <v>682.4</v>
      </c>
      <c r="C18" s="26">
        <v>1.2</v>
      </c>
      <c r="D18" s="9">
        <v>20.81</v>
      </c>
      <c r="E18" s="9">
        <v>2014.61</v>
      </c>
      <c r="F18" s="20">
        <v>8383</v>
      </c>
      <c r="G18">
        <f t="shared" si="0"/>
        <v>469282.48543982313</v>
      </c>
      <c r="H18">
        <f t="shared" si="1"/>
        <v>321478193.09845567</v>
      </c>
      <c r="K18" s="43" t="s">
        <v>96</v>
      </c>
      <c r="L18" s="43">
        <v>-688.9744360773667</v>
      </c>
      <c r="M18" s="43">
        <v>488.53589405828137</v>
      </c>
      <c r="N18" s="43">
        <v>-1.4102841663363499</v>
      </c>
      <c r="O18" s="43">
        <v>0.18610145748402565</v>
      </c>
      <c r="P18" s="43">
        <v>-1764.2346890717447</v>
      </c>
      <c r="Q18" s="43">
        <v>386.2858169170114</v>
      </c>
      <c r="R18" s="43">
        <v>-1764.2346890717447</v>
      </c>
      <c r="S18" s="43">
        <v>386.2858169170114</v>
      </c>
    </row>
    <row r="19" spans="1:19" x14ac:dyDescent="0.2">
      <c r="A19" t="s">
        <v>23</v>
      </c>
      <c r="B19">
        <v>700.6</v>
      </c>
      <c r="C19" s="26">
        <v>1.29</v>
      </c>
      <c r="D19" s="9">
        <v>23.25</v>
      </c>
      <c r="E19" s="9">
        <v>2194.62</v>
      </c>
      <c r="F19" s="20">
        <v>7377</v>
      </c>
      <c r="G19">
        <f t="shared" si="0"/>
        <v>493092.91555271321</v>
      </c>
      <c r="H19">
        <f t="shared" si="1"/>
        <v>346252680.66249967</v>
      </c>
      <c r="K19" s="43" t="s">
        <v>25</v>
      </c>
      <c r="L19" s="43">
        <v>-648.80232931848252</v>
      </c>
      <c r="M19" s="43">
        <v>400.06302042601766</v>
      </c>
      <c r="N19" s="43">
        <v>-1.6217503148068728</v>
      </c>
      <c r="O19" s="43">
        <v>0.13314304188952683</v>
      </c>
      <c r="P19" s="43">
        <v>-1529.3351003775854</v>
      </c>
      <c r="Q19" s="43">
        <v>231.73044174062034</v>
      </c>
      <c r="R19" s="43">
        <v>-1529.3351003775854</v>
      </c>
      <c r="S19" s="43">
        <v>231.73044174062034</v>
      </c>
    </row>
    <row r="20" spans="1:19" x14ac:dyDescent="0.2">
      <c r="K20" s="43" t="s">
        <v>27</v>
      </c>
      <c r="L20" s="43">
        <v>47.075617499393047</v>
      </c>
      <c r="M20" s="43">
        <v>29.33515361958176</v>
      </c>
      <c r="N20" s="43">
        <v>1.6047510134042453</v>
      </c>
      <c r="O20" s="43">
        <v>0.13685113671634247</v>
      </c>
      <c r="P20" s="43">
        <v>-17.490620286314918</v>
      </c>
      <c r="Q20" s="43">
        <v>111.64185528510102</v>
      </c>
      <c r="R20" s="43">
        <v>-17.490620286314918</v>
      </c>
      <c r="S20" s="43">
        <v>111.64185528510102</v>
      </c>
    </row>
    <row r="21" spans="1:19" x14ac:dyDescent="0.2">
      <c r="A21" t="s">
        <v>85</v>
      </c>
      <c r="K21" s="43" t="s">
        <v>76</v>
      </c>
      <c r="L21" s="43">
        <v>-0.46912093189355869</v>
      </c>
      <c r="M21" s="43">
        <v>0.33904929675751661</v>
      </c>
      <c r="N21" s="43">
        <v>-1.3836363513506047</v>
      </c>
      <c r="O21" s="43">
        <v>0.19390324486121432</v>
      </c>
      <c r="P21" s="43">
        <v>-1.2153634025963589</v>
      </c>
      <c r="Q21" s="43">
        <v>0.2771215388092414</v>
      </c>
      <c r="R21" s="43">
        <v>-1.2153634025963589</v>
      </c>
      <c r="S21" s="43">
        <v>0.2771215388092414</v>
      </c>
    </row>
    <row r="22" spans="1:19" ht="16" thickBot="1" x14ac:dyDescent="0.25">
      <c r="K22" s="43" t="s">
        <v>81</v>
      </c>
      <c r="L22" s="43">
        <v>4.0391145940041695E-3</v>
      </c>
      <c r="M22" s="43">
        <v>2.3427553278153857E-3</v>
      </c>
      <c r="N22" s="43">
        <v>1.7240872514718109</v>
      </c>
      <c r="O22" s="43">
        <v>0.11264304877820668</v>
      </c>
      <c r="P22" s="43">
        <v>-1.1172551162431158E-3</v>
      </c>
      <c r="Q22" s="43">
        <v>9.1954843042514542E-3</v>
      </c>
      <c r="R22" s="43">
        <v>-1.1172551162431158E-3</v>
      </c>
      <c r="S22" s="43">
        <v>9.1954843042514542E-3</v>
      </c>
    </row>
    <row r="23" spans="1:19" x14ac:dyDescent="0.2">
      <c r="A23" s="46" t="s">
        <v>86</v>
      </c>
      <c r="B23" s="46"/>
      <c r="K23" s="43" t="s">
        <v>154</v>
      </c>
      <c r="L23" s="43">
        <v>8.2333194691138652E-3</v>
      </c>
      <c r="M23" s="43">
        <v>3.8232345585817356E-3</v>
      </c>
      <c r="N23" s="43">
        <v>2.1534957750978512</v>
      </c>
      <c r="O23" s="43">
        <v>5.4315640724211293E-2</v>
      </c>
      <c r="P23" s="43">
        <v>-1.815630578740404E-4</v>
      </c>
      <c r="Q23" s="43">
        <v>1.6648201996101772E-2</v>
      </c>
      <c r="R23" s="43">
        <v>-1.815630578740404E-4</v>
      </c>
      <c r="S23" s="43">
        <v>1.6648201996101772E-2</v>
      </c>
    </row>
    <row r="24" spans="1:19" ht="16" thickBot="1" x14ac:dyDescent="0.25">
      <c r="A24" s="43" t="s">
        <v>87</v>
      </c>
      <c r="B24" s="43">
        <v>0.99887345279963535</v>
      </c>
      <c r="K24" s="44" t="s">
        <v>155</v>
      </c>
      <c r="L24" s="44">
        <v>-5.5596653311492133E-6</v>
      </c>
      <c r="M24" s="44">
        <v>2.4308622925508686E-6</v>
      </c>
      <c r="N24" s="44">
        <v>-2.2871165298775851</v>
      </c>
      <c r="O24" s="44">
        <v>4.2995070418069284E-2</v>
      </c>
      <c r="P24" s="44">
        <v>-1.0909957163280013E-5</v>
      </c>
      <c r="Q24" s="44">
        <v>-2.0937349901841274E-7</v>
      </c>
      <c r="R24" s="44">
        <v>-1.0909957163280013E-5</v>
      </c>
      <c r="S24" s="44">
        <v>-2.0937349901841274E-7</v>
      </c>
    </row>
    <row r="25" spans="1:19" x14ac:dyDescent="0.2">
      <c r="A25" s="43" t="s">
        <v>88</v>
      </c>
      <c r="B25" s="43">
        <v>0.99774817470786525</v>
      </c>
    </row>
    <row r="26" spans="1:19" x14ac:dyDescent="0.2">
      <c r="A26" s="43" t="s">
        <v>89</v>
      </c>
      <c r="B26" s="43">
        <v>0.99705530538720843</v>
      </c>
    </row>
    <row r="27" spans="1:19" x14ac:dyDescent="0.2">
      <c r="A27" s="43" t="s">
        <v>90</v>
      </c>
      <c r="B27" s="43">
        <v>6.1550425957040593</v>
      </c>
      <c r="S27" t="s">
        <v>163</v>
      </c>
    </row>
    <row r="28" spans="1:19" ht="16" thickBot="1" x14ac:dyDescent="0.25">
      <c r="A28" s="44" t="s">
        <v>91</v>
      </c>
      <c r="B28" s="44">
        <v>18</v>
      </c>
      <c r="S28" t="s">
        <v>159</v>
      </c>
    </row>
    <row r="29" spans="1:19" x14ac:dyDescent="0.2">
      <c r="S29" t="s">
        <v>160</v>
      </c>
    </row>
    <row r="30" spans="1:19" ht="16" thickBot="1" x14ac:dyDescent="0.25">
      <c r="A30" t="s">
        <v>92</v>
      </c>
      <c r="S30" t="s">
        <v>161</v>
      </c>
    </row>
    <row r="31" spans="1:19" x14ac:dyDescent="0.2">
      <c r="A31" s="45"/>
      <c r="B31" s="45" t="s">
        <v>97</v>
      </c>
      <c r="C31" s="45" t="s">
        <v>98</v>
      </c>
      <c r="D31" s="45" t="s">
        <v>99</v>
      </c>
      <c r="E31" s="45" t="s">
        <v>100</v>
      </c>
      <c r="F31" s="45" t="s">
        <v>101</v>
      </c>
      <c r="S31" t="s">
        <v>162</v>
      </c>
    </row>
    <row r="32" spans="1:19" x14ac:dyDescent="0.2">
      <c r="A32" s="43" t="s">
        <v>93</v>
      </c>
      <c r="B32" s="43">
        <v>4</v>
      </c>
      <c r="C32" s="43">
        <v>218218.58085838592</v>
      </c>
      <c r="D32" s="43">
        <v>54554.645214596479</v>
      </c>
      <c r="E32" s="43">
        <v>1440.0236017983725</v>
      </c>
      <c r="F32" s="43">
        <v>4.6311449789061434E-17</v>
      </c>
    </row>
    <row r="33" spans="1:9" x14ac:dyDescent="0.2">
      <c r="A33" s="43" t="s">
        <v>94</v>
      </c>
      <c r="B33" s="43">
        <v>13</v>
      </c>
      <c r="C33" s="43">
        <v>492.49914161410777</v>
      </c>
      <c r="D33" s="43">
        <v>37.884549354931366</v>
      </c>
      <c r="E33" s="43"/>
      <c r="F33" s="43"/>
    </row>
    <row r="34" spans="1:9" ht="16" thickBot="1" x14ac:dyDescent="0.25">
      <c r="A34" s="44" t="s">
        <v>95</v>
      </c>
      <c r="B34" s="44">
        <v>17</v>
      </c>
      <c r="C34" s="44">
        <v>218711.08000000002</v>
      </c>
      <c r="D34" s="44"/>
      <c r="E34" s="44"/>
      <c r="F34" s="44"/>
    </row>
    <row r="35" spans="1:9" ht="16" thickBot="1" x14ac:dyDescent="0.25"/>
    <row r="36" spans="1:9" x14ac:dyDescent="0.2">
      <c r="A36" s="45"/>
      <c r="B36" s="45" t="s">
        <v>102</v>
      </c>
      <c r="C36" s="45" t="s">
        <v>90</v>
      </c>
      <c r="D36" s="45" t="s">
        <v>103</v>
      </c>
      <c r="E36" s="45" t="s">
        <v>104</v>
      </c>
      <c r="F36" s="45" t="s">
        <v>105</v>
      </c>
      <c r="G36" s="45" t="s">
        <v>106</v>
      </c>
      <c r="H36" s="45" t="s">
        <v>107</v>
      </c>
      <c r="I36" s="45" t="s">
        <v>108</v>
      </c>
    </row>
    <row r="37" spans="1:9" x14ac:dyDescent="0.2">
      <c r="A37" s="43" t="s">
        <v>96</v>
      </c>
      <c r="B37" s="43">
        <v>401.3602203321089</v>
      </c>
      <c r="C37" s="43">
        <v>36.507462485770944</v>
      </c>
      <c r="D37" s="43">
        <v>10.993922694258524</v>
      </c>
      <c r="E37" s="43">
        <v>5.929365065906765E-8</v>
      </c>
      <c r="F37" s="43">
        <v>322.49064265085809</v>
      </c>
      <c r="G37" s="43">
        <v>480.2297980133597</v>
      </c>
      <c r="H37" s="43">
        <v>322.49064265085809</v>
      </c>
      <c r="I37" s="43">
        <v>480.2297980133597</v>
      </c>
    </row>
    <row r="38" spans="1:9" x14ac:dyDescent="0.2">
      <c r="A38" s="43" t="s">
        <v>25</v>
      </c>
      <c r="B38" s="43">
        <v>188.14250323217064</v>
      </c>
      <c r="C38" s="43">
        <v>21.382874649289764</v>
      </c>
      <c r="D38" s="43">
        <v>8.7987469560562488</v>
      </c>
      <c r="E38" s="43">
        <v>7.7724549764728852E-7</v>
      </c>
      <c r="F38" s="43">
        <v>141.94761105477221</v>
      </c>
      <c r="G38" s="43">
        <v>234.33739540956907</v>
      </c>
      <c r="H38" s="43">
        <v>141.94761105477221</v>
      </c>
      <c r="I38" s="43">
        <v>234.33739540956907</v>
      </c>
    </row>
    <row r="39" spans="1:9" x14ac:dyDescent="0.2">
      <c r="A39" s="43" t="s">
        <v>27</v>
      </c>
      <c r="B39" s="43">
        <v>-12.94851890815405</v>
      </c>
      <c r="C39" s="43">
        <v>4.2473588686733885</v>
      </c>
      <c r="D39" s="43">
        <v>-3.0486048644621273</v>
      </c>
      <c r="E39" s="43">
        <v>9.3249771041475169E-3</v>
      </c>
      <c r="F39" s="43">
        <v>-22.124379880785305</v>
      </c>
      <c r="G39" s="43">
        <v>-3.7726579355227945</v>
      </c>
      <c r="H39" s="43">
        <v>-22.124379880785305</v>
      </c>
      <c r="I39" s="43">
        <v>-3.7726579355227945</v>
      </c>
    </row>
    <row r="40" spans="1:9" x14ac:dyDescent="0.2">
      <c r="A40" s="43" t="s">
        <v>76</v>
      </c>
      <c r="B40" s="43">
        <v>0.16860082392601891</v>
      </c>
      <c r="C40" s="43">
        <v>2.692404509591443E-2</v>
      </c>
      <c r="D40" s="43">
        <v>6.2620911280379312</v>
      </c>
      <c r="E40" s="43">
        <v>2.9150684948788555E-5</v>
      </c>
      <c r="F40" s="43">
        <v>0.11043496079561461</v>
      </c>
      <c r="G40" s="43">
        <v>0.22676668705642322</v>
      </c>
      <c r="H40" s="43">
        <v>0.11043496079561461</v>
      </c>
      <c r="I40" s="43">
        <v>0.22676668705642322</v>
      </c>
    </row>
    <row r="41" spans="1:9" ht="16" thickBot="1" x14ac:dyDescent="0.25">
      <c r="A41" s="44" t="s">
        <v>81</v>
      </c>
      <c r="B41" s="44">
        <v>-1.4667174915475687E-3</v>
      </c>
      <c r="C41" s="44">
        <v>3.2099635221998613E-4</v>
      </c>
      <c r="D41" s="44">
        <v>-4.5692652935270548</v>
      </c>
      <c r="E41" s="44">
        <v>5.2632962747513866E-4</v>
      </c>
      <c r="F41" s="44">
        <v>-2.1601879497225177E-3</v>
      </c>
      <c r="G41" s="44">
        <v>-7.732470333726199E-4</v>
      </c>
      <c r="H41" s="44">
        <v>-2.1601879497225177E-3</v>
      </c>
      <c r="I41" s="44">
        <v>-7.732470333726199E-4</v>
      </c>
    </row>
    <row r="45" spans="1:9" x14ac:dyDescent="0.2">
      <c r="A45" t="s">
        <v>150</v>
      </c>
    </row>
    <row r="46" spans="1:9" ht="16" thickBot="1" x14ac:dyDescent="0.25"/>
    <row r="47" spans="1:9" x14ac:dyDescent="0.2">
      <c r="A47" s="45" t="s">
        <v>151</v>
      </c>
      <c r="B47" s="45" t="s">
        <v>152</v>
      </c>
      <c r="C47" s="45" t="s">
        <v>153</v>
      </c>
    </row>
    <row r="48" spans="1:9" x14ac:dyDescent="0.2">
      <c r="A48" s="43">
        <v>1</v>
      </c>
      <c r="B48" s="43">
        <v>318.49141748777635</v>
      </c>
      <c r="C48" s="43">
        <v>4.9085825122236315</v>
      </c>
    </row>
    <row r="49" spans="1:3" x14ac:dyDescent="0.2">
      <c r="A49" s="43">
        <v>2</v>
      </c>
      <c r="B49" s="43">
        <v>357.75900745857604</v>
      </c>
      <c r="C49" s="43">
        <v>-6.6590074585760135</v>
      </c>
    </row>
    <row r="50" spans="1:3" x14ac:dyDescent="0.2">
      <c r="A50" s="43">
        <v>3</v>
      </c>
      <c r="B50" s="43">
        <v>388.85448475644438</v>
      </c>
      <c r="C50" s="43">
        <v>-6.1544847564443899</v>
      </c>
    </row>
    <row r="51" spans="1:3" x14ac:dyDescent="0.2">
      <c r="A51" s="43">
        <v>4</v>
      </c>
      <c r="B51" s="43">
        <v>418.25282312463639</v>
      </c>
      <c r="C51" s="43">
        <v>3.3471768753636297</v>
      </c>
    </row>
    <row r="52" spans="1:3" x14ac:dyDescent="0.2">
      <c r="A52" s="43">
        <v>5</v>
      </c>
      <c r="B52" s="43">
        <v>431.51135694447362</v>
      </c>
      <c r="C52" s="43">
        <v>0.68864305552637006</v>
      </c>
    </row>
    <row r="53" spans="1:3" x14ac:dyDescent="0.2">
      <c r="A53" s="43">
        <v>6</v>
      </c>
      <c r="B53" s="43">
        <v>449.2161571979438</v>
      </c>
      <c r="C53" s="43">
        <v>-1.8161571979438236</v>
      </c>
    </row>
    <row r="54" spans="1:3" x14ac:dyDescent="0.2">
      <c r="A54" s="43">
        <v>7</v>
      </c>
      <c r="B54" s="43">
        <v>462.65705514265193</v>
      </c>
      <c r="C54" s="43">
        <v>7.642944857348084</v>
      </c>
    </row>
    <row r="55" spans="1:3" x14ac:dyDescent="0.2">
      <c r="A55" s="43">
        <v>8</v>
      </c>
      <c r="B55" s="43">
        <v>492.36589929851448</v>
      </c>
      <c r="C55" s="43">
        <v>-5.9658992985145005</v>
      </c>
    </row>
    <row r="56" spans="1:3" x14ac:dyDescent="0.2">
      <c r="A56" s="43">
        <v>9</v>
      </c>
      <c r="B56" s="43">
        <v>508.05126016606908</v>
      </c>
      <c r="C56" s="43">
        <v>-4.3512601660690962</v>
      </c>
    </row>
    <row r="57" spans="1:3" x14ac:dyDescent="0.2">
      <c r="A57" s="43">
        <v>10</v>
      </c>
      <c r="B57" s="43">
        <v>525.29592733232312</v>
      </c>
      <c r="C57" s="43">
        <v>-5.39592733232314</v>
      </c>
    </row>
    <row r="58" spans="1:3" x14ac:dyDescent="0.2">
      <c r="A58" s="43">
        <v>11</v>
      </c>
      <c r="B58" s="43">
        <v>533.11908221760575</v>
      </c>
      <c r="C58" s="43">
        <v>5.9809177823942719</v>
      </c>
    </row>
    <row r="59" spans="1:3" x14ac:dyDescent="0.2">
      <c r="A59" s="43">
        <v>12</v>
      </c>
      <c r="B59" s="43">
        <v>552.05084139885037</v>
      </c>
      <c r="C59" s="43">
        <v>11.949158601149634</v>
      </c>
    </row>
    <row r="60" spans="1:3" x14ac:dyDescent="0.2">
      <c r="A60" s="43">
        <v>13</v>
      </c>
      <c r="B60" s="43">
        <v>582.39732575684536</v>
      </c>
      <c r="C60" s="43">
        <v>3.1026742431546381</v>
      </c>
    </row>
    <row r="61" spans="1:3" x14ac:dyDescent="0.2">
      <c r="A61" s="43">
        <v>14</v>
      </c>
      <c r="B61" s="43">
        <v>610.59092505398439</v>
      </c>
      <c r="C61" s="43">
        <v>-0.59092505398439243</v>
      </c>
    </row>
    <row r="62" spans="1:3" x14ac:dyDescent="0.2">
      <c r="A62" s="43">
        <v>15</v>
      </c>
      <c r="B62" s="43">
        <v>639.66709409310806</v>
      </c>
      <c r="C62" s="43">
        <v>-4.9670940931080168</v>
      </c>
    </row>
    <row r="63" spans="1:3" x14ac:dyDescent="0.2">
      <c r="A63" s="43">
        <v>16</v>
      </c>
      <c r="B63" s="43">
        <v>656.87163352381458</v>
      </c>
      <c r="C63" s="43">
        <v>2.528366476185397</v>
      </c>
    </row>
    <row r="64" spans="1:3" x14ac:dyDescent="0.2">
      <c r="A64" s="43">
        <v>17</v>
      </c>
      <c r="B64" s="43">
        <v>685.04195888998152</v>
      </c>
      <c r="C64" s="43">
        <v>-2.6419588899815381</v>
      </c>
    </row>
    <row r="65" spans="1:3" ht="16" thickBot="1" x14ac:dyDescent="0.25">
      <c r="A65" s="44">
        <v>18</v>
      </c>
      <c r="B65" s="44">
        <v>702.20575015640054</v>
      </c>
      <c r="C65" s="44">
        <v>-1.6057501564005179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F155A-006F-A94D-8418-5E358B1746B3}">
  <dimension ref="A1:E29"/>
  <sheetViews>
    <sheetView workbookViewId="0">
      <selection activeCell="G38" sqref="G38"/>
    </sheetView>
  </sheetViews>
  <sheetFormatPr baseColWidth="10" defaultRowHeight="15" x14ac:dyDescent="0.2"/>
  <sheetData>
    <row r="1" spans="1:1" x14ac:dyDescent="0.2">
      <c r="A1" s="51" t="s">
        <v>164</v>
      </c>
    </row>
    <row r="2" spans="1:1" x14ac:dyDescent="0.2">
      <c r="A2" s="51" t="s">
        <v>165</v>
      </c>
    </row>
    <row r="3" spans="1:1" x14ac:dyDescent="0.2">
      <c r="A3" s="51" t="s">
        <v>166</v>
      </c>
    </row>
    <row r="5" spans="1:1" x14ac:dyDescent="0.2">
      <c r="A5" s="51" t="s">
        <v>182</v>
      </c>
    </row>
    <row r="6" spans="1:1" x14ac:dyDescent="0.2">
      <c r="A6" s="51" t="s">
        <v>183</v>
      </c>
    </row>
    <row r="7" spans="1:1" x14ac:dyDescent="0.2">
      <c r="A7" s="51" t="s">
        <v>184</v>
      </c>
    </row>
    <row r="8" spans="1:1" x14ac:dyDescent="0.2">
      <c r="A8" s="51" t="s">
        <v>185</v>
      </c>
    </row>
    <row r="9" spans="1:1" x14ac:dyDescent="0.2">
      <c r="A9" s="51" t="s">
        <v>186</v>
      </c>
    </row>
    <row r="10" spans="1:1" x14ac:dyDescent="0.2">
      <c r="A10" s="51" t="s">
        <v>187</v>
      </c>
    </row>
    <row r="11" spans="1:1" x14ac:dyDescent="0.2">
      <c r="A11" s="51" t="s">
        <v>188</v>
      </c>
    </row>
    <row r="12" spans="1:1" x14ac:dyDescent="0.2">
      <c r="A12" s="51" t="s">
        <v>189</v>
      </c>
    </row>
    <row r="13" spans="1:1" x14ac:dyDescent="0.2">
      <c r="A13" s="51" t="s">
        <v>190</v>
      </c>
    </row>
    <row r="14" spans="1:1" x14ac:dyDescent="0.2">
      <c r="A14" s="51" t="s">
        <v>191</v>
      </c>
    </row>
    <row r="15" spans="1:1" x14ac:dyDescent="0.2">
      <c r="A15" s="51" t="s">
        <v>192</v>
      </c>
    </row>
    <row r="16" spans="1:1" x14ac:dyDescent="0.2">
      <c r="A16" s="51" t="s">
        <v>193</v>
      </c>
    </row>
    <row r="17" spans="1:5" x14ac:dyDescent="0.2">
      <c r="A17" s="51" t="s">
        <v>194</v>
      </c>
    </row>
    <row r="18" spans="1:5" x14ac:dyDescent="0.2">
      <c r="A18" s="51" t="s">
        <v>195</v>
      </c>
    </row>
    <row r="19" spans="1:5" x14ac:dyDescent="0.2">
      <c r="A19" s="51" t="s">
        <v>196</v>
      </c>
    </row>
    <row r="20" spans="1:5" x14ac:dyDescent="0.2">
      <c r="A20" s="51" t="s">
        <v>197</v>
      </c>
    </row>
    <row r="21" spans="1:5" x14ac:dyDescent="0.2">
      <c r="A21" s="51" t="s">
        <v>198</v>
      </c>
    </row>
    <row r="23" spans="1:5" x14ac:dyDescent="0.2">
      <c r="A23" s="51" t="s">
        <v>199</v>
      </c>
    </row>
    <row r="25" spans="1:5" x14ac:dyDescent="0.2">
      <c r="A25" s="51" t="s">
        <v>167</v>
      </c>
    </row>
    <row r="26" spans="1:5" x14ac:dyDescent="0.2">
      <c r="A26" s="51" t="s">
        <v>168</v>
      </c>
    </row>
    <row r="29" spans="1:5" x14ac:dyDescent="0.2">
      <c r="E29" t="s">
        <v>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3C211-C0CA-854F-B6C1-A2CE19A4AFCB}">
  <dimension ref="A1"/>
  <sheetViews>
    <sheetView topLeftCell="A10" workbookViewId="0">
      <selection activeCell="L40" sqref="L40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E0C3B-999A-9441-932D-C82D8A740A53}">
  <dimension ref="A1:A16"/>
  <sheetViews>
    <sheetView workbookViewId="0">
      <selection activeCell="E18" sqref="E18"/>
    </sheetView>
  </sheetViews>
  <sheetFormatPr baseColWidth="10" defaultRowHeight="15" x14ac:dyDescent="0.2"/>
  <sheetData>
    <row r="1" spans="1:1" x14ac:dyDescent="0.2">
      <c r="A1" t="s">
        <v>169</v>
      </c>
    </row>
    <row r="2" spans="1:1" x14ac:dyDescent="0.2">
      <c r="A2" t="s">
        <v>170</v>
      </c>
    </row>
    <row r="4" spans="1:1" x14ac:dyDescent="0.2">
      <c r="A4" t="s">
        <v>171</v>
      </c>
    </row>
    <row r="6" spans="1:1" x14ac:dyDescent="0.2">
      <c r="A6" t="s">
        <v>172</v>
      </c>
    </row>
    <row r="7" spans="1:1" x14ac:dyDescent="0.2">
      <c r="A7" t="s">
        <v>173</v>
      </c>
    </row>
    <row r="8" spans="1:1" x14ac:dyDescent="0.2">
      <c r="A8" t="s">
        <v>174</v>
      </c>
    </row>
    <row r="9" spans="1:1" x14ac:dyDescent="0.2">
      <c r="A9" t="s">
        <v>175</v>
      </c>
    </row>
    <row r="10" spans="1:1" x14ac:dyDescent="0.2">
      <c r="A10" t="s">
        <v>176</v>
      </c>
    </row>
    <row r="11" spans="1:1" x14ac:dyDescent="0.2">
      <c r="A11" t="s">
        <v>177</v>
      </c>
    </row>
    <row r="12" spans="1:1" x14ac:dyDescent="0.2">
      <c r="A12" t="s">
        <v>178</v>
      </c>
    </row>
    <row r="14" spans="1:1" x14ac:dyDescent="0.2">
      <c r="A14" t="s">
        <v>179</v>
      </c>
    </row>
    <row r="15" spans="1:1" x14ac:dyDescent="0.2">
      <c r="A15" t="s">
        <v>180</v>
      </c>
    </row>
    <row r="16" spans="1:1" x14ac:dyDescent="0.2">
      <c r="A16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45E45-7407-CC4C-A887-F5D39DFA8868}">
  <dimension ref="A1:H117"/>
  <sheetViews>
    <sheetView workbookViewId="0">
      <selection activeCell="G18" sqref="G18"/>
    </sheetView>
  </sheetViews>
  <sheetFormatPr baseColWidth="10" defaultRowHeight="15" x14ac:dyDescent="0.2"/>
  <cols>
    <col min="4" max="4" width="12" bestFit="1" customWidth="1"/>
    <col min="6" max="6" width="12" bestFit="1" customWidth="1"/>
  </cols>
  <sheetData>
    <row r="1" spans="1:6" x14ac:dyDescent="0.2">
      <c r="A1" s="25" t="s">
        <v>24</v>
      </c>
      <c r="B1" s="25" t="s">
        <v>135</v>
      </c>
    </row>
    <row r="2" spans="1:6" x14ac:dyDescent="0.2">
      <c r="A2" s="26">
        <v>0.21</v>
      </c>
      <c r="B2" s="25">
        <v>1</v>
      </c>
      <c r="D2" t="s">
        <v>134</v>
      </c>
    </row>
    <row r="3" spans="1:6" x14ac:dyDescent="0.2">
      <c r="A3" s="26">
        <v>0.25</v>
      </c>
      <c r="B3" s="25">
        <v>2</v>
      </c>
      <c r="D3" cm="1">
        <f t="array" ref="D3:E7">LINEST(A2:A19,B2:B19,1,1)</f>
        <v>6.5335397316821475E-2</v>
      </c>
      <c r="E3">
        <v>7.6535947712418007E-2</v>
      </c>
    </row>
    <row r="4" spans="1:6" x14ac:dyDescent="0.2">
      <c r="A4" s="26">
        <v>0.26</v>
      </c>
      <c r="B4" s="25">
        <v>3</v>
      </c>
      <c r="D4">
        <v>1.8858384384635217E-3</v>
      </c>
      <c r="E4">
        <v>2.0412985209740608E-2</v>
      </c>
    </row>
    <row r="5" spans="1:6" x14ac:dyDescent="0.2">
      <c r="A5" s="26">
        <v>0.32</v>
      </c>
      <c r="B5" s="25">
        <v>4</v>
      </c>
      <c r="D5" s="41">
        <v>0.98684529982880009</v>
      </c>
      <c r="E5">
        <v>4.1509870096706834E-2</v>
      </c>
      <c r="F5" s="52">
        <f>E5/AVERAGE(A2:A19)</f>
        <v>5.9536068664599456E-2</v>
      </c>
    </row>
    <row r="6" spans="1:6" x14ac:dyDescent="0.2">
      <c r="A6" s="26">
        <v>0.36</v>
      </c>
      <c r="B6" s="25">
        <v>5</v>
      </c>
      <c r="D6">
        <v>1200.2953006735429</v>
      </c>
      <c r="E6">
        <v>16</v>
      </c>
    </row>
    <row r="7" spans="1:6" x14ac:dyDescent="0.2">
      <c r="A7" s="26">
        <v>0.4</v>
      </c>
      <c r="B7" s="25">
        <v>6</v>
      </c>
      <c r="D7">
        <v>2.0681920020639835</v>
      </c>
      <c r="E7">
        <v>2.7569109047127616E-2</v>
      </c>
    </row>
    <row r="8" spans="1:6" x14ac:dyDescent="0.2">
      <c r="A8" s="26">
        <v>0.47</v>
      </c>
      <c r="B8" s="25">
        <v>7</v>
      </c>
      <c r="D8">
        <f>D3/D4</f>
        <v>34.645278187273135</v>
      </c>
      <c r="E8">
        <f>E3/E4</f>
        <v>3.7493755531599957</v>
      </c>
    </row>
    <row r="9" spans="1:6" x14ac:dyDescent="0.2">
      <c r="A9" s="26">
        <v>0.63</v>
      </c>
      <c r="B9" s="25">
        <v>8</v>
      </c>
      <c r="D9" s="41">
        <f>_xlfn.T.DIST.RT(D8,E6)</f>
        <v>8.8566730981099639E-17</v>
      </c>
      <c r="E9" s="41">
        <f>_xlfn.T.DIST.RT(E8,E6)</f>
        <v>8.7503311305942195E-4</v>
      </c>
    </row>
    <row r="10" spans="1:6" x14ac:dyDescent="0.2">
      <c r="A10" s="26">
        <v>0.71</v>
      </c>
      <c r="B10" s="25">
        <v>9</v>
      </c>
    </row>
    <row r="11" spans="1:6" x14ac:dyDescent="0.2">
      <c r="A11" s="26">
        <v>0.78</v>
      </c>
      <c r="B11" s="25">
        <v>10</v>
      </c>
    </row>
    <row r="12" spans="1:6" x14ac:dyDescent="0.2">
      <c r="A12" s="26">
        <v>0.79</v>
      </c>
      <c r="B12" s="25">
        <v>11</v>
      </c>
    </row>
    <row r="13" spans="1:6" x14ac:dyDescent="0.2">
      <c r="A13" s="26">
        <v>0.83</v>
      </c>
      <c r="B13" s="25">
        <v>12</v>
      </c>
    </row>
    <row r="14" spans="1:6" x14ac:dyDescent="0.2">
      <c r="A14" s="26">
        <v>0.89</v>
      </c>
      <c r="B14" s="25">
        <v>13</v>
      </c>
    </row>
    <row r="15" spans="1:6" x14ac:dyDescent="0.2">
      <c r="A15" s="26">
        <v>0.97</v>
      </c>
      <c r="B15" s="25">
        <v>14</v>
      </c>
    </row>
    <row r="16" spans="1:6" x14ac:dyDescent="0.2">
      <c r="A16" s="26">
        <v>1.07</v>
      </c>
      <c r="B16" s="25">
        <v>15</v>
      </c>
    </row>
    <row r="17" spans="1:7" x14ac:dyDescent="0.2">
      <c r="A17" s="26">
        <v>1.1200000000000001</v>
      </c>
      <c r="B17" s="25">
        <v>16</v>
      </c>
      <c r="G17" t="s">
        <v>205</v>
      </c>
    </row>
    <row r="18" spans="1:7" x14ac:dyDescent="0.2">
      <c r="A18" s="26">
        <v>1.2</v>
      </c>
      <c r="B18" s="25">
        <v>17</v>
      </c>
      <c r="G18">
        <f>E3+D3*19</f>
        <v>1.3179084967320263</v>
      </c>
    </row>
    <row r="19" spans="1:7" x14ac:dyDescent="0.2">
      <c r="A19" s="26">
        <v>1.29</v>
      </c>
      <c r="B19" s="25">
        <v>18</v>
      </c>
    </row>
    <row r="25" spans="1:7" x14ac:dyDescent="0.2">
      <c r="B25" t="s">
        <v>136</v>
      </c>
    </row>
    <row r="27" spans="1:7" x14ac:dyDescent="0.2">
      <c r="B27" t="s">
        <v>137</v>
      </c>
      <c r="E27" t="s">
        <v>140</v>
      </c>
      <c r="F27" t="s">
        <v>139</v>
      </c>
    </row>
    <row r="28" spans="1:7" x14ac:dyDescent="0.2">
      <c r="A28" t="s">
        <v>24</v>
      </c>
      <c r="B28" t="s">
        <v>135</v>
      </c>
      <c r="C28" t="s">
        <v>138</v>
      </c>
      <c r="E28" cm="1">
        <f t="array" ref="E28:F32">LINEST(A29:A46,C29:C46,1,1)</f>
        <v>-1.0210393570399048</v>
      </c>
      <c r="F28">
        <v>0.89548016138591879</v>
      </c>
    </row>
    <row r="29" spans="1:7" x14ac:dyDescent="0.2">
      <c r="A29" s="9">
        <f>A2</f>
        <v>0.21</v>
      </c>
      <c r="B29">
        <f>B2</f>
        <v>1</v>
      </c>
      <c r="C29">
        <f>1/B29</f>
        <v>1</v>
      </c>
      <c r="E29">
        <v>0.28005144973816537</v>
      </c>
      <c r="F29">
        <v>8.3257253470874079E-2</v>
      </c>
    </row>
    <row r="30" spans="1:7" x14ac:dyDescent="0.2">
      <c r="A30" s="9">
        <f t="shared" ref="A30:B45" si="0">A3</f>
        <v>0.25</v>
      </c>
      <c r="B30">
        <f t="shared" si="0"/>
        <v>2</v>
      </c>
      <c r="C30">
        <f t="shared" ref="C30:C46" si="1">1/B30</f>
        <v>0.5</v>
      </c>
      <c r="D30" t="s">
        <v>110</v>
      </c>
      <c r="E30" s="41">
        <v>0.45378660876736743</v>
      </c>
      <c r="F30">
        <v>0.26748046467376241</v>
      </c>
    </row>
    <row r="31" spans="1:7" x14ac:dyDescent="0.2">
      <c r="A31" s="9">
        <f t="shared" si="0"/>
        <v>0.26</v>
      </c>
      <c r="B31">
        <f t="shared" si="0"/>
        <v>3</v>
      </c>
      <c r="C31">
        <f t="shared" si="1"/>
        <v>0.33333333333333331</v>
      </c>
      <c r="E31">
        <v>13.292580989076468</v>
      </c>
      <c r="F31">
        <v>16</v>
      </c>
    </row>
    <row r="32" spans="1:7" x14ac:dyDescent="0.2">
      <c r="A32" s="9">
        <f t="shared" si="0"/>
        <v>0.32</v>
      </c>
      <c r="B32">
        <f t="shared" si="0"/>
        <v>4</v>
      </c>
      <c r="C32">
        <f t="shared" si="1"/>
        <v>0.25</v>
      </c>
      <c r="E32">
        <v>0.95102832739764098</v>
      </c>
      <c r="F32">
        <v>1.14473278371347</v>
      </c>
    </row>
    <row r="33" spans="1:3" x14ac:dyDescent="0.2">
      <c r="A33" s="9">
        <f t="shared" si="0"/>
        <v>0.36</v>
      </c>
      <c r="B33">
        <f t="shared" si="0"/>
        <v>5</v>
      </c>
      <c r="C33">
        <f t="shared" si="1"/>
        <v>0.2</v>
      </c>
    </row>
    <row r="34" spans="1:3" x14ac:dyDescent="0.2">
      <c r="A34" s="9">
        <f t="shared" si="0"/>
        <v>0.4</v>
      </c>
      <c r="B34">
        <f t="shared" si="0"/>
        <v>6</v>
      </c>
      <c r="C34">
        <f t="shared" si="1"/>
        <v>0.16666666666666666</v>
      </c>
    </row>
    <row r="35" spans="1:3" x14ac:dyDescent="0.2">
      <c r="A35" s="9">
        <f t="shared" si="0"/>
        <v>0.47</v>
      </c>
      <c r="B35">
        <f t="shared" si="0"/>
        <v>7</v>
      </c>
      <c r="C35">
        <f t="shared" si="1"/>
        <v>0.14285714285714285</v>
      </c>
    </row>
    <row r="36" spans="1:3" x14ac:dyDescent="0.2">
      <c r="A36" s="9">
        <f t="shared" si="0"/>
        <v>0.63</v>
      </c>
      <c r="B36">
        <f t="shared" si="0"/>
        <v>8</v>
      </c>
      <c r="C36">
        <f t="shared" si="1"/>
        <v>0.125</v>
      </c>
    </row>
    <row r="37" spans="1:3" x14ac:dyDescent="0.2">
      <c r="A37" s="9">
        <f t="shared" si="0"/>
        <v>0.71</v>
      </c>
      <c r="B37">
        <f t="shared" si="0"/>
        <v>9</v>
      </c>
      <c r="C37">
        <f t="shared" si="1"/>
        <v>0.1111111111111111</v>
      </c>
    </row>
    <row r="38" spans="1:3" x14ac:dyDescent="0.2">
      <c r="A38" s="9">
        <f t="shared" si="0"/>
        <v>0.78</v>
      </c>
      <c r="B38">
        <f t="shared" si="0"/>
        <v>10</v>
      </c>
      <c r="C38">
        <f t="shared" si="1"/>
        <v>0.1</v>
      </c>
    </row>
    <row r="39" spans="1:3" x14ac:dyDescent="0.2">
      <c r="A39" s="9">
        <f t="shared" si="0"/>
        <v>0.79</v>
      </c>
      <c r="B39">
        <f t="shared" si="0"/>
        <v>11</v>
      </c>
      <c r="C39">
        <f t="shared" si="1"/>
        <v>9.0909090909090912E-2</v>
      </c>
    </row>
    <row r="40" spans="1:3" x14ac:dyDescent="0.2">
      <c r="A40" s="9">
        <f t="shared" si="0"/>
        <v>0.83</v>
      </c>
      <c r="B40">
        <f t="shared" si="0"/>
        <v>12</v>
      </c>
      <c r="C40">
        <f t="shared" si="1"/>
        <v>8.3333333333333329E-2</v>
      </c>
    </row>
    <row r="41" spans="1:3" x14ac:dyDescent="0.2">
      <c r="A41" s="9">
        <f t="shared" si="0"/>
        <v>0.89</v>
      </c>
      <c r="B41">
        <f t="shared" si="0"/>
        <v>13</v>
      </c>
      <c r="C41">
        <f t="shared" si="1"/>
        <v>7.6923076923076927E-2</v>
      </c>
    </row>
    <row r="42" spans="1:3" x14ac:dyDescent="0.2">
      <c r="A42" s="9">
        <f t="shared" si="0"/>
        <v>0.97</v>
      </c>
      <c r="B42">
        <f t="shared" si="0"/>
        <v>14</v>
      </c>
      <c r="C42">
        <f t="shared" si="1"/>
        <v>7.1428571428571425E-2</v>
      </c>
    </row>
    <row r="43" spans="1:3" x14ac:dyDescent="0.2">
      <c r="A43" s="9">
        <f t="shared" si="0"/>
        <v>1.07</v>
      </c>
      <c r="B43">
        <f t="shared" si="0"/>
        <v>15</v>
      </c>
      <c r="C43">
        <f t="shared" si="1"/>
        <v>6.6666666666666666E-2</v>
      </c>
    </row>
    <row r="44" spans="1:3" x14ac:dyDescent="0.2">
      <c r="A44" s="9">
        <f t="shared" si="0"/>
        <v>1.1200000000000001</v>
      </c>
      <c r="B44">
        <f t="shared" si="0"/>
        <v>16</v>
      </c>
      <c r="C44">
        <f t="shared" si="1"/>
        <v>6.25E-2</v>
      </c>
    </row>
    <row r="45" spans="1:3" x14ac:dyDescent="0.2">
      <c r="A45" s="9">
        <f t="shared" si="0"/>
        <v>1.2</v>
      </c>
      <c r="B45">
        <f t="shared" si="0"/>
        <v>17</v>
      </c>
      <c r="C45">
        <f t="shared" si="1"/>
        <v>5.8823529411764705E-2</v>
      </c>
    </row>
    <row r="46" spans="1:3" x14ac:dyDescent="0.2">
      <c r="A46" s="9">
        <f>A19</f>
        <v>1.29</v>
      </c>
      <c r="B46">
        <f t="shared" ref="B46" si="2">B19</f>
        <v>18</v>
      </c>
      <c r="C46">
        <f t="shared" si="1"/>
        <v>5.5555555555555552E-2</v>
      </c>
    </row>
    <row r="50" spans="1:8" x14ac:dyDescent="0.2">
      <c r="B50" t="s">
        <v>141</v>
      </c>
    </row>
    <row r="51" spans="1:8" x14ac:dyDescent="0.2">
      <c r="B51" t="s">
        <v>137</v>
      </c>
      <c r="E51" t="s">
        <v>147</v>
      </c>
      <c r="F51" t="s">
        <v>140</v>
      </c>
      <c r="G51" t="s">
        <v>139</v>
      </c>
    </row>
    <row r="52" spans="1:8" x14ac:dyDescent="0.2">
      <c r="A52" t="s">
        <v>24</v>
      </c>
      <c r="B52" t="s">
        <v>135</v>
      </c>
      <c r="C52" t="s">
        <v>142</v>
      </c>
      <c r="E52" cm="1">
        <f t="array" ref="E52:G56">LINEST(A53:A70,B53:C70,1,1)</f>
        <v>6.6885964912280851E-4</v>
      </c>
      <c r="F52">
        <v>5.2627063983488126E-2</v>
      </c>
      <c r="G52">
        <v>0.11889705882352916</v>
      </c>
    </row>
    <row r="53" spans="1:8" x14ac:dyDescent="0.2">
      <c r="A53" s="9">
        <f>A2</f>
        <v>0.21</v>
      </c>
      <c r="B53">
        <f>B2</f>
        <v>1</v>
      </c>
      <c r="C53">
        <f>B53^2</f>
        <v>1</v>
      </c>
      <c r="E53">
        <v>3.8470046631677987E-4</v>
      </c>
      <c r="F53">
        <v>7.5221812606815746E-3</v>
      </c>
      <c r="G53">
        <v>3.1040981372243395E-2</v>
      </c>
    </row>
    <row r="54" spans="1:8" x14ac:dyDescent="0.2">
      <c r="A54" s="9">
        <f t="shared" ref="A54:A70" si="3">A3</f>
        <v>0.25</v>
      </c>
      <c r="B54">
        <f t="shared" ref="B54:B75" si="4">B3</f>
        <v>2</v>
      </c>
      <c r="C54">
        <f t="shared" ref="C54:C70" si="5">B54^2</f>
        <v>4</v>
      </c>
      <c r="E54" s="41">
        <v>0.98905168188402903</v>
      </c>
      <c r="F54">
        <v>3.9111003856140268E-2</v>
      </c>
      <c r="G54" t="e">
        <v>#N/A</v>
      </c>
      <c r="H54" s="52">
        <f>F54/AVERAGE(A53:A70)</f>
        <v>5.6095463698049797E-2</v>
      </c>
    </row>
    <row r="55" spans="1:8" x14ac:dyDescent="0.2">
      <c r="A55" s="9">
        <f t="shared" si="3"/>
        <v>0.26</v>
      </c>
      <c r="B55">
        <f t="shared" si="4"/>
        <v>3</v>
      </c>
      <c r="C55">
        <f t="shared" si="5"/>
        <v>9</v>
      </c>
      <c r="E55">
        <v>677.53672624010437</v>
      </c>
      <c r="F55">
        <v>15</v>
      </c>
      <c r="G55" t="e">
        <v>#N/A</v>
      </c>
    </row>
    <row r="56" spans="1:8" x14ac:dyDescent="0.2">
      <c r="A56" s="9">
        <f t="shared" si="3"/>
        <v>0.32</v>
      </c>
      <c r="B56">
        <f t="shared" si="4"/>
        <v>4</v>
      </c>
      <c r="C56">
        <f t="shared" si="5"/>
        <v>16</v>
      </c>
      <c r="E56">
        <v>2.0728160517715857</v>
      </c>
      <c r="F56">
        <v>2.2945059339525283E-2</v>
      </c>
      <c r="G56" t="e">
        <v>#N/A</v>
      </c>
    </row>
    <row r="57" spans="1:8" x14ac:dyDescent="0.2">
      <c r="A57" s="9">
        <f t="shared" si="3"/>
        <v>0.36</v>
      </c>
      <c r="B57">
        <f t="shared" si="4"/>
        <v>5</v>
      </c>
      <c r="C57">
        <f t="shared" si="5"/>
        <v>25</v>
      </c>
      <c r="D57" t="s">
        <v>202</v>
      </c>
      <c r="E57">
        <f>E52/E53</f>
        <v>1.7386504766335247</v>
      </c>
      <c r="F57">
        <f t="shared" ref="F57:G57" si="6">F52/F53</f>
        <v>6.9962504438133761</v>
      </c>
      <c r="G57">
        <f t="shared" si="6"/>
        <v>3.8303253817176666</v>
      </c>
    </row>
    <row r="58" spans="1:8" x14ac:dyDescent="0.2">
      <c r="A58" s="9">
        <f t="shared" si="3"/>
        <v>0.4</v>
      </c>
      <c r="B58">
        <f t="shared" si="4"/>
        <v>6</v>
      </c>
      <c r="C58">
        <f t="shared" si="5"/>
        <v>36</v>
      </c>
      <c r="E58" s="42">
        <f>_xlfn.T.DIST.2T(E57,$F$55)</f>
        <v>0.10257259496402886</v>
      </c>
      <c r="F58" s="66">
        <f t="shared" ref="F58:G58" si="7">_xlfn.T.DIST.2T(F57,$F$55)</f>
        <v>4.3069939601992651E-6</v>
      </c>
      <c r="G58" s="66">
        <f t="shared" si="7"/>
        <v>1.6384649715673692E-3</v>
      </c>
    </row>
    <row r="59" spans="1:8" x14ac:dyDescent="0.2">
      <c r="A59" s="9">
        <f t="shared" si="3"/>
        <v>0.47</v>
      </c>
      <c r="B59">
        <f t="shared" si="4"/>
        <v>7</v>
      </c>
      <c r="C59">
        <f t="shared" si="5"/>
        <v>49</v>
      </c>
    </row>
    <row r="60" spans="1:8" x14ac:dyDescent="0.2">
      <c r="A60" s="9">
        <f t="shared" si="3"/>
        <v>0.63</v>
      </c>
      <c r="B60">
        <f t="shared" si="4"/>
        <v>8</v>
      </c>
      <c r="C60">
        <f t="shared" si="5"/>
        <v>64</v>
      </c>
      <c r="E60" t="s">
        <v>203</v>
      </c>
    </row>
    <row r="61" spans="1:8" x14ac:dyDescent="0.2">
      <c r="A61" s="9">
        <f t="shared" si="3"/>
        <v>0.71</v>
      </c>
      <c r="B61">
        <f t="shared" si="4"/>
        <v>9</v>
      </c>
      <c r="C61">
        <f t="shared" si="5"/>
        <v>81</v>
      </c>
    </row>
    <row r="62" spans="1:8" x14ac:dyDescent="0.2">
      <c r="A62" s="9">
        <f t="shared" si="3"/>
        <v>0.78</v>
      </c>
      <c r="B62">
        <f t="shared" si="4"/>
        <v>10</v>
      </c>
      <c r="C62">
        <f t="shared" si="5"/>
        <v>100</v>
      </c>
    </row>
    <row r="63" spans="1:8" x14ac:dyDescent="0.2">
      <c r="A63" s="9">
        <f t="shared" si="3"/>
        <v>0.79</v>
      </c>
      <c r="B63">
        <f t="shared" si="4"/>
        <v>11</v>
      </c>
      <c r="C63">
        <f t="shared" si="5"/>
        <v>121</v>
      </c>
    </row>
    <row r="64" spans="1:8" x14ac:dyDescent="0.2">
      <c r="A64" s="9">
        <f t="shared" si="3"/>
        <v>0.83</v>
      </c>
      <c r="B64">
        <f t="shared" si="4"/>
        <v>12</v>
      </c>
      <c r="C64">
        <f t="shared" si="5"/>
        <v>144</v>
      </c>
    </row>
    <row r="65" spans="1:5" x14ac:dyDescent="0.2">
      <c r="A65" s="9">
        <f t="shared" si="3"/>
        <v>0.89</v>
      </c>
      <c r="B65">
        <f t="shared" si="4"/>
        <v>13</v>
      </c>
      <c r="C65">
        <f t="shared" si="5"/>
        <v>169</v>
      </c>
    </row>
    <row r="66" spans="1:5" x14ac:dyDescent="0.2">
      <c r="A66" s="9">
        <f t="shared" si="3"/>
        <v>0.97</v>
      </c>
      <c r="B66">
        <f t="shared" si="4"/>
        <v>14</v>
      </c>
      <c r="C66">
        <f t="shared" si="5"/>
        <v>196</v>
      </c>
    </row>
    <row r="67" spans="1:5" x14ac:dyDescent="0.2">
      <c r="A67" s="9">
        <f t="shared" si="3"/>
        <v>1.07</v>
      </c>
      <c r="B67">
        <f t="shared" si="4"/>
        <v>15</v>
      </c>
      <c r="C67">
        <f t="shared" si="5"/>
        <v>225</v>
      </c>
    </row>
    <row r="68" spans="1:5" x14ac:dyDescent="0.2">
      <c r="A68" s="9">
        <f t="shared" si="3"/>
        <v>1.1200000000000001</v>
      </c>
      <c r="B68">
        <f t="shared" si="4"/>
        <v>16</v>
      </c>
      <c r="C68">
        <f t="shared" si="5"/>
        <v>256</v>
      </c>
    </row>
    <row r="69" spans="1:5" x14ac:dyDescent="0.2">
      <c r="A69" s="9">
        <f t="shared" si="3"/>
        <v>1.2</v>
      </c>
      <c r="B69">
        <f t="shared" si="4"/>
        <v>17</v>
      </c>
      <c r="C69">
        <f t="shared" si="5"/>
        <v>289</v>
      </c>
    </row>
    <row r="70" spans="1:5" x14ac:dyDescent="0.2">
      <c r="A70" s="9">
        <f t="shared" si="3"/>
        <v>1.29</v>
      </c>
      <c r="B70">
        <f t="shared" si="4"/>
        <v>18</v>
      </c>
      <c r="C70">
        <f t="shared" si="5"/>
        <v>324</v>
      </c>
    </row>
    <row r="73" spans="1:5" x14ac:dyDescent="0.2">
      <c r="B73" t="s">
        <v>143</v>
      </c>
    </row>
    <row r="75" spans="1:5" x14ac:dyDescent="0.2">
      <c r="A75" t="s">
        <v>144</v>
      </c>
      <c r="B75" t="s">
        <v>135</v>
      </c>
      <c r="E75" t="s">
        <v>148</v>
      </c>
    </row>
    <row r="76" spans="1:5" x14ac:dyDescent="0.2">
      <c r="A76">
        <f>LN(A2)</f>
        <v>-1.5606477482646683</v>
      </c>
      <c r="B76">
        <f>B2</f>
        <v>1</v>
      </c>
      <c r="D76" cm="1">
        <f t="array" ref="D76:E80">LINEST(A76:A93,B76:B93,1,1)</f>
        <v>0.10814022797777006</v>
      </c>
      <c r="E76">
        <v>-1.534581919042727</v>
      </c>
    </row>
    <row r="77" spans="1:5" x14ac:dyDescent="0.2">
      <c r="A77">
        <f t="shared" ref="A77:A93" si="8">LN(A3)</f>
        <v>-1.3862943611198906</v>
      </c>
      <c r="B77">
        <f t="shared" ref="B77:B93" si="9">B3</f>
        <v>2</v>
      </c>
      <c r="D77">
        <v>5.5553561636277095E-3</v>
      </c>
      <c r="E77">
        <v>6.0133148678084558E-2</v>
      </c>
    </row>
    <row r="78" spans="1:5" x14ac:dyDescent="0.2">
      <c r="A78">
        <f t="shared" si="8"/>
        <v>-1.3470736479666092</v>
      </c>
      <c r="B78">
        <f t="shared" si="9"/>
        <v>3</v>
      </c>
      <c r="D78" s="41">
        <v>0.95948575343765874</v>
      </c>
      <c r="E78">
        <v>0.12228094835155014</v>
      </c>
    </row>
    <row r="79" spans="1:5" x14ac:dyDescent="0.2">
      <c r="A79">
        <f t="shared" si="8"/>
        <v>-1.1394342831883648</v>
      </c>
      <c r="B79">
        <f t="shared" si="9"/>
        <v>4</v>
      </c>
      <c r="D79">
        <v>378.92280759510169</v>
      </c>
      <c r="E79">
        <v>16</v>
      </c>
    </row>
    <row r="80" spans="1:5" x14ac:dyDescent="0.2">
      <c r="A80">
        <f t="shared" si="8"/>
        <v>-1.0216512475319814</v>
      </c>
      <c r="B80">
        <f t="shared" si="9"/>
        <v>5</v>
      </c>
      <c r="D80">
        <v>5.6658926654822359</v>
      </c>
      <c r="E80">
        <v>0.23924208527607155</v>
      </c>
    </row>
    <row r="81" spans="1:2" x14ac:dyDescent="0.2">
      <c r="A81">
        <f t="shared" si="8"/>
        <v>-0.916290731874155</v>
      </c>
      <c r="B81">
        <f t="shared" si="9"/>
        <v>6</v>
      </c>
    </row>
    <row r="82" spans="1:2" x14ac:dyDescent="0.2">
      <c r="A82">
        <f t="shared" si="8"/>
        <v>-0.75502258427803282</v>
      </c>
      <c r="B82">
        <f t="shared" si="9"/>
        <v>7</v>
      </c>
    </row>
    <row r="83" spans="1:2" x14ac:dyDescent="0.2">
      <c r="A83">
        <f t="shared" si="8"/>
        <v>-0.46203545959655867</v>
      </c>
      <c r="B83">
        <f t="shared" si="9"/>
        <v>8</v>
      </c>
    </row>
    <row r="84" spans="1:2" x14ac:dyDescent="0.2">
      <c r="A84">
        <f t="shared" si="8"/>
        <v>-0.34249030894677601</v>
      </c>
      <c r="B84">
        <f t="shared" si="9"/>
        <v>9</v>
      </c>
    </row>
    <row r="85" spans="1:2" x14ac:dyDescent="0.2">
      <c r="A85">
        <f t="shared" si="8"/>
        <v>-0.24846135929849961</v>
      </c>
      <c r="B85">
        <f t="shared" si="9"/>
        <v>10</v>
      </c>
    </row>
    <row r="86" spans="1:2" x14ac:dyDescent="0.2">
      <c r="A86">
        <f t="shared" si="8"/>
        <v>-0.23572233352106983</v>
      </c>
      <c r="B86">
        <f t="shared" si="9"/>
        <v>11</v>
      </c>
    </row>
    <row r="87" spans="1:2" x14ac:dyDescent="0.2">
      <c r="A87">
        <f t="shared" si="8"/>
        <v>-0.18632957819149348</v>
      </c>
      <c r="B87">
        <f t="shared" si="9"/>
        <v>12</v>
      </c>
    </row>
    <row r="88" spans="1:2" x14ac:dyDescent="0.2">
      <c r="A88">
        <f t="shared" si="8"/>
        <v>-0.11653381625595151</v>
      </c>
      <c r="B88">
        <f t="shared" si="9"/>
        <v>13</v>
      </c>
    </row>
    <row r="89" spans="1:2" x14ac:dyDescent="0.2">
      <c r="A89">
        <f t="shared" si="8"/>
        <v>-3.0459207484708574E-2</v>
      </c>
      <c r="B89">
        <f t="shared" si="9"/>
        <v>14</v>
      </c>
    </row>
    <row r="90" spans="1:2" x14ac:dyDescent="0.2">
      <c r="A90">
        <f t="shared" si="8"/>
        <v>6.7658648473814864E-2</v>
      </c>
      <c r="B90">
        <f>B16</f>
        <v>15</v>
      </c>
    </row>
    <row r="91" spans="1:2" x14ac:dyDescent="0.2">
      <c r="A91">
        <f t="shared" si="8"/>
        <v>0.11332868530700327</v>
      </c>
      <c r="B91">
        <f t="shared" si="9"/>
        <v>16</v>
      </c>
    </row>
    <row r="92" spans="1:2" x14ac:dyDescent="0.2">
      <c r="A92">
        <f t="shared" si="8"/>
        <v>0.18232155679395459</v>
      </c>
      <c r="B92">
        <f t="shared" si="9"/>
        <v>17</v>
      </c>
    </row>
    <row r="93" spans="1:2" x14ac:dyDescent="0.2">
      <c r="A93">
        <f t="shared" si="8"/>
        <v>0.25464221837358075</v>
      </c>
      <c r="B93">
        <f t="shared" si="9"/>
        <v>18</v>
      </c>
    </row>
    <row r="96" spans="1:2" x14ac:dyDescent="0.2">
      <c r="B96" t="s">
        <v>145</v>
      </c>
    </row>
    <row r="97" spans="1:7" x14ac:dyDescent="0.2">
      <c r="F97" t="s">
        <v>149</v>
      </c>
    </row>
    <row r="98" spans="1:7" x14ac:dyDescent="0.2">
      <c r="A98" t="s">
        <v>24</v>
      </c>
      <c r="B98" t="s">
        <v>135</v>
      </c>
      <c r="C98" t="s">
        <v>146</v>
      </c>
      <c r="D98" t="s">
        <v>201</v>
      </c>
      <c r="E98" cm="1">
        <f t="array" ref="E98:F102">LINEST(D99:D116,C99:C116,1,1)</f>
        <v>0.70840411145106108</v>
      </c>
      <c r="F98">
        <v>-1.9396210323351579</v>
      </c>
    </row>
    <row r="99" spans="1:7" x14ac:dyDescent="0.2">
      <c r="A99" s="9">
        <f>A2</f>
        <v>0.21</v>
      </c>
      <c r="B99" s="9">
        <f>B2</f>
        <v>1</v>
      </c>
      <c r="C99">
        <f>LN(B99)</f>
        <v>0</v>
      </c>
      <c r="D99">
        <f>LN(A99)</f>
        <v>-1.5606477482646683</v>
      </c>
      <c r="E99">
        <v>4.9005304415695963E-2</v>
      </c>
      <c r="F99">
        <v>0.10619111770546943</v>
      </c>
    </row>
    <row r="100" spans="1:7" x14ac:dyDescent="0.2">
      <c r="A100" s="9">
        <f t="shared" ref="A100:A116" si="10">A3</f>
        <v>0.25</v>
      </c>
      <c r="B100" s="9">
        <f t="shared" ref="B100:B117" si="11">B3</f>
        <v>2</v>
      </c>
      <c r="C100">
        <f t="shared" ref="C100:C116" si="12">LN(B100)</f>
        <v>0.69314718055994529</v>
      </c>
      <c r="D100">
        <f t="shared" ref="D100:D116" si="13">LN(A100)</f>
        <v>-1.3862943611198906</v>
      </c>
      <c r="E100" s="41">
        <v>0.92887819238356706</v>
      </c>
      <c r="F100">
        <v>0.16201540391513411</v>
      </c>
      <c r="G100" s="35"/>
    </row>
    <row r="101" spans="1:7" x14ac:dyDescent="0.2">
      <c r="A101" s="9">
        <f t="shared" si="10"/>
        <v>0.26</v>
      </c>
      <c r="B101" s="9">
        <f t="shared" si="11"/>
        <v>3</v>
      </c>
      <c r="C101">
        <f t="shared" si="12"/>
        <v>1.0986122886681098</v>
      </c>
      <c r="D101">
        <f t="shared" si="13"/>
        <v>-1.3470736479666092</v>
      </c>
      <c r="E101">
        <v>208.96616067872765</v>
      </c>
      <c r="F101">
        <v>16</v>
      </c>
    </row>
    <row r="102" spans="1:7" x14ac:dyDescent="0.2">
      <c r="A102" s="9">
        <f t="shared" si="10"/>
        <v>0.32</v>
      </c>
      <c r="B102" s="9">
        <f t="shared" si="11"/>
        <v>4</v>
      </c>
      <c r="C102">
        <f t="shared" si="12"/>
        <v>1.3862943611198906</v>
      </c>
      <c r="D102">
        <f t="shared" si="13"/>
        <v>-1.1394342831883648</v>
      </c>
      <c r="E102">
        <v>5.4851508930657626</v>
      </c>
      <c r="F102">
        <v>0.41998385769254482</v>
      </c>
    </row>
    <row r="103" spans="1:7" x14ac:dyDescent="0.2">
      <c r="A103" s="9">
        <f t="shared" si="10"/>
        <v>0.36</v>
      </c>
      <c r="B103" s="9">
        <f t="shared" si="11"/>
        <v>5</v>
      </c>
      <c r="C103">
        <f t="shared" si="12"/>
        <v>1.6094379124341003</v>
      </c>
      <c r="D103">
        <f t="shared" si="13"/>
        <v>-1.0216512475319814</v>
      </c>
    </row>
    <row r="104" spans="1:7" x14ac:dyDescent="0.2">
      <c r="A104" s="9">
        <f t="shared" si="10"/>
        <v>0.4</v>
      </c>
      <c r="B104" s="9">
        <f t="shared" si="11"/>
        <v>6</v>
      </c>
      <c r="C104">
        <f t="shared" si="12"/>
        <v>1.791759469228055</v>
      </c>
      <c r="D104">
        <f t="shared" si="13"/>
        <v>-0.916290731874155</v>
      </c>
    </row>
    <row r="105" spans="1:7" x14ac:dyDescent="0.2">
      <c r="A105" s="9">
        <f t="shared" si="10"/>
        <v>0.47</v>
      </c>
      <c r="B105" s="9">
        <f t="shared" si="11"/>
        <v>7</v>
      </c>
      <c r="C105">
        <f t="shared" si="12"/>
        <v>1.9459101490553132</v>
      </c>
      <c r="D105">
        <f t="shared" si="13"/>
        <v>-0.75502258427803282</v>
      </c>
    </row>
    <row r="106" spans="1:7" x14ac:dyDescent="0.2">
      <c r="A106" s="9">
        <f t="shared" si="10"/>
        <v>0.63</v>
      </c>
      <c r="B106" s="9">
        <f t="shared" si="11"/>
        <v>8</v>
      </c>
      <c r="C106">
        <f t="shared" si="12"/>
        <v>2.0794415416798357</v>
      </c>
      <c r="D106">
        <f t="shared" si="13"/>
        <v>-0.46203545959655867</v>
      </c>
    </row>
    <row r="107" spans="1:7" x14ac:dyDescent="0.2">
      <c r="A107" s="9">
        <f t="shared" si="10"/>
        <v>0.71</v>
      </c>
      <c r="B107" s="9">
        <f t="shared" si="11"/>
        <v>9</v>
      </c>
      <c r="C107">
        <f t="shared" si="12"/>
        <v>2.1972245773362196</v>
      </c>
      <c r="D107">
        <f t="shared" si="13"/>
        <v>-0.34249030894677601</v>
      </c>
    </row>
    <row r="108" spans="1:7" x14ac:dyDescent="0.2">
      <c r="A108" s="9">
        <f t="shared" si="10"/>
        <v>0.78</v>
      </c>
      <c r="B108" s="9">
        <f t="shared" si="11"/>
        <v>10</v>
      </c>
      <c r="C108">
        <f t="shared" si="12"/>
        <v>2.3025850929940459</v>
      </c>
      <c r="D108">
        <f t="shared" si="13"/>
        <v>-0.24846135929849961</v>
      </c>
    </row>
    <row r="109" spans="1:7" x14ac:dyDescent="0.2">
      <c r="A109" s="9">
        <f t="shared" si="10"/>
        <v>0.79</v>
      </c>
      <c r="B109" s="9">
        <f t="shared" si="11"/>
        <v>11</v>
      </c>
      <c r="C109">
        <f t="shared" si="12"/>
        <v>2.3978952727983707</v>
      </c>
      <c r="D109">
        <f t="shared" si="13"/>
        <v>-0.23572233352106983</v>
      </c>
    </row>
    <row r="110" spans="1:7" x14ac:dyDescent="0.2">
      <c r="A110" s="9">
        <f t="shared" si="10"/>
        <v>0.83</v>
      </c>
      <c r="B110" s="9">
        <f t="shared" si="11"/>
        <v>12</v>
      </c>
      <c r="C110">
        <f t="shared" si="12"/>
        <v>2.4849066497880004</v>
      </c>
      <c r="D110">
        <f t="shared" si="13"/>
        <v>-0.18632957819149348</v>
      </c>
    </row>
    <row r="111" spans="1:7" x14ac:dyDescent="0.2">
      <c r="A111" s="9">
        <f t="shared" si="10"/>
        <v>0.89</v>
      </c>
      <c r="B111" s="9">
        <f t="shared" si="11"/>
        <v>13</v>
      </c>
      <c r="C111">
        <f t="shared" si="12"/>
        <v>2.5649493574615367</v>
      </c>
      <c r="D111">
        <f t="shared" si="13"/>
        <v>-0.11653381625595151</v>
      </c>
    </row>
    <row r="112" spans="1:7" x14ac:dyDescent="0.2">
      <c r="A112" s="9">
        <f t="shared" si="10"/>
        <v>0.97</v>
      </c>
      <c r="B112" s="9">
        <f t="shared" si="11"/>
        <v>14</v>
      </c>
      <c r="C112">
        <f t="shared" si="12"/>
        <v>2.6390573296152584</v>
      </c>
      <c r="D112">
        <f t="shared" si="13"/>
        <v>-3.0459207484708574E-2</v>
      </c>
    </row>
    <row r="113" spans="1:4" x14ac:dyDescent="0.2">
      <c r="A113" s="9">
        <f t="shared" si="10"/>
        <v>1.07</v>
      </c>
      <c r="B113" s="9">
        <f t="shared" si="11"/>
        <v>15</v>
      </c>
      <c r="C113">
        <f t="shared" si="12"/>
        <v>2.7080502011022101</v>
      </c>
      <c r="D113">
        <f t="shared" si="13"/>
        <v>6.7658648473814864E-2</v>
      </c>
    </row>
    <row r="114" spans="1:4" x14ac:dyDescent="0.2">
      <c r="A114" s="9">
        <f t="shared" si="10"/>
        <v>1.1200000000000001</v>
      </c>
      <c r="B114" s="9">
        <f t="shared" si="11"/>
        <v>16</v>
      </c>
      <c r="C114">
        <f t="shared" si="12"/>
        <v>2.7725887222397811</v>
      </c>
      <c r="D114">
        <f t="shared" si="13"/>
        <v>0.11332868530700327</v>
      </c>
    </row>
    <row r="115" spans="1:4" x14ac:dyDescent="0.2">
      <c r="A115" s="9">
        <f t="shared" si="10"/>
        <v>1.2</v>
      </c>
      <c r="B115" s="9">
        <f>B18</f>
        <v>17</v>
      </c>
      <c r="C115">
        <f t="shared" si="12"/>
        <v>2.8332133440562162</v>
      </c>
      <c r="D115">
        <f t="shared" si="13"/>
        <v>0.18232155679395459</v>
      </c>
    </row>
    <row r="116" spans="1:4" x14ac:dyDescent="0.2">
      <c r="A116" s="9">
        <f t="shared" si="10"/>
        <v>1.29</v>
      </c>
      <c r="B116" s="9">
        <f t="shared" si="11"/>
        <v>18</v>
      </c>
      <c r="C116">
        <f t="shared" si="12"/>
        <v>2.8903717578961645</v>
      </c>
      <c r="D116">
        <f t="shared" si="13"/>
        <v>0.25464221837358075</v>
      </c>
    </row>
    <row r="117" spans="1:4" x14ac:dyDescent="0.2">
      <c r="B117" s="9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C751-5C80-064C-BB24-BDB297613807}">
  <dimension ref="A1:H117"/>
  <sheetViews>
    <sheetView topLeftCell="A72" workbookViewId="0">
      <selection activeCell="H84" sqref="H84"/>
    </sheetView>
  </sheetViews>
  <sheetFormatPr baseColWidth="10" defaultRowHeight="15" x14ac:dyDescent="0.2"/>
  <cols>
    <col min="4" max="5" width="17.33203125" bestFit="1" customWidth="1"/>
  </cols>
  <sheetData>
    <row r="1" spans="1:5" x14ac:dyDescent="0.2">
      <c r="A1" s="25" t="s">
        <v>24</v>
      </c>
      <c r="B1" s="25" t="s">
        <v>135</v>
      </c>
    </row>
    <row r="2" spans="1:5" x14ac:dyDescent="0.2">
      <c r="A2" s="9">
        <v>13.85</v>
      </c>
      <c r="B2" s="25">
        <v>1</v>
      </c>
      <c r="D2" t="s">
        <v>134</v>
      </c>
    </row>
    <row r="3" spans="1:5" x14ac:dyDescent="0.2">
      <c r="A3" s="9">
        <v>13.99</v>
      </c>
      <c r="B3" s="25">
        <v>2</v>
      </c>
      <c r="D3" cm="1">
        <f t="array" ref="D3:E7">LINEST(A2:A19,B2:B19,1,1)</f>
        <v>0.4706604747162022</v>
      </c>
      <c r="E3">
        <v>12.565947712418298</v>
      </c>
    </row>
    <row r="4" spans="1:5" x14ac:dyDescent="0.2">
      <c r="A4" s="9">
        <v>13.98</v>
      </c>
      <c r="B4" s="25">
        <v>3</v>
      </c>
      <c r="D4">
        <v>3.1713410775469478E-2</v>
      </c>
      <c r="E4">
        <v>0.34327722455245158</v>
      </c>
    </row>
    <row r="5" spans="1:5" x14ac:dyDescent="0.2">
      <c r="A5" s="9">
        <v>14.45</v>
      </c>
      <c r="B5" s="25">
        <v>4</v>
      </c>
      <c r="D5" s="41">
        <v>0.93227711439817995</v>
      </c>
      <c r="E5">
        <v>0.69805532370301437</v>
      </c>
    </row>
    <row r="6" spans="1:5" x14ac:dyDescent="0.2">
      <c r="A6" s="9">
        <v>14.9</v>
      </c>
      <c r="B6" s="25">
        <v>5</v>
      </c>
      <c r="D6">
        <v>220.25691459860039</v>
      </c>
      <c r="E6">
        <v>16</v>
      </c>
    </row>
    <row r="7" spans="1:5" x14ac:dyDescent="0.2">
      <c r="A7" s="9">
        <v>15.18</v>
      </c>
      <c r="B7" s="25">
        <v>6</v>
      </c>
      <c r="D7">
        <v>107.32706135190917</v>
      </c>
      <c r="E7">
        <v>7.7964997592019234</v>
      </c>
    </row>
    <row r="8" spans="1:5" x14ac:dyDescent="0.2">
      <c r="A8" s="9">
        <v>15.63</v>
      </c>
      <c r="B8" s="25">
        <v>7</v>
      </c>
    </row>
    <row r="9" spans="1:5" x14ac:dyDescent="0.2">
      <c r="A9" s="9">
        <v>16.34</v>
      </c>
      <c r="B9" s="25">
        <v>8</v>
      </c>
    </row>
    <row r="10" spans="1:5" x14ac:dyDescent="0.2">
      <c r="A10" s="9">
        <v>16.739999999999998</v>
      </c>
      <c r="B10" s="25">
        <v>9</v>
      </c>
    </row>
    <row r="11" spans="1:5" x14ac:dyDescent="0.2">
      <c r="A11" s="9">
        <v>17.04</v>
      </c>
      <c r="B11" s="25">
        <v>10</v>
      </c>
    </row>
    <row r="12" spans="1:5" x14ac:dyDescent="0.2">
      <c r="A12" s="9">
        <v>17.36</v>
      </c>
      <c r="B12" s="25">
        <v>11</v>
      </c>
    </row>
    <row r="13" spans="1:5" x14ac:dyDescent="0.2">
      <c r="A13" s="9">
        <v>17.690000000000001</v>
      </c>
      <c r="B13" s="25">
        <v>12</v>
      </c>
    </row>
    <row r="14" spans="1:5" x14ac:dyDescent="0.2">
      <c r="A14" s="9">
        <v>17.98</v>
      </c>
      <c r="B14" s="25">
        <v>13</v>
      </c>
    </row>
    <row r="15" spans="1:5" x14ac:dyDescent="0.2">
      <c r="A15" s="9">
        <v>18.34</v>
      </c>
      <c r="B15" s="25">
        <v>14</v>
      </c>
    </row>
    <row r="16" spans="1:5" x14ac:dyDescent="0.2">
      <c r="A16" s="9">
        <v>19.190000000000001</v>
      </c>
      <c r="B16" s="25">
        <v>15</v>
      </c>
    </row>
    <row r="17" spans="1:6" x14ac:dyDescent="0.2">
      <c r="A17" s="9">
        <v>19.95</v>
      </c>
      <c r="B17" s="25">
        <v>16</v>
      </c>
    </row>
    <row r="18" spans="1:6" x14ac:dyDescent="0.2">
      <c r="A18" s="9">
        <v>20.81</v>
      </c>
      <c r="B18" s="25">
        <v>17</v>
      </c>
    </row>
    <row r="19" spans="1:6" x14ac:dyDescent="0.2">
      <c r="A19" s="9">
        <v>23.25</v>
      </c>
      <c r="B19" s="25">
        <v>18</v>
      </c>
    </row>
    <row r="25" spans="1:6" x14ac:dyDescent="0.2">
      <c r="B25" t="s">
        <v>136</v>
      </c>
    </row>
    <row r="27" spans="1:6" x14ac:dyDescent="0.2">
      <c r="B27" t="s">
        <v>137</v>
      </c>
      <c r="E27" t="s">
        <v>140</v>
      </c>
      <c r="F27" t="s">
        <v>139</v>
      </c>
    </row>
    <row r="28" spans="1:6" x14ac:dyDescent="0.2">
      <c r="A28" t="s">
        <v>24</v>
      </c>
      <c r="B28" t="s">
        <v>135</v>
      </c>
      <c r="C28" t="s">
        <v>138</v>
      </c>
      <c r="E28" cm="1">
        <f t="array" ref="E28:F32">LINEST(A29:A46,C29:C46,1,1)</f>
        <v>-6.8980387386166457</v>
      </c>
      <c r="F28">
        <v>18.376632828836115</v>
      </c>
    </row>
    <row r="29" spans="1:6" x14ac:dyDescent="0.2">
      <c r="A29" s="9">
        <f>A2</f>
        <v>13.85</v>
      </c>
      <c r="B29">
        <f>B2</f>
        <v>1</v>
      </c>
      <c r="C29">
        <f>1/B29</f>
        <v>1</v>
      </c>
      <c r="E29">
        <v>2.2166417098150597</v>
      </c>
      <c r="F29">
        <v>0.65899141340182643</v>
      </c>
    </row>
    <row r="30" spans="1:6" x14ac:dyDescent="0.2">
      <c r="A30" s="9">
        <f t="shared" ref="A30:B45" si="0">A3</f>
        <v>13.99</v>
      </c>
      <c r="B30">
        <f t="shared" si="0"/>
        <v>2</v>
      </c>
      <c r="C30">
        <f t="shared" ref="C30:C46" si="1">1/B30</f>
        <v>0.5</v>
      </c>
      <c r="D30" t="s">
        <v>110</v>
      </c>
      <c r="E30" s="41">
        <v>0.37704703537382989</v>
      </c>
      <c r="F30">
        <v>2.117140815057077</v>
      </c>
    </row>
    <row r="31" spans="1:6" x14ac:dyDescent="0.2">
      <c r="A31" s="9">
        <f t="shared" si="0"/>
        <v>13.98</v>
      </c>
      <c r="B31">
        <f t="shared" si="0"/>
        <v>3</v>
      </c>
      <c r="C31">
        <f t="shared" si="1"/>
        <v>0.33333333333333331</v>
      </c>
      <c r="E31">
        <v>9.6841220903435179</v>
      </c>
      <c r="F31">
        <v>16</v>
      </c>
    </row>
    <row r="32" spans="1:6" x14ac:dyDescent="0.2">
      <c r="A32" s="9">
        <f t="shared" si="0"/>
        <v>14.45</v>
      </c>
      <c r="B32">
        <f t="shared" si="0"/>
        <v>4</v>
      </c>
      <c r="C32">
        <f t="shared" si="1"/>
        <v>0.25</v>
      </c>
      <c r="E32">
        <v>43.406997418622367</v>
      </c>
      <c r="F32">
        <v>71.71656369248872</v>
      </c>
    </row>
    <row r="33" spans="1:3" x14ac:dyDescent="0.2">
      <c r="A33" s="9">
        <f t="shared" si="0"/>
        <v>14.9</v>
      </c>
      <c r="B33">
        <f t="shared" si="0"/>
        <v>5</v>
      </c>
      <c r="C33">
        <f t="shared" si="1"/>
        <v>0.2</v>
      </c>
    </row>
    <row r="34" spans="1:3" x14ac:dyDescent="0.2">
      <c r="A34" s="9">
        <f t="shared" si="0"/>
        <v>15.18</v>
      </c>
      <c r="B34">
        <f t="shared" si="0"/>
        <v>6</v>
      </c>
      <c r="C34">
        <f t="shared" si="1"/>
        <v>0.16666666666666666</v>
      </c>
    </row>
    <row r="35" spans="1:3" x14ac:dyDescent="0.2">
      <c r="A35" s="9">
        <f t="shared" si="0"/>
        <v>15.63</v>
      </c>
      <c r="B35">
        <f t="shared" si="0"/>
        <v>7</v>
      </c>
      <c r="C35">
        <f t="shared" si="1"/>
        <v>0.14285714285714285</v>
      </c>
    </row>
    <row r="36" spans="1:3" x14ac:dyDescent="0.2">
      <c r="A36" s="9">
        <f t="shared" si="0"/>
        <v>16.34</v>
      </c>
      <c r="B36">
        <f t="shared" si="0"/>
        <v>8</v>
      </c>
      <c r="C36">
        <f t="shared" si="1"/>
        <v>0.125</v>
      </c>
    </row>
    <row r="37" spans="1:3" x14ac:dyDescent="0.2">
      <c r="A37" s="9">
        <f t="shared" si="0"/>
        <v>16.739999999999998</v>
      </c>
      <c r="B37">
        <f t="shared" si="0"/>
        <v>9</v>
      </c>
      <c r="C37">
        <f t="shared" si="1"/>
        <v>0.1111111111111111</v>
      </c>
    </row>
    <row r="38" spans="1:3" x14ac:dyDescent="0.2">
      <c r="A38" s="9">
        <f t="shared" si="0"/>
        <v>17.04</v>
      </c>
      <c r="B38">
        <f t="shared" si="0"/>
        <v>10</v>
      </c>
      <c r="C38">
        <f t="shared" si="1"/>
        <v>0.1</v>
      </c>
    </row>
    <row r="39" spans="1:3" x14ac:dyDescent="0.2">
      <c r="A39" s="9">
        <f t="shared" si="0"/>
        <v>17.36</v>
      </c>
      <c r="B39">
        <f t="shared" si="0"/>
        <v>11</v>
      </c>
      <c r="C39">
        <f t="shared" si="1"/>
        <v>9.0909090909090912E-2</v>
      </c>
    </row>
    <row r="40" spans="1:3" x14ac:dyDescent="0.2">
      <c r="A40" s="9">
        <f t="shared" si="0"/>
        <v>17.690000000000001</v>
      </c>
      <c r="B40">
        <f t="shared" si="0"/>
        <v>12</v>
      </c>
      <c r="C40">
        <f t="shared" si="1"/>
        <v>8.3333333333333329E-2</v>
      </c>
    </row>
    <row r="41" spans="1:3" x14ac:dyDescent="0.2">
      <c r="A41" s="9">
        <f t="shared" si="0"/>
        <v>17.98</v>
      </c>
      <c r="B41">
        <f t="shared" si="0"/>
        <v>13</v>
      </c>
      <c r="C41">
        <f t="shared" si="1"/>
        <v>7.6923076923076927E-2</v>
      </c>
    </row>
    <row r="42" spans="1:3" x14ac:dyDescent="0.2">
      <c r="A42" s="9">
        <f t="shared" si="0"/>
        <v>18.34</v>
      </c>
      <c r="B42">
        <f t="shared" si="0"/>
        <v>14</v>
      </c>
      <c r="C42">
        <f t="shared" si="1"/>
        <v>7.1428571428571425E-2</v>
      </c>
    </row>
    <row r="43" spans="1:3" x14ac:dyDescent="0.2">
      <c r="A43" s="9">
        <f t="shared" si="0"/>
        <v>19.190000000000001</v>
      </c>
      <c r="B43">
        <f t="shared" si="0"/>
        <v>15</v>
      </c>
      <c r="C43">
        <f t="shared" si="1"/>
        <v>6.6666666666666666E-2</v>
      </c>
    </row>
    <row r="44" spans="1:3" x14ac:dyDescent="0.2">
      <c r="A44" s="9">
        <f t="shared" si="0"/>
        <v>19.95</v>
      </c>
      <c r="B44">
        <f t="shared" si="0"/>
        <v>16</v>
      </c>
      <c r="C44">
        <f t="shared" si="1"/>
        <v>6.25E-2</v>
      </c>
    </row>
    <row r="45" spans="1:3" x14ac:dyDescent="0.2">
      <c r="A45" s="9">
        <f t="shared" si="0"/>
        <v>20.81</v>
      </c>
      <c r="B45">
        <f t="shared" si="0"/>
        <v>17</v>
      </c>
      <c r="C45">
        <f t="shared" si="1"/>
        <v>5.8823529411764705E-2</v>
      </c>
    </row>
    <row r="46" spans="1:3" x14ac:dyDescent="0.2">
      <c r="A46" s="9">
        <f>A19</f>
        <v>23.25</v>
      </c>
      <c r="B46">
        <f t="shared" ref="B46" si="2">B19</f>
        <v>18</v>
      </c>
      <c r="C46">
        <f t="shared" si="1"/>
        <v>5.5555555555555552E-2</v>
      </c>
    </row>
    <row r="50" spans="1:8" x14ac:dyDescent="0.2">
      <c r="B50" t="s">
        <v>141</v>
      </c>
    </row>
    <row r="51" spans="1:8" x14ac:dyDescent="0.2">
      <c r="B51" t="s">
        <v>137</v>
      </c>
      <c r="E51" t="s">
        <v>147</v>
      </c>
      <c r="F51" t="s">
        <v>140</v>
      </c>
      <c r="G51" t="s">
        <v>139</v>
      </c>
    </row>
    <row r="52" spans="1:8" x14ac:dyDescent="0.2">
      <c r="A52" t="s">
        <v>24</v>
      </c>
      <c r="B52" t="s">
        <v>135</v>
      </c>
      <c r="C52" t="s">
        <v>142</v>
      </c>
      <c r="E52" cm="1">
        <f t="array" ref="E52:G56">LINEST(A53:A70,B53:C70,1,1)</f>
        <v>1.9972265221878231E-2</v>
      </c>
      <c r="F52">
        <v>9.1187435500515987E-2</v>
      </c>
      <c r="G52">
        <v>13.830857843137251</v>
      </c>
    </row>
    <row r="53" spans="1:8" x14ac:dyDescent="0.2">
      <c r="A53" s="9">
        <f>A2</f>
        <v>13.85</v>
      </c>
      <c r="B53">
        <f>B2</f>
        <v>1</v>
      </c>
      <c r="C53">
        <f>B53^2</f>
        <v>1</v>
      </c>
      <c r="E53">
        <v>4.8676752779069788E-3</v>
      </c>
      <c r="F53">
        <v>9.5179338120177773E-2</v>
      </c>
      <c r="G53">
        <v>0.39276640102437443</v>
      </c>
    </row>
    <row r="54" spans="1:8" x14ac:dyDescent="0.2">
      <c r="A54" s="9">
        <f t="shared" ref="A54:B69" si="3">A3</f>
        <v>13.99</v>
      </c>
      <c r="B54">
        <f t="shared" si="3"/>
        <v>2</v>
      </c>
      <c r="C54">
        <f t="shared" ref="C54:C70" si="4">B54^2</f>
        <v>4</v>
      </c>
      <c r="E54" s="41">
        <v>0.96809029846039352</v>
      </c>
      <c r="F54">
        <v>0.49487765998154837</v>
      </c>
      <c r="G54" t="e">
        <v>#N/A</v>
      </c>
      <c r="H54" s="52">
        <f>F54/AVERAGE(A53:A70)</f>
        <v>2.904685127227271E-2</v>
      </c>
    </row>
    <row r="55" spans="1:8" x14ac:dyDescent="0.2">
      <c r="A55" s="9">
        <f t="shared" si="3"/>
        <v>13.98</v>
      </c>
      <c r="B55">
        <f t="shared" si="3"/>
        <v>3</v>
      </c>
      <c r="C55">
        <f t="shared" si="4"/>
        <v>9</v>
      </c>
      <c r="E55">
        <v>227.53823721732331</v>
      </c>
      <c r="F55">
        <v>15</v>
      </c>
      <c r="G55" t="e">
        <v>#N/A</v>
      </c>
    </row>
    <row r="56" spans="1:8" x14ac:dyDescent="0.2">
      <c r="A56" s="9">
        <f t="shared" si="3"/>
        <v>14.45</v>
      </c>
      <c r="B56">
        <f t="shared" si="3"/>
        <v>4</v>
      </c>
      <c r="C56">
        <f t="shared" si="4"/>
        <v>16</v>
      </c>
      <c r="E56">
        <v>111.45000263587889</v>
      </c>
      <c r="F56">
        <v>3.6735584752321948</v>
      </c>
      <c r="G56" t="e">
        <v>#N/A</v>
      </c>
    </row>
    <row r="57" spans="1:8" x14ac:dyDescent="0.2">
      <c r="A57" s="9">
        <f t="shared" si="3"/>
        <v>14.9</v>
      </c>
      <c r="B57">
        <f t="shared" si="3"/>
        <v>5</v>
      </c>
      <c r="C57">
        <f t="shared" si="4"/>
        <v>25</v>
      </c>
      <c r="E57">
        <f>E52/E53</f>
        <v>4.1030397636684546</v>
      </c>
      <c r="F57">
        <f t="shared" ref="F57:G57" si="5">F52/F53</f>
        <v>0.95805914709533457</v>
      </c>
      <c r="G57">
        <f t="shared" si="5"/>
        <v>35.213953655569767</v>
      </c>
    </row>
    <row r="58" spans="1:8" x14ac:dyDescent="0.2">
      <c r="A58" s="9">
        <f t="shared" si="3"/>
        <v>15.18</v>
      </c>
      <c r="B58">
        <f t="shared" si="3"/>
        <v>6</v>
      </c>
      <c r="C58">
        <f t="shared" si="4"/>
        <v>36</v>
      </c>
      <c r="E58">
        <f>_xlfn.T.DIST.2T(E57,$F$55)</f>
        <v>9.4044578208891646E-4</v>
      </c>
      <c r="F58" s="42">
        <f t="shared" ref="F58:G58" si="6">_xlfn.T.DIST.2T(F57,$F$55)</f>
        <v>0.35322135421551637</v>
      </c>
      <c r="G58">
        <f t="shared" si="6"/>
        <v>7.7582178279811056E-16</v>
      </c>
    </row>
    <row r="59" spans="1:8" x14ac:dyDescent="0.2">
      <c r="A59" s="9">
        <f t="shared" si="3"/>
        <v>15.63</v>
      </c>
      <c r="B59">
        <f t="shared" si="3"/>
        <v>7</v>
      </c>
      <c r="C59">
        <f t="shared" si="4"/>
        <v>49</v>
      </c>
    </row>
    <row r="60" spans="1:8" x14ac:dyDescent="0.2">
      <c r="A60" s="9">
        <f t="shared" si="3"/>
        <v>16.34</v>
      </c>
      <c r="B60">
        <f t="shared" si="3"/>
        <v>8</v>
      </c>
      <c r="C60">
        <f t="shared" si="4"/>
        <v>64</v>
      </c>
    </row>
    <row r="61" spans="1:8" x14ac:dyDescent="0.2">
      <c r="A61" s="9">
        <f t="shared" si="3"/>
        <v>16.739999999999998</v>
      </c>
      <c r="B61">
        <f t="shared" si="3"/>
        <v>9</v>
      </c>
      <c r="C61">
        <f t="shared" si="4"/>
        <v>81</v>
      </c>
    </row>
    <row r="62" spans="1:8" x14ac:dyDescent="0.2">
      <c r="A62" s="9">
        <f t="shared" si="3"/>
        <v>17.04</v>
      </c>
      <c r="B62">
        <f t="shared" si="3"/>
        <v>10</v>
      </c>
      <c r="C62">
        <f t="shared" si="4"/>
        <v>100</v>
      </c>
    </row>
    <row r="63" spans="1:8" x14ac:dyDescent="0.2">
      <c r="A63" s="9">
        <f t="shared" si="3"/>
        <v>17.36</v>
      </c>
      <c r="B63">
        <f t="shared" si="3"/>
        <v>11</v>
      </c>
      <c r="C63">
        <f t="shared" si="4"/>
        <v>121</v>
      </c>
    </row>
    <row r="64" spans="1:8" x14ac:dyDescent="0.2">
      <c r="A64" s="9">
        <f t="shared" si="3"/>
        <v>17.690000000000001</v>
      </c>
      <c r="B64">
        <f t="shared" si="3"/>
        <v>12</v>
      </c>
      <c r="C64">
        <f t="shared" si="4"/>
        <v>144</v>
      </c>
    </row>
    <row r="65" spans="1:6" x14ac:dyDescent="0.2">
      <c r="A65" s="9">
        <f t="shared" si="3"/>
        <v>17.98</v>
      </c>
      <c r="B65">
        <f t="shared" si="3"/>
        <v>13</v>
      </c>
      <c r="C65">
        <f t="shared" si="4"/>
        <v>169</v>
      </c>
    </row>
    <row r="66" spans="1:6" x14ac:dyDescent="0.2">
      <c r="A66" s="9">
        <f t="shared" si="3"/>
        <v>18.34</v>
      </c>
      <c r="B66">
        <f t="shared" si="3"/>
        <v>14</v>
      </c>
      <c r="C66">
        <f t="shared" si="4"/>
        <v>196</v>
      </c>
    </row>
    <row r="67" spans="1:6" x14ac:dyDescent="0.2">
      <c r="A67" s="9">
        <f t="shared" si="3"/>
        <v>19.190000000000001</v>
      </c>
      <c r="B67">
        <f t="shared" si="3"/>
        <v>15</v>
      </c>
      <c r="C67">
        <f t="shared" si="4"/>
        <v>225</v>
      </c>
    </row>
    <row r="68" spans="1:6" x14ac:dyDescent="0.2">
      <c r="A68" s="9">
        <f t="shared" si="3"/>
        <v>19.95</v>
      </c>
      <c r="B68">
        <f t="shared" si="3"/>
        <v>16</v>
      </c>
      <c r="C68">
        <f t="shared" si="4"/>
        <v>256</v>
      </c>
    </row>
    <row r="69" spans="1:6" x14ac:dyDescent="0.2">
      <c r="A69" s="9">
        <f t="shared" si="3"/>
        <v>20.81</v>
      </c>
      <c r="B69">
        <f t="shared" si="3"/>
        <v>17</v>
      </c>
      <c r="C69">
        <f t="shared" si="4"/>
        <v>289</v>
      </c>
    </row>
    <row r="70" spans="1:6" x14ac:dyDescent="0.2">
      <c r="A70" s="9">
        <f t="shared" ref="A70:B70" si="7">A19</f>
        <v>23.25</v>
      </c>
      <c r="B70">
        <f t="shared" si="7"/>
        <v>18</v>
      </c>
      <c r="C70">
        <f t="shared" si="4"/>
        <v>324</v>
      </c>
    </row>
    <row r="73" spans="1:6" x14ac:dyDescent="0.2">
      <c r="B73" t="s">
        <v>143</v>
      </c>
    </row>
    <row r="75" spans="1:6" x14ac:dyDescent="0.2">
      <c r="A75" t="s">
        <v>144</v>
      </c>
      <c r="B75" t="s">
        <v>135</v>
      </c>
      <c r="D75" t="s">
        <v>140</v>
      </c>
      <c r="E75" t="s">
        <v>148</v>
      </c>
    </row>
    <row r="76" spans="1:6" x14ac:dyDescent="0.2">
      <c r="A76">
        <f>LN(A2)</f>
        <v>2.6282852326333477</v>
      </c>
      <c r="B76">
        <f>B2</f>
        <v>1</v>
      </c>
      <c r="D76" cm="1">
        <f t="array" ref="D76:E80">LINEST(A76:A93,B76:B93,1,1)</f>
        <v>2.7223011784875819E-2</v>
      </c>
      <c r="E76">
        <v>2.5662332167654327</v>
      </c>
    </row>
    <row r="77" spans="1:6" x14ac:dyDescent="0.2">
      <c r="A77">
        <f t="shared" ref="A77:A93" si="8">LN(A3)</f>
        <v>2.6383427886773898</v>
      </c>
      <c r="B77">
        <f t="shared" ref="B77:B93" si="9">B3</f>
        <v>2</v>
      </c>
      <c r="D77">
        <v>1.3208264695955189E-3</v>
      </c>
      <c r="E77">
        <v>1.4297094935902574E-2</v>
      </c>
    </row>
    <row r="78" spans="1:6" x14ac:dyDescent="0.2">
      <c r="A78">
        <f t="shared" si="8"/>
        <v>2.6376277368056642</v>
      </c>
      <c r="B78">
        <f t="shared" si="9"/>
        <v>3</v>
      </c>
      <c r="D78" s="41">
        <v>0.96370206188608099</v>
      </c>
      <c r="E78">
        <v>2.9073187848409864E-2</v>
      </c>
      <c r="F78" s="52">
        <f>E78/AVERAGE(A76:A93)</f>
        <v>1.0291933740668266E-2</v>
      </c>
    </row>
    <row r="79" spans="1:6" x14ac:dyDescent="0.2">
      <c r="A79">
        <f t="shared" si="8"/>
        <v>2.670694414558441</v>
      </c>
      <c r="B79">
        <f t="shared" si="9"/>
        <v>4</v>
      </c>
      <c r="D79">
        <v>424.79638765664663</v>
      </c>
      <c r="E79">
        <v>16</v>
      </c>
    </row>
    <row r="80" spans="1:6" x14ac:dyDescent="0.2">
      <c r="A80">
        <f t="shared" si="8"/>
        <v>2.7013612129514133</v>
      </c>
      <c r="B80">
        <f t="shared" si="9"/>
        <v>5</v>
      </c>
      <c r="D80">
        <v>0.35905925357483159</v>
      </c>
      <c r="E80">
        <v>1.352400402670283E-2</v>
      </c>
    </row>
    <row r="81" spans="1:8" x14ac:dyDescent="0.2">
      <c r="A81">
        <f t="shared" si="8"/>
        <v>2.7199787719674839</v>
      </c>
      <c r="B81">
        <f t="shared" si="9"/>
        <v>6</v>
      </c>
      <c r="D81">
        <f>D76/D77</f>
        <v>20.610589211777693</v>
      </c>
      <c r="E81">
        <f>E76/E77</f>
        <v>179.49333261550638</v>
      </c>
    </row>
    <row r="82" spans="1:8" x14ac:dyDescent="0.2">
      <c r="A82">
        <f t="shared" si="8"/>
        <v>2.7491921444333851</v>
      </c>
      <c r="B82">
        <f t="shared" si="9"/>
        <v>7</v>
      </c>
      <c r="D82" s="64">
        <f>_xlfn.T.DIST.RT(D81,$E$79)</f>
        <v>3.0077951799359208E-13</v>
      </c>
      <c r="E82" s="64">
        <f>_xlfn.T.DIST.RT(E81,$E$79)</f>
        <v>3.6193132502578997E-28</v>
      </c>
    </row>
    <row r="83" spans="1:8" x14ac:dyDescent="0.2">
      <c r="A83">
        <f t="shared" si="8"/>
        <v>2.7936160894318567</v>
      </c>
      <c r="B83">
        <f t="shared" si="9"/>
        <v>8</v>
      </c>
      <c r="H83" t="s">
        <v>205</v>
      </c>
    </row>
    <row r="84" spans="1:8" x14ac:dyDescent="0.2">
      <c r="A84">
        <f t="shared" si="8"/>
        <v>2.817801065061329</v>
      </c>
      <c r="B84">
        <f t="shared" si="9"/>
        <v>9</v>
      </c>
      <c r="H84">
        <f>E85*EXP(D76*19)</f>
        <v>21.834044821317789</v>
      </c>
    </row>
    <row r="85" spans="1:8" x14ac:dyDescent="0.2">
      <c r="A85">
        <f t="shared" si="8"/>
        <v>2.8355635214011694</v>
      </c>
      <c r="B85">
        <f t="shared" si="9"/>
        <v>10</v>
      </c>
      <c r="D85" t="s">
        <v>139</v>
      </c>
      <c r="E85">
        <f>EXP(E76)</f>
        <v>13.016700889452803</v>
      </c>
    </row>
    <row r="86" spans="1:8" x14ac:dyDescent="0.2">
      <c r="A86">
        <f t="shared" si="8"/>
        <v>2.8541687092322041</v>
      </c>
      <c r="B86">
        <f t="shared" si="9"/>
        <v>11</v>
      </c>
    </row>
    <row r="87" spans="1:8" x14ac:dyDescent="0.2">
      <c r="A87">
        <f t="shared" si="8"/>
        <v>2.8729995081716941</v>
      </c>
      <c r="B87">
        <f t="shared" si="9"/>
        <v>12</v>
      </c>
    </row>
    <row r="88" spans="1:8" x14ac:dyDescent="0.2">
      <c r="A88">
        <f t="shared" si="8"/>
        <v>2.8892600290434745</v>
      </c>
      <c r="B88">
        <f t="shared" si="9"/>
        <v>13</v>
      </c>
    </row>
    <row r="89" spans="1:8" x14ac:dyDescent="0.2">
      <c r="A89">
        <f t="shared" si="8"/>
        <v>2.9090844668283187</v>
      </c>
      <c r="B89">
        <f t="shared" si="9"/>
        <v>14</v>
      </c>
    </row>
    <row r="90" spans="1:8" x14ac:dyDescent="0.2">
      <c r="A90">
        <f t="shared" si="8"/>
        <v>2.9543893100196086</v>
      </c>
      <c r="B90">
        <f>B16</f>
        <v>15</v>
      </c>
    </row>
    <row r="91" spans="1:8" x14ac:dyDescent="0.2">
      <c r="A91">
        <f t="shared" si="8"/>
        <v>2.9932291433358724</v>
      </c>
      <c r="B91">
        <f t="shared" si="9"/>
        <v>16</v>
      </c>
    </row>
    <row r="92" spans="1:8" x14ac:dyDescent="0.2">
      <c r="A92">
        <f t="shared" si="8"/>
        <v>3.0354336404055431</v>
      </c>
      <c r="B92">
        <f t="shared" si="9"/>
        <v>17</v>
      </c>
    </row>
    <row r="93" spans="1:8" x14ac:dyDescent="0.2">
      <c r="A93">
        <f t="shared" si="8"/>
        <v>3.1463051320333655</v>
      </c>
      <c r="B93">
        <f t="shared" si="9"/>
        <v>18</v>
      </c>
    </row>
    <row r="96" spans="1:8" x14ac:dyDescent="0.2">
      <c r="B96" t="s">
        <v>145</v>
      </c>
    </row>
    <row r="97" spans="1:7" x14ac:dyDescent="0.2">
      <c r="F97" t="s">
        <v>149</v>
      </c>
    </row>
    <row r="98" spans="1:7" x14ac:dyDescent="0.2">
      <c r="A98" t="s">
        <v>24</v>
      </c>
      <c r="B98" t="s">
        <v>135</v>
      </c>
      <c r="C98" t="s">
        <v>146</v>
      </c>
      <c r="D98" t="s">
        <v>201</v>
      </c>
      <c r="E98" cm="1">
        <f t="array" ref="E98:F102">LINEST(D99:D116,C99:C116,1,1)</f>
        <v>0.16307907496209545</v>
      </c>
      <c r="F98">
        <v>2.4951109655351056</v>
      </c>
    </row>
    <row r="99" spans="1:7" x14ac:dyDescent="0.2">
      <c r="A99" s="9">
        <f>A2</f>
        <v>13.85</v>
      </c>
      <c r="B99" s="9">
        <f>B2</f>
        <v>1</v>
      </c>
      <c r="C99">
        <f>LN(B99)</f>
        <v>0</v>
      </c>
      <c r="D99">
        <f>LN(A99)</f>
        <v>2.6282852326333477</v>
      </c>
      <c r="E99">
        <v>2.1640316522113845E-2</v>
      </c>
      <c r="F99">
        <v>4.6893074665757484E-2</v>
      </c>
    </row>
    <row r="100" spans="1:7" x14ac:dyDescent="0.2">
      <c r="A100" s="9">
        <f t="shared" ref="A100:B115" si="10">A3</f>
        <v>13.99</v>
      </c>
      <c r="B100" s="9">
        <f t="shared" si="10"/>
        <v>2</v>
      </c>
      <c r="C100">
        <f t="shared" ref="C100:C116" si="11">LN(B100)</f>
        <v>0.69314718055994529</v>
      </c>
      <c r="D100">
        <f t="shared" ref="D100:D116" si="12">LN(A100)</f>
        <v>2.6383427886773898</v>
      </c>
      <c r="E100" s="41">
        <v>0.780188556868463</v>
      </c>
      <c r="F100">
        <v>7.1544594283933532E-2</v>
      </c>
      <c r="G100" s="35">
        <f>F100/AVERAGE(D99:D116)</f>
        <v>2.5326848493964191E-2</v>
      </c>
    </row>
    <row r="101" spans="1:7" x14ac:dyDescent="0.2">
      <c r="A101" s="9">
        <f t="shared" si="10"/>
        <v>13.98</v>
      </c>
      <c r="B101" s="9">
        <f t="shared" si="10"/>
        <v>3</v>
      </c>
      <c r="C101">
        <f t="shared" si="11"/>
        <v>1.0986122886681098</v>
      </c>
      <c r="D101">
        <f t="shared" si="12"/>
        <v>2.6376277368056642</v>
      </c>
      <c r="E101">
        <v>56.789659046210204</v>
      </c>
      <c r="F101">
        <v>16</v>
      </c>
    </row>
    <row r="102" spans="1:7" x14ac:dyDescent="0.2">
      <c r="A102" s="9">
        <f t="shared" si="10"/>
        <v>14.45</v>
      </c>
      <c r="B102" s="9">
        <f t="shared" si="10"/>
        <v>4</v>
      </c>
      <c r="C102">
        <f t="shared" si="11"/>
        <v>1.3862943611198906</v>
      </c>
      <c r="D102">
        <f t="shared" si="12"/>
        <v>2.670694414558441</v>
      </c>
      <c r="E102">
        <v>0.29068519406149196</v>
      </c>
      <c r="F102">
        <v>8.1898063540042476E-2</v>
      </c>
    </row>
    <row r="103" spans="1:7" x14ac:dyDescent="0.2">
      <c r="A103" s="9">
        <f t="shared" si="10"/>
        <v>14.9</v>
      </c>
      <c r="B103" s="9">
        <f t="shared" si="10"/>
        <v>5</v>
      </c>
      <c r="C103">
        <f t="shared" si="11"/>
        <v>1.6094379124341003</v>
      </c>
      <c r="D103">
        <f t="shared" si="12"/>
        <v>2.7013612129514133</v>
      </c>
    </row>
    <row r="104" spans="1:7" x14ac:dyDescent="0.2">
      <c r="A104" s="9">
        <f t="shared" si="10"/>
        <v>15.18</v>
      </c>
      <c r="B104" s="9">
        <f t="shared" si="10"/>
        <v>6</v>
      </c>
      <c r="C104">
        <f t="shared" si="11"/>
        <v>1.791759469228055</v>
      </c>
      <c r="D104">
        <f t="shared" si="12"/>
        <v>2.7199787719674839</v>
      </c>
    </row>
    <row r="105" spans="1:7" x14ac:dyDescent="0.2">
      <c r="A105" s="9">
        <f t="shared" si="10"/>
        <v>15.63</v>
      </c>
      <c r="B105" s="9">
        <f t="shared" si="10"/>
        <v>7</v>
      </c>
      <c r="C105">
        <f t="shared" si="11"/>
        <v>1.9459101490553132</v>
      </c>
      <c r="D105">
        <f t="shared" si="12"/>
        <v>2.7491921444333851</v>
      </c>
    </row>
    <row r="106" spans="1:7" x14ac:dyDescent="0.2">
      <c r="A106" s="9">
        <f t="shared" si="10"/>
        <v>16.34</v>
      </c>
      <c r="B106" s="9">
        <f t="shared" si="10"/>
        <v>8</v>
      </c>
      <c r="C106">
        <f t="shared" si="11"/>
        <v>2.0794415416798357</v>
      </c>
      <c r="D106">
        <f t="shared" si="12"/>
        <v>2.7936160894318567</v>
      </c>
    </row>
    <row r="107" spans="1:7" x14ac:dyDescent="0.2">
      <c r="A107" s="9">
        <f t="shared" si="10"/>
        <v>16.739999999999998</v>
      </c>
      <c r="B107" s="9">
        <f t="shared" si="10"/>
        <v>9</v>
      </c>
      <c r="C107">
        <f t="shared" si="11"/>
        <v>2.1972245773362196</v>
      </c>
      <c r="D107">
        <f t="shared" si="12"/>
        <v>2.817801065061329</v>
      </c>
    </row>
    <row r="108" spans="1:7" x14ac:dyDescent="0.2">
      <c r="A108" s="9">
        <f t="shared" si="10"/>
        <v>17.04</v>
      </c>
      <c r="B108" s="9">
        <f t="shared" si="10"/>
        <v>10</v>
      </c>
      <c r="C108">
        <f t="shared" si="11"/>
        <v>2.3025850929940459</v>
      </c>
      <c r="D108">
        <f t="shared" si="12"/>
        <v>2.8355635214011694</v>
      </c>
    </row>
    <row r="109" spans="1:7" x14ac:dyDescent="0.2">
      <c r="A109" s="9">
        <f t="shared" si="10"/>
        <v>17.36</v>
      </c>
      <c r="B109" s="9">
        <f t="shared" si="10"/>
        <v>11</v>
      </c>
      <c r="C109">
        <f t="shared" si="11"/>
        <v>2.3978952727983707</v>
      </c>
      <c r="D109">
        <f t="shared" si="12"/>
        <v>2.8541687092322041</v>
      </c>
    </row>
    <row r="110" spans="1:7" x14ac:dyDescent="0.2">
      <c r="A110" s="9">
        <f t="shared" si="10"/>
        <v>17.690000000000001</v>
      </c>
      <c r="B110" s="9">
        <f t="shared" si="10"/>
        <v>12</v>
      </c>
      <c r="C110">
        <f t="shared" si="11"/>
        <v>2.4849066497880004</v>
      </c>
      <c r="D110">
        <f t="shared" si="12"/>
        <v>2.8729995081716941</v>
      </c>
    </row>
    <row r="111" spans="1:7" x14ac:dyDescent="0.2">
      <c r="A111" s="9">
        <f t="shared" si="10"/>
        <v>17.98</v>
      </c>
      <c r="B111" s="9">
        <f t="shared" si="10"/>
        <v>13</v>
      </c>
      <c r="C111">
        <f t="shared" si="11"/>
        <v>2.5649493574615367</v>
      </c>
      <c r="D111">
        <f t="shared" si="12"/>
        <v>2.8892600290434745</v>
      </c>
    </row>
    <row r="112" spans="1:7" x14ac:dyDescent="0.2">
      <c r="A112" s="9">
        <f t="shared" si="10"/>
        <v>18.34</v>
      </c>
      <c r="B112" s="9">
        <f t="shared" si="10"/>
        <v>14</v>
      </c>
      <c r="C112">
        <f t="shared" si="11"/>
        <v>2.6390573296152584</v>
      </c>
      <c r="D112">
        <f t="shared" si="12"/>
        <v>2.9090844668283187</v>
      </c>
    </row>
    <row r="113" spans="1:4" x14ac:dyDescent="0.2">
      <c r="A113" s="9">
        <f t="shared" si="10"/>
        <v>19.190000000000001</v>
      </c>
      <c r="B113" s="9">
        <f t="shared" si="10"/>
        <v>15</v>
      </c>
      <c r="C113">
        <f t="shared" si="11"/>
        <v>2.7080502011022101</v>
      </c>
      <c r="D113">
        <f t="shared" si="12"/>
        <v>2.9543893100196086</v>
      </c>
    </row>
    <row r="114" spans="1:4" x14ac:dyDescent="0.2">
      <c r="A114" s="9">
        <f t="shared" si="10"/>
        <v>19.95</v>
      </c>
      <c r="B114" s="9">
        <f t="shared" si="10"/>
        <v>16</v>
      </c>
      <c r="C114">
        <f t="shared" si="11"/>
        <v>2.7725887222397811</v>
      </c>
      <c r="D114">
        <f t="shared" si="12"/>
        <v>2.9932291433358724</v>
      </c>
    </row>
    <row r="115" spans="1:4" x14ac:dyDescent="0.2">
      <c r="A115" s="9">
        <f t="shared" si="10"/>
        <v>20.81</v>
      </c>
      <c r="B115" s="9">
        <f>B18</f>
        <v>17</v>
      </c>
      <c r="C115">
        <f t="shared" si="11"/>
        <v>2.8332133440562162</v>
      </c>
      <c r="D115">
        <f t="shared" si="12"/>
        <v>3.0354336404055431</v>
      </c>
    </row>
    <row r="116" spans="1:4" x14ac:dyDescent="0.2">
      <c r="A116" s="9">
        <f t="shared" ref="A116:B116" si="13">A19</f>
        <v>23.25</v>
      </c>
      <c r="B116" s="9">
        <f t="shared" si="13"/>
        <v>18</v>
      </c>
      <c r="C116">
        <f t="shared" si="11"/>
        <v>2.8903717578961645</v>
      </c>
      <c r="D116">
        <f t="shared" si="12"/>
        <v>3.1463051320333655</v>
      </c>
    </row>
    <row r="117" spans="1:4" x14ac:dyDescent="0.2">
      <c r="B117" s="9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9F2AA-6B07-4E4F-92AF-5E6F56D9FFF4}">
  <dimension ref="A1:H117"/>
  <sheetViews>
    <sheetView tabSelected="1" topLeftCell="A35" workbookViewId="0">
      <selection activeCell="G64" sqref="G64"/>
    </sheetView>
  </sheetViews>
  <sheetFormatPr baseColWidth="10" defaultRowHeight="15" x14ac:dyDescent="0.2"/>
  <sheetData>
    <row r="1" spans="1:5" x14ac:dyDescent="0.2">
      <c r="A1" s="25" t="s">
        <v>24</v>
      </c>
      <c r="B1" s="25" t="s">
        <v>135</v>
      </c>
    </row>
    <row r="2" spans="1:5" x14ac:dyDescent="0.2">
      <c r="A2" s="9">
        <v>731.84</v>
      </c>
      <c r="B2" s="25">
        <v>1</v>
      </c>
      <c r="D2" t="s">
        <v>134</v>
      </c>
    </row>
    <row r="3" spans="1:5" x14ac:dyDescent="0.2">
      <c r="A3" s="9">
        <v>802.43</v>
      </c>
      <c r="B3" s="25">
        <v>2</v>
      </c>
      <c r="D3" cm="1">
        <f t="array" ref="D3:E7">LINEST(A2:A19,B2:B19,1,1)</f>
        <v>76.045748194014436</v>
      </c>
      <c r="E3">
        <v>634.60261437908503</v>
      </c>
    </row>
    <row r="4" spans="1:5" x14ac:dyDescent="0.2">
      <c r="A4" s="9">
        <v>894.51</v>
      </c>
      <c r="B4" s="25">
        <v>3</v>
      </c>
      <c r="D4">
        <v>3.8254285890116</v>
      </c>
      <c r="E4">
        <v>41.407798046599829</v>
      </c>
    </row>
    <row r="5" spans="1:5" x14ac:dyDescent="0.2">
      <c r="A5" s="9">
        <v>1006.57</v>
      </c>
      <c r="B5" s="25">
        <v>4</v>
      </c>
      <c r="D5" s="41">
        <v>0.96108714677503104</v>
      </c>
      <c r="E5">
        <v>84.20288851651361</v>
      </c>
    </row>
    <row r="6" spans="1:5" x14ac:dyDescent="0.2">
      <c r="A6" s="9">
        <v>1071.67</v>
      </c>
      <c r="B6" s="25">
        <v>5</v>
      </c>
      <c r="D6">
        <v>395.17519467149771</v>
      </c>
      <c r="E6">
        <v>16</v>
      </c>
    </row>
    <row r="7" spans="1:5" x14ac:dyDescent="0.2">
      <c r="A7" s="9">
        <v>1147.18</v>
      </c>
      <c r="B7" s="25">
        <v>6</v>
      </c>
      <c r="D7">
        <v>2801842.0940087195</v>
      </c>
      <c r="E7">
        <v>113442.02295239072</v>
      </c>
    </row>
    <row r="8" spans="1:5" x14ac:dyDescent="0.2">
      <c r="A8" s="9">
        <v>1183.6600000000001</v>
      </c>
      <c r="B8" s="25">
        <v>7</v>
      </c>
    </row>
    <row r="9" spans="1:5" x14ac:dyDescent="0.2">
      <c r="A9" s="9">
        <v>1232.8499999999999</v>
      </c>
      <c r="B9" s="25">
        <v>8</v>
      </c>
    </row>
    <row r="10" spans="1:5" x14ac:dyDescent="0.2">
      <c r="A10" s="9">
        <v>1254.8900000000001</v>
      </c>
      <c r="B10" s="25">
        <v>9</v>
      </c>
    </row>
    <row r="11" spans="1:5" x14ac:dyDescent="0.2">
      <c r="A11" s="9">
        <v>1293.32</v>
      </c>
      <c r="B11" s="25">
        <v>10</v>
      </c>
    </row>
    <row r="12" spans="1:5" x14ac:dyDescent="0.2">
      <c r="A12" s="9">
        <v>1337.87</v>
      </c>
      <c r="B12" s="25">
        <v>11</v>
      </c>
    </row>
    <row r="13" spans="1:5" x14ac:dyDescent="0.2">
      <c r="A13" s="9">
        <v>1425.75</v>
      </c>
      <c r="B13" s="25">
        <v>12</v>
      </c>
    </row>
    <row r="14" spans="1:5" x14ac:dyDescent="0.2">
      <c r="A14" s="9">
        <v>1548.87</v>
      </c>
      <c r="B14" s="25">
        <v>13</v>
      </c>
    </row>
    <row r="15" spans="1:5" x14ac:dyDescent="0.2">
      <c r="A15" s="9">
        <v>1643.14</v>
      </c>
      <c r="B15" s="25">
        <v>14</v>
      </c>
    </row>
    <row r="16" spans="1:5" x14ac:dyDescent="0.2">
      <c r="A16" s="9">
        <v>1768.65</v>
      </c>
      <c r="B16" s="25">
        <v>15</v>
      </c>
    </row>
    <row r="17" spans="1:6" x14ac:dyDescent="0.2">
      <c r="A17" s="9">
        <v>1874.24</v>
      </c>
      <c r="B17" s="25">
        <v>16</v>
      </c>
    </row>
    <row r="18" spans="1:6" x14ac:dyDescent="0.2">
      <c r="A18" s="9">
        <v>2014.61</v>
      </c>
      <c r="B18" s="25">
        <v>17</v>
      </c>
    </row>
    <row r="19" spans="1:6" x14ac:dyDescent="0.2">
      <c r="A19" s="9">
        <v>2194.62</v>
      </c>
      <c r="B19" s="25">
        <v>18</v>
      </c>
    </row>
    <row r="25" spans="1:6" x14ac:dyDescent="0.2">
      <c r="B25" t="s">
        <v>136</v>
      </c>
    </row>
    <row r="27" spans="1:6" x14ac:dyDescent="0.2">
      <c r="B27" t="s">
        <v>137</v>
      </c>
      <c r="E27" t="s">
        <v>140</v>
      </c>
      <c r="F27" t="s">
        <v>139</v>
      </c>
    </row>
    <row r="28" spans="1:6" x14ac:dyDescent="0.2">
      <c r="A28" t="s">
        <v>24</v>
      </c>
      <c r="B28" t="s">
        <v>135</v>
      </c>
      <c r="C28" t="s">
        <v>138</v>
      </c>
      <c r="E28" cm="1">
        <f t="array" ref="E28:F32">LINEST(A29:A46,C29:C46,1,1)</f>
        <v>-1217.007135556539</v>
      </c>
      <c r="F28">
        <v>1593.3467483725676</v>
      </c>
    </row>
    <row r="29" spans="1:6" x14ac:dyDescent="0.2">
      <c r="A29" s="9">
        <f>A2</f>
        <v>731.84</v>
      </c>
      <c r="B29">
        <f>B2</f>
        <v>1</v>
      </c>
      <c r="C29">
        <f>1/B29</f>
        <v>1</v>
      </c>
      <c r="E29">
        <v>327.36072406959056</v>
      </c>
      <c r="F29">
        <v>97.321955682618423</v>
      </c>
    </row>
    <row r="30" spans="1:6" x14ac:dyDescent="0.2">
      <c r="A30" s="9">
        <f t="shared" ref="A30:B45" si="0">A3</f>
        <v>802.43</v>
      </c>
      <c r="B30">
        <f t="shared" si="0"/>
        <v>2</v>
      </c>
      <c r="C30">
        <f t="shared" ref="C30:C46" si="1">1/B30</f>
        <v>0.5</v>
      </c>
      <c r="D30" t="s">
        <v>110</v>
      </c>
      <c r="E30" s="41">
        <v>0.46346169991699193</v>
      </c>
      <c r="F30">
        <v>312.6661142870006</v>
      </c>
    </row>
    <row r="31" spans="1:6" x14ac:dyDescent="0.2">
      <c r="A31" s="9">
        <f t="shared" si="0"/>
        <v>894.51</v>
      </c>
      <c r="B31">
        <f t="shared" si="0"/>
        <v>3</v>
      </c>
      <c r="C31">
        <f t="shared" si="1"/>
        <v>0.33333333333333331</v>
      </c>
      <c r="E31">
        <v>13.820797504156989</v>
      </c>
      <c r="F31">
        <v>16</v>
      </c>
    </row>
    <row r="32" spans="1:6" x14ac:dyDescent="0.2">
      <c r="A32" s="9">
        <f t="shared" si="0"/>
        <v>1006.57</v>
      </c>
      <c r="B32">
        <f t="shared" si="0"/>
        <v>4</v>
      </c>
      <c r="C32">
        <f t="shared" si="1"/>
        <v>0.25</v>
      </c>
      <c r="E32">
        <v>1351122.532587803</v>
      </c>
      <c r="F32">
        <v>1564161.5843733074</v>
      </c>
    </row>
    <row r="33" spans="1:3" x14ac:dyDescent="0.2">
      <c r="A33" s="9">
        <f t="shared" si="0"/>
        <v>1071.67</v>
      </c>
      <c r="B33">
        <f t="shared" si="0"/>
        <v>5</v>
      </c>
      <c r="C33">
        <f t="shared" si="1"/>
        <v>0.2</v>
      </c>
    </row>
    <row r="34" spans="1:3" x14ac:dyDescent="0.2">
      <c r="A34" s="9">
        <f t="shared" si="0"/>
        <v>1147.18</v>
      </c>
      <c r="B34">
        <f t="shared" si="0"/>
        <v>6</v>
      </c>
      <c r="C34">
        <f t="shared" si="1"/>
        <v>0.16666666666666666</v>
      </c>
    </row>
    <row r="35" spans="1:3" x14ac:dyDescent="0.2">
      <c r="A35" s="9">
        <f t="shared" si="0"/>
        <v>1183.6600000000001</v>
      </c>
      <c r="B35">
        <f t="shared" si="0"/>
        <v>7</v>
      </c>
      <c r="C35">
        <f t="shared" si="1"/>
        <v>0.14285714285714285</v>
      </c>
    </row>
    <row r="36" spans="1:3" x14ac:dyDescent="0.2">
      <c r="A36" s="9">
        <f t="shared" si="0"/>
        <v>1232.8499999999999</v>
      </c>
      <c r="B36">
        <f t="shared" si="0"/>
        <v>8</v>
      </c>
      <c r="C36">
        <f t="shared" si="1"/>
        <v>0.125</v>
      </c>
    </row>
    <row r="37" spans="1:3" x14ac:dyDescent="0.2">
      <c r="A37" s="9">
        <f t="shared" si="0"/>
        <v>1254.8900000000001</v>
      </c>
      <c r="B37">
        <f t="shared" si="0"/>
        <v>9</v>
      </c>
      <c r="C37">
        <f t="shared" si="1"/>
        <v>0.1111111111111111</v>
      </c>
    </row>
    <row r="38" spans="1:3" x14ac:dyDescent="0.2">
      <c r="A38" s="9">
        <f t="shared" si="0"/>
        <v>1293.32</v>
      </c>
      <c r="B38">
        <f t="shared" si="0"/>
        <v>10</v>
      </c>
      <c r="C38">
        <f t="shared" si="1"/>
        <v>0.1</v>
      </c>
    </row>
    <row r="39" spans="1:3" x14ac:dyDescent="0.2">
      <c r="A39" s="9">
        <f t="shared" si="0"/>
        <v>1337.87</v>
      </c>
      <c r="B39">
        <f t="shared" si="0"/>
        <v>11</v>
      </c>
      <c r="C39">
        <f t="shared" si="1"/>
        <v>9.0909090909090912E-2</v>
      </c>
    </row>
    <row r="40" spans="1:3" x14ac:dyDescent="0.2">
      <c r="A40" s="9">
        <f t="shared" si="0"/>
        <v>1425.75</v>
      </c>
      <c r="B40">
        <f t="shared" si="0"/>
        <v>12</v>
      </c>
      <c r="C40">
        <f t="shared" si="1"/>
        <v>8.3333333333333329E-2</v>
      </c>
    </row>
    <row r="41" spans="1:3" x14ac:dyDescent="0.2">
      <c r="A41" s="9">
        <f t="shared" si="0"/>
        <v>1548.87</v>
      </c>
      <c r="B41">
        <f t="shared" si="0"/>
        <v>13</v>
      </c>
      <c r="C41">
        <f t="shared" si="1"/>
        <v>7.6923076923076927E-2</v>
      </c>
    </row>
    <row r="42" spans="1:3" x14ac:dyDescent="0.2">
      <c r="A42" s="9">
        <f t="shared" si="0"/>
        <v>1643.14</v>
      </c>
      <c r="B42">
        <f t="shared" si="0"/>
        <v>14</v>
      </c>
      <c r="C42">
        <f t="shared" si="1"/>
        <v>7.1428571428571425E-2</v>
      </c>
    </row>
    <row r="43" spans="1:3" x14ac:dyDescent="0.2">
      <c r="A43" s="9">
        <f t="shared" si="0"/>
        <v>1768.65</v>
      </c>
      <c r="B43">
        <f t="shared" si="0"/>
        <v>15</v>
      </c>
      <c r="C43">
        <f t="shared" si="1"/>
        <v>6.6666666666666666E-2</v>
      </c>
    </row>
    <row r="44" spans="1:3" x14ac:dyDescent="0.2">
      <c r="A44" s="9">
        <f t="shared" si="0"/>
        <v>1874.24</v>
      </c>
      <c r="B44">
        <f t="shared" si="0"/>
        <v>16</v>
      </c>
      <c r="C44">
        <f t="shared" si="1"/>
        <v>6.25E-2</v>
      </c>
    </row>
    <row r="45" spans="1:3" x14ac:dyDescent="0.2">
      <c r="A45" s="9">
        <f t="shared" si="0"/>
        <v>2014.61</v>
      </c>
      <c r="B45">
        <f t="shared" si="0"/>
        <v>17</v>
      </c>
      <c r="C45">
        <f t="shared" si="1"/>
        <v>5.8823529411764705E-2</v>
      </c>
    </row>
    <row r="46" spans="1:3" x14ac:dyDescent="0.2">
      <c r="A46" s="9">
        <f>A19</f>
        <v>2194.62</v>
      </c>
      <c r="B46">
        <f t="shared" ref="B46" si="2">B19</f>
        <v>18</v>
      </c>
      <c r="C46">
        <f t="shared" si="1"/>
        <v>5.5555555555555552E-2</v>
      </c>
    </row>
    <row r="50" spans="1:8" x14ac:dyDescent="0.2">
      <c r="B50" t="s">
        <v>141</v>
      </c>
    </row>
    <row r="51" spans="1:8" x14ac:dyDescent="0.2">
      <c r="B51" t="s">
        <v>137</v>
      </c>
      <c r="E51" t="s">
        <v>147</v>
      </c>
      <c r="F51" t="s">
        <v>140</v>
      </c>
      <c r="G51" t="s">
        <v>139</v>
      </c>
    </row>
    <row r="52" spans="1:8" x14ac:dyDescent="0.2">
      <c r="A52" t="s">
        <v>24</v>
      </c>
      <c r="B52" t="s">
        <v>135</v>
      </c>
      <c r="C52" t="s">
        <v>142</v>
      </c>
      <c r="E52" cm="1">
        <f t="array" ref="E52:G56">LINEST(A53:A70,B53:C70,1,1)</f>
        <v>2.3289757481940145</v>
      </c>
      <c r="F52">
        <v>31.795208978328194</v>
      </c>
      <c r="G52">
        <v>782.10441176470556</v>
      </c>
    </row>
    <row r="53" spans="1:8" x14ac:dyDescent="0.2">
      <c r="A53" s="9">
        <f>A2</f>
        <v>731.84</v>
      </c>
      <c r="B53">
        <f>B2</f>
        <v>1</v>
      </c>
      <c r="C53">
        <f>B53^2</f>
        <v>1</v>
      </c>
      <c r="E53">
        <v>0.6083474819292346</v>
      </c>
      <c r="F53">
        <v>11.895228701861624</v>
      </c>
      <c r="G53">
        <v>49.086768818384655</v>
      </c>
    </row>
    <row r="54" spans="1:8" x14ac:dyDescent="0.2">
      <c r="A54" s="9">
        <f t="shared" ref="A54:B69" si="3">A3</f>
        <v>802.43</v>
      </c>
      <c r="B54">
        <f t="shared" si="3"/>
        <v>2</v>
      </c>
      <c r="C54">
        <f t="shared" ref="C54:C70" si="4">B54^2</f>
        <v>4</v>
      </c>
      <c r="E54" s="41">
        <v>0.98031813254776135</v>
      </c>
      <c r="F54">
        <v>61.84832823159411</v>
      </c>
      <c r="G54" t="e">
        <v>#N/A</v>
      </c>
      <c r="H54" s="52">
        <f>F54/AVERAGE(A53:A70)</f>
        <v>4.557599984642581E-2</v>
      </c>
    </row>
    <row r="55" spans="1:8" x14ac:dyDescent="0.2">
      <c r="A55" s="9">
        <f t="shared" si="3"/>
        <v>894.51</v>
      </c>
      <c r="B55">
        <f t="shared" si="3"/>
        <v>3</v>
      </c>
      <c r="C55">
        <f t="shared" si="4"/>
        <v>9</v>
      </c>
      <c r="E55">
        <v>373.56140172928343</v>
      </c>
      <c r="F55">
        <v>15</v>
      </c>
      <c r="G55" t="e">
        <v>#N/A</v>
      </c>
    </row>
    <row r="56" spans="1:8" x14ac:dyDescent="0.2">
      <c r="A56" s="9">
        <f t="shared" si="3"/>
        <v>1006.57</v>
      </c>
      <c r="B56">
        <f t="shared" si="3"/>
        <v>4</v>
      </c>
      <c r="C56">
        <f t="shared" si="4"/>
        <v>16</v>
      </c>
      <c r="E56">
        <v>2857905.8813854652</v>
      </c>
      <c r="F56">
        <v>57378.235575645012</v>
      </c>
      <c r="G56" t="e">
        <v>#N/A</v>
      </c>
    </row>
    <row r="57" spans="1:8" x14ac:dyDescent="0.2">
      <c r="A57" s="9">
        <f t="shared" si="3"/>
        <v>1071.67</v>
      </c>
      <c r="B57">
        <f t="shared" si="3"/>
        <v>5</v>
      </c>
      <c r="C57">
        <f t="shared" si="4"/>
        <v>25</v>
      </c>
      <c r="E57">
        <f>E52/E53</f>
        <v>3.8283642447375663</v>
      </c>
      <c r="F57">
        <f t="shared" ref="F57:G57" si="5">F52/F53</f>
        <v>2.6729380136551883</v>
      </c>
      <c r="G57">
        <f t="shared" si="5"/>
        <v>15.933100315859066</v>
      </c>
    </row>
    <row r="58" spans="1:8" x14ac:dyDescent="0.2">
      <c r="A58" s="9">
        <f t="shared" si="3"/>
        <v>1147.18</v>
      </c>
      <c r="B58">
        <f t="shared" si="3"/>
        <v>6</v>
      </c>
      <c r="C58">
        <f t="shared" si="4"/>
        <v>36</v>
      </c>
      <c r="E58" s="41">
        <f>_xlfn.T.DIST.RT(E57,$F$55)</f>
        <v>8.2252169586016907E-4</v>
      </c>
      <c r="F58" s="41">
        <f t="shared" ref="F58:G58" si="6">_xlfn.T.DIST.RT(F57,$F$55)</f>
        <v>8.6878636484630806E-3</v>
      </c>
      <c r="G58" s="41">
        <f t="shared" si="6"/>
        <v>4.1285017938510605E-11</v>
      </c>
    </row>
    <row r="59" spans="1:8" x14ac:dyDescent="0.2">
      <c r="A59" s="9">
        <f t="shared" si="3"/>
        <v>1183.6600000000001</v>
      </c>
      <c r="B59">
        <f t="shared" si="3"/>
        <v>7</v>
      </c>
      <c r="C59">
        <f t="shared" si="4"/>
        <v>49</v>
      </c>
    </row>
    <row r="60" spans="1:8" x14ac:dyDescent="0.2">
      <c r="A60" s="9">
        <f t="shared" si="3"/>
        <v>1232.8499999999999</v>
      </c>
      <c r="B60">
        <f t="shared" si="3"/>
        <v>8</v>
      </c>
      <c r="C60">
        <f t="shared" si="4"/>
        <v>64</v>
      </c>
    </row>
    <row r="61" spans="1:8" x14ac:dyDescent="0.2">
      <c r="A61" s="9">
        <f t="shared" si="3"/>
        <v>1254.8900000000001</v>
      </c>
      <c r="B61">
        <f t="shared" si="3"/>
        <v>9</v>
      </c>
      <c r="C61">
        <f t="shared" si="4"/>
        <v>81</v>
      </c>
      <c r="F61" t="s">
        <v>205</v>
      </c>
    </row>
    <row r="62" spans="1:8" x14ac:dyDescent="0.2">
      <c r="A62" s="9">
        <f t="shared" si="3"/>
        <v>1293.32</v>
      </c>
      <c r="B62">
        <f t="shared" si="3"/>
        <v>10</v>
      </c>
      <c r="C62">
        <f t="shared" si="4"/>
        <v>100</v>
      </c>
      <c r="F62">
        <f>G52+(F52*19)+(E52*(19^2))</f>
        <v>2226.9736274509805</v>
      </c>
    </row>
    <row r="63" spans="1:8" x14ac:dyDescent="0.2">
      <c r="A63" s="9">
        <f t="shared" si="3"/>
        <v>1337.87</v>
      </c>
      <c r="B63">
        <f t="shared" si="3"/>
        <v>11</v>
      </c>
      <c r="C63">
        <f t="shared" si="4"/>
        <v>121</v>
      </c>
    </row>
    <row r="64" spans="1:8" x14ac:dyDescent="0.2">
      <c r="A64" s="9">
        <f t="shared" si="3"/>
        <v>1425.75</v>
      </c>
      <c r="B64">
        <f t="shared" si="3"/>
        <v>12</v>
      </c>
      <c r="C64">
        <f t="shared" si="4"/>
        <v>144</v>
      </c>
    </row>
    <row r="65" spans="1:5" x14ac:dyDescent="0.2">
      <c r="A65" s="9">
        <f t="shared" si="3"/>
        <v>1548.87</v>
      </c>
      <c r="B65">
        <f t="shared" si="3"/>
        <v>13</v>
      </c>
      <c r="C65">
        <f t="shared" si="4"/>
        <v>169</v>
      </c>
    </row>
    <row r="66" spans="1:5" x14ac:dyDescent="0.2">
      <c r="A66" s="9">
        <f t="shared" si="3"/>
        <v>1643.14</v>
      </c>
      <c r="B66">
        <f t="shared" si="3"/>
        <v>14</v>
      </c>
      <c r="C66">
        <f t="shared" si="4"/>
        <v>196</v>
      </c>
    </row>
    <row r="67" spans="1:5" x14ac:dyDescent="0.2">
      <c r="A67" s="9">
        <f t="shared" si="3"/>
        <v>1768.65</v>
      </c>
      <c r="B67">
        <f t="shared" si="3"/>
        <v>15</v>
      </c>
      <c r="C67">
        <f t="shared" si="4"/>
        <v>225</v>
      </c>
    </row>
    <row r="68" spans="1:5" x14ac:dyDescent="0.2">
      <c r="A68" s="9">
        <f t="shared" si="3"/>
        <v>1874.24</v>
      </c>
      <c r="B68">
        <f t="shared" si="3"/>
        <v>16</v>
      </c>
      <c r="C68">
        <f t="shared" si="4"/>
        <v>256</v>
      </c>
    </row>
    <row r="69" spans="1:5" x14ac:dyDescent="0.2">
      <c r="A69" s="9">
        <f t="shared" si="3"/>
        <v>2014.61</v>
      </c>
      <c r="B69">
        <f t="shared" si="3"/>
        <v>17</v>
      </c>
      <c r="C69">
        <f t="shared" si="4"/>
        <v>289</v>
      </c>
    </row>
    <row r="70" spans="1:5" x14ac:dyDescent="0.2">
      <c r="A70" s="9">
        <f t="shared" ref="A70:B70" si="7">A19</f>
        <v>2194.62</v>
      </c>
      <c r="B70">
        <f t="shared" si="7"/>
        <v>18</v>
      </c>
      <c r="C70">
        <f t="shared" si="4"/>
        <v>324</v>
      </c>
    </row>
    <row r="73" spans="1:5" x14ac:dyDescent="0.2">
      <c r="B73" t="s">
        <v>143</v>
      </c>
    </row>
    <row r="75" spans="1:5" x14ac:dyDescent="0.2">
      <c r="A75" t="s">
        <v>144</v>
      </c>
      <c r="B75" t="s">
        <v>135</v>
      </c>
      <c r="E75" t="s">
        <v>148</v>
      </c>
    </row>
    <row r="76" spans="1:5" x14ac:dyDescent="0.2">
      <c r="A76">
        <f>LN(A2)</f>
        <v>6.5955619108344168</v>
      </c>
      <c r="B76">
        <f>B2</f>
        <v>1</v>
      </c>
      <c r="D76" cm="1">
        <f t="array" ref="D76:E80">LINEST(A76:A93,B76:B93,1,1)</f>
        <v>5.7221467110643784E-2</v>
      </c>
      <c r="E76">
        <v>6.6250544742834734</v>
      </c>
    </row>
    <row r="77" spans="1:5" x14ac:dyDescent="0.2">
      <c r="A77">
        <f t="shared" ref="A77:A93" si="8">LN(A3)</f>
        <v>6.6876446237853084</v>
      </c>
      <c r="B77">
        <f t="shared" ref="B77:B93" si="9">B3</f>
        <v>2</v>
      </c>
      <c r="D77">
        <v>2.1876601955744235E-3</v>
      </c>
      <c r="E77">
        <v>2.3680011132121575E-2</v>
      </c>
    </row>
    <row r="78" spans="1:5" x14ac:dyDescent="0.2">
      <c r="A78">
        <f t="shared" si="8"/>
        <v>6.7962760823161332</v>
      </c>
      <c r="B78">
        <f t="shared" si="9"/>
        <v>3</v>
      </c>
      <c r="D78" s="41">
        <v>0.97714810964986532</v>
      </c>
      <c r="E78">
        <v>4.8153377660504794E-2</v>
      </c>
    </row>
    <row r="79" spans="1:5" x14ac:dyDescent="0.2">
      <c r="A79">
        <f t="shared" si="8"/>
        <v>6.9143037905999005</v>
      </c>
      <c r="B79">
        <f t="shared" si="9"/>
        <v>4</v>
      </c>
      <c r="D79">
        <v>684.16089500034479</v>
      </c>
      <c r="E79">
        <v>16</v>
      </c>
    </row>
    <row r="80" spans="1:5" x14ac:dyDescent="0.2">
      <c r="A80">
        <f t="shared" si="8"/>
        <v>6.9769734584186791</v>
      </c>
      <c r="B80">
        <f t="shared" si="9"/>
        <v>5</v>
      </c>
      <c r="D80">
        <v>1.5863965565236793</v>
      </c>
      <c r="E80">
        <v>3.7099964481843231E-2</v>
      </c>
    </row>
    <row r="81" spans="1:2" x14ac:dyDescent="0.2">
      <c r="A81">
        <f t="shared" si="8"/>
        <v>7.0450620359416432</v>
      </c>
      <c r="B81">
        <f t="shared" si="9"/>
        <v>6</v>
      </c>
    </row>
    <row r="82" spans="1:2" x14ac:dyDescent="0.2">
      <c r="A82">
        <f t="shared" si="8"/>
        <v>7.0763666120428406</v>
      </c>
      <c r="B82">
        <f t="shared" si="9"/>
        <v>7</v>
      </c>
    </row>
    <row r="83" spans="1:2" x14ac:dyDescent="0.2">
      <c r="A83">
        <f t="shared" si="8"/>
        <v>7.1170838412626187</v>
      </c>
      <c r="B83">
        <f t="shared" si="9"/>
        <v>8</v>
      </c>
    </row>
    <row r="84" spans="1:2" x14ac:dyDescent="0.2">
      <c r="A84">
        <f t="shared" si="8"/>
        <v>7.1348031983220608</v>
      </c>
      <c r="B84">
        <f t="shared" si="9"/>
        <v>9</v>
      </c>
    </row>
    <row r="85" spans="1:2" x14ac:dyDescent="0.2">
      <c r="A85">
        <f t="shared" si="8"/>
        <v>7.1649678346177179</v>
      </c>
      <c r="B85">
        <f t="shared" si="9"/>
        <v>10</v>
      </c>
    </row>
    <row r="86" spans="1:2" x14ac:dyDescent="0.2">
      <c r="A86">
        <f t="shared" si="8"/>
        <v>7.1988340760276319</v>
      </c>
      <c r="B86">
        <f t="shared" si="9"/>
        <v>11</v>
      </c>
    </row>
    <row r="87" spans="1:2" x14ac:dyDescent="0.2">
      <c r="A87">
        <f t="shared" si="8"/>
        <v>7.262453270036648</v>
      </c>
      <c r="B87">
        <f t="shared" si="9"/>
        <v>12</v>
      </c>
    </row>
    <row r="88" spans="1:2" x14ac:dyDescent="0.2">
      <c r="A88">
        <f t="shared" si="8"/>
        <v>7.3452809117819831</v>
      </c>
      <c r="B88">
        <f t="shared" si="9"/>
        <v>13</v>
      </c>
    </row>
    <row r="89" spans="1:2" x14ac:dyDescent="0.2">
      <c r="A89">
        <f t="shared" si="8"/>
        <v>7.4043643243888448</v>
      </c>
      <c r="B89">
        <f t="shared" si="9"/>
        <v>14</v>
      </c>
    </row>
    <row r="90" spans="1:2" x14ac:dyDescent="0.2">
      <c r="A90">
        <f t="shared" si="8"/>
        <v>7.4779718226907921</v>
      </c>
      <c r="B90">
        <f>B16</f>
        <v>15</v>
      </c>
    </row>
    <row r="91" spans="1:2" x14ac:dyDescent="0.2">
      <c r="A91">
        <f t="shared" si="8"/>
        <v>7.5359585229014172</v>
      </c>
      <c r="B91">
        <f t="shared" si="9"/>
        <v>16</v>
      </c>
    </row>
    <row r="92" spans="1:2" x14ac:dyDescent="0.2">
      <c r="A92">
        <f t="shared" si="8"/>
        <v>7.6081809072607802</v>
      </c>
      <c r="B92">
        <f t="shared" si="9"/>
        <v>17</v>
      </c>
    </row>
    <row r="93" spans="1:2" x14ac:dyDescent="0.2">
      <c r="A93">
        <f t="shared" si="8"/>
        <v>7.6937641897932192</v>
      </c>
      <c r="B93">
        <f t="shared" si="9"/>
        <v>18</v>
      </c>
    </row>
    <row r="96" spans="1:2" x14ac:dyDescent="0.2">
      <c r="B96" t="s">
        <v>145</v>
      </c>
    </row>
    <row r="97" spans="1:7" x14ac:dyDescent="0.2">
      <c r="F97" t="s">
        <v>149</v>
      </c>
    </row>
    <row r="98" spans="1:7" x14ac:dyDescent="0.2">
      <c r="A98" t="s">
        <v>24</v>
      </c>
      <c r="B98" t="s">
        <v>135</v>
      </c>
      <c r="C98" t="s">
        <v>146</v>
      </c>
      <c r="D98" t="s">
        <v>201</v>
      </c>
      <c r="E98" cm="1">
        <f t="array" ref="E98:F102">LINEST(D99:D116,C99:C116,1,1)</f>
        <v>0.36639070787439143</v>
      </c>
      <c r="F98">
        <v>6.4278276933248746</v>
      </c>
    </row>
    <row r="99" spans="1:7" x14ac:dyDescent="0.2">
      <c r="A99" s="9">
        <f>A2</f>
        <v>731.84</v>
      </c>
      <c r="B99" s="9">
        <f>B2</f>
        <v>1</v>
      </c>
      <c r="C99">
        <f>LN(B99)</f>
        <v>0</v>
      </c>
      <c r="D99">
        <f>LN(A99)</f>
        <v>6.5955619108344168</v>
      </c>
      <c r="E99">
        <v>2.9886791758732038E-2</v>
      </c>
      <c r="F99">
        <v>6.4762618237585223E-2</v>
      </c>
    </row>
    <row r="100" spans="1:7" x14ac:dyDescent="0.2">
      <c r="A100" s="9">
        <f t="shared" ref="A100:B115" si="10">A3</f>
        <v>802.43</v>
      </c>
      <c r="B100" s="9">
        <f t="shared" si="10"/>
        <v>2</v>
      </c>
      <c r="C100">
        <f t="shared" ref="C100:C116" si="11">LN(B100)</f>
        <v>0.69314718055994529</v>
      </c>
      <c r="D100">
        <f t="shared" ref="D100:D116" si="12">LN(A100)</f>
        <v>6.6876446237853084</v>
      </c>
      <c r="E100" s="41">
        <v>0.90378259304873898</v>
      </c>
      <c r="F100">
        <v>9.8808092231084749E-2</v>
      </c>
      <c r="G100" s="35">
        <f>F100/AVERAGE(D99:D116)</f>
        <v>1.3783345021428908E-2</v>
      </c>
    </row>
    <row r="101" spans="1:7" x14ac:dyDescent="0.2">
      <c r="A101" s="9">
        <f t="shared" si="10"/>
        <v>894.51</v>
      </c>
      <c r="B101" s="9">
        <f t="shared" si="10"/>
        <v>3</v>
      </c>
      <c r="C101">
        <f t="shared" si="11"/>
        <v>1.0986122886681098</v>
      </c>
      <c r="D101">
        <f t="shared" si="12"/>
        <v>6.7962760823161332</v>
      </c>
      <c r="E101">
        <v>150.29007688915181</v>
      </c>
      <c r="F101">
        <v>16</v>
      </c>
    </row>
    <row r="102" spans="1:7" x14ac:dyDescent="0.2">
      <c r="A102" s="9">
        <f t="shared" si="10"/>
        <v>1006.57</v>
      </c>
      <c r="B102" s="9">
        <f t="shared" si="10"/>
        <v>4</v>
      </c>
      <c r="C102">
        <f t="shared" si="11"/>
        <v>1.3862943611198906</v>
      </c>
      <c r="D102">
        <f t="shared" si="12"/>
        <v>6.9143037905999005</v>
      </c>
      <c r="E102">
        <v>1.4672878955599777</v>
      </c>
      <c r="F102">
        <v>0.15620862544554481</v>
      </c>
    </row>
    <row r="103" spans="1:7" x14ac:dyDescent="0.2">
      <c r="A103" s="9">
        <f t="shared" si="10"/>
        <v>1071.67</v>
      </c>
      <c r="B103" s="9">
        <f t="shared" si="10"/>
        <v>5</v>
      </c>
      <c r="C103">
        <f t="shared" si="11"/>
        <v>1.6094379124341003</v>
      </c>
      <c r="D103">
        <f t="shared" si="12"/>
        <v>6.9769734584186791</v>
      </c>
    </row>
    <row r="104" spans="1:7" x14ac:dyDescent="0.2">
      <c r="A104" s="9">
        <f t="shared" si="10"/>
        <v>1147.18</v>
      </c>
      <c r="B104" s="9">
        <f t="shared" si="10"/>
        <v>6</v>
      </c>
      <c r="C104">
        <f t="shared" si="11"/>
        <v>1.791759469228055</v>
      </c>
      <c r="D104">
        <f t="shared" si="12"/>
        <v>7.0450620359416432</v>
      </c>
    </row>
    <row r="105" spans="1:7" x14ac:dyDescent="0.2">
      <c r="A105" s="9">
        <f t="shared" si="10"/>
        <v>1183.6600000000001</v>
      </c>
      <c r="B105" s="9">
        <f t="shared" si="10"/>
        <v>7</v>
      </c>
      <c r="C105">
        <f t="shared" si="11"/>
        <v>1.9459101490553132</v>
      </c>
      <c r="D105">
        <f t="shared" si="12"/>
        <v>7.0763666120428406</v>
      </c>
    </row>
    <row r="106" spans="1:7" x14ac:dyDescent="0.2">
      <c r="A106" s="9">
        <f t="shared" si="10"/>
        <v>1232.8499999999999</v>
      </c>
      <c r="B106" s="9">
        <f t="shared" si="10"/>
        <v>8</v>
      </c>
      <c r="C106">
        <f t="shared" si="11"/>
        <v>2.0794415416798357</v>
      </c>
      <c r="D106">
        <f t="shared" si="12"/>
        <v>7.1170838412626187</v>
      </c>
    </row>
    <row r="107" spans="1:7" x14ac:dyDescent="0.2">
      <c r="A107" s="9">
        <f t="shared" si="10"/>
        <v>1254.8900000000001</v>
      </c>
      <c r="B107" s="9">
        <f t="shared" si="10"/>
        <v>9</v>
      </c>
      <c r="C107">
        <f t="shared" si="11"/>
        <v>2.1972245773362196</v>
      </c>
      <c r="D107">
        <f t="shared" si="12"/>
        <v>7.1348031983220608</v>
      </c>
    </row>
    <row r="108" spans="1:7" x14ac:dyDescent="0.2">
      <c r="A108" s="9">
        <f t="shared" si="10"/>
        <v>1293.32</v>
      </c>
      <c r="B108" s="9">
        <f t="shared" si="10"/>
        <v>10</v>
      </c>
      <c r="C108">
        <f t="shared" si="11"/>
        <v>2.3025850929940459</v>
      </c>
      <c r="D108">
        <f t="shared" si="12"/>
        <v>7.1649678346177179</v>
      </c>
    </row>
    <row r="109" spans="1:7" x14ac:dyDescent="0.2">
      <c r="A109" s="9">
        <f t="shared" si="10"/>
        <v>1337.87</v>
      </c>
      <c r="B109" s="9">
        <f t="shared" si="10"/>
        <v>11</v>
      </c>
      <c r="C109">
        <f t="shared" si="11"/>
        <v>2.3978952727983707</v>
      </c>
      <c r="D109">
        <f t="shared" si="12"/>
        <v>7.1988340760276319</v>
      </c>
    </row>
    <row r="110" spans="1:7" x14ac:dyDescent="0.2">
      <c r="A110" s="9">
        <f t="shared" si="10"/>
        <v>1425.75</v>
      </c>
      <c r="B110" s="9">
        <f t="shared" si="10"/>
        <v>12</v>
      </c>
      <c r="C110">
        <f t="shared" si="11"/>
        <v>2.4849066497880004</v>
      </c>
      <c r="D110">
        <f t="shared" si="12"/>
        <v>7.262453270036648</v>
      </c>
    </row>
    <row r="111" spans="1:7" x14ac:dyDescent="0.2">
      <c r="A111" s="9">
        <f t="shared" si="10"/>
        <v>1548.87</v>
      </c>
      <c r="B111" s="9">
        <f t="shared" si="10"/>
        <v>13</v>
      </c>
      <c r="C111">
        <f t="shared" si="11"/>
        <v>2.5649493574615367</v>
      </c>
      <c r="D111">
        <f t="shared" si="12"/>
        <v>7.3452809117819831</v>
      </c>
    </row>
    <row r="112" spans="1:7" x14ac:dyDescent="0.2">
      <c r="A112" s="9">
        <f t="shared" si="10"/>
        <v>1643.14</v>
      </c>
      <c r="B112" s="9">
        <f t="shared" si="10"/>
        <v>14</v>
      </c>
      <c r="C112">
        <f t="shared" si="11"/>
        <v>2.6390573296152584</v>
      </c>
      <c r="D112">
        <f t="shared" si="12"/>
        <v>7.4043643243888448</v>
      </c>
    </row>
    <row r="113" spans="1:4" x14ac:dyDescent="0.2">
      <c r="A113" s="9">
        <f t="shared" si="10"/>
        <v>1768.65</v>
      </c>
      <c r="B113" s="9">
        <f t="shared" si="10"/>
        <v>15</v>
      </c>
      <c r="C113">
        <f t="shared" si="11"/>
        <v>2.7080502011022101</v>
      </c>
      <c r="D113">
        <f t="shared" si="12"/>
        <v>7.4779718226907921</v>
      </c>
    </row>
    <row r="114" spans="1:4" x14ac:dyDescent="0.2">
      <c r="A114" s="9">
        <f t="shared" si="10"/>
        <v>1874.24</v>
      </c>
      <c r="B114" s="9">
        <f t="shared" si="10"/>
        <v>16</v>
      </c>
      <c r="C114">
        <f t="shared" si="11"/>
        <v>2.7725887222397811</v>
      </c>
      <c r="D114">
        <f t="shared" si="12"/>
        <v>7.5359585229014172</v>
      </c>
    </row>
    <row r="115" spans="1:4" x14ac:dyDescent="0.2">
      <c r="A115" s="9">
        <f t="shared" si="10"/>
        <v>2014.61</v>
      </c>
      <c r="B115" s="9">
        <f>B18</f>
        <v>17</v>
      </c>
      <c r="C115">
        <f t="shared" si="11"/>
        <v>2.8332133440562162</v>
      </c>
      <c r="D115">
        <f t="shared" si="12"/>
        <v>7.6081809072607802</v>
      </c>
    </row>
    <row r="116" spans="1:4" x14ac:dyDescent="0.2">
      <c r="A116" s="9">
        <f t="shared" ref="A116:B116" si="13">A19</f>
        <v>2194.62</v>
      </c>
      <c r="B116" s="9">
        <f t="shared" si="13"/>
        <v>18</v>
      </c>
      <c r="C116">
        <f t="shared" si="11"/>
        <v>2.8903717578961645</v>
      </c>
      <c r="D116">
        <f t="shared" si="12"/>
        <v>7.6937641897932192</v>
      </c>
    </row>
    <row r="117" spans="1:4" x14ac:dyDescent="0.2">
      <c r="B117" s="9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BD602-A27D-EA4A-BB6C-A743C43296A5}">
  <dimension ref="A1:X117"/>
  <sheetViews>
    <sheetView topLeftCell="A80" workbookViewId="0">
      <selection activeCell="F110" sqref="F110"/>
    </sheetView>
  </sheetViews>
  <sheetFormatPr baseColWidth="10" defaultRowHeight="15" x14ac:dyDescent="0.2"/>
  <cols>
    <col min="5" max="5" width="12.5" bestFit="1" customWidth="1"/>
    <col min="6" max="7" width="12" bestFit="1" customWidth="1"/>
  </cols>
  <sheetData>
    <row r="1" spans="1:5" x14ac:dyDescent="0.2">
      <c r="A1" s="25" t="s">
        <v>24</v>
      </c>
      <c r="B1" s="25" t="s">
        <v>135</v>
      </c>
    </row>
    <row r="2" spans="1:5" x14ac:dyDescent="0.2">
      <c r="A2" s="20">
        <v>45292</v>
      </c>
      <c r="B2" s="25">
        <v>1</v>
      </c>
      <c r="D2" t="s">
        <v>134</v>
      </c>
    </row>
    <row r="3" spans="1:5" x14ac:dyDescent="0.2">
      <c r="A3" s="20">
        <v>30529</v>
      </c>
      <c r="B3" s="25">
        <v>2</v>
      </c>
      <c r="D3" cm="1">
        <f t="array" ref="D3:E7">LINEST(A2:A19,B2:B19,1,1)</f>
        <v>-1444.3921568627447</v>
      </c>
      <c r="E3">
        <v>29581.281045751632</v>
      </c>
    </row>
    <row r="4" spans="1:5" x14ac:dyDescent="0.2">
      <c r="A4" s="20">
        <v>21284</v>
      </c>
      <c r="B4" s="25">
        <v>3</v>
      </c>
      <c r="D4">
        <v>243.57813645132444</v>
      </c>
      <c r="E4">
        <v>2636.5762810774545</v>
      </c>
    </row>
    <row r="5" spans="1:5" x14ac:dyDescent="0.2">
      <c r="A5" s="20">
        <v>17669</v>
      </c>
      <c r="B5" s="25">
        <v>4</v>
      </c>
      <c r="D5" s="41">
        <v>0.68727782487773936</v>
      </c>
      <c r="E5">
        <v>5361.4862208080858</v>
      </c>
    </row>
    <row r="6" spans="1:5" x14ac:dyDescent="0.2">
      <c r="A6" s="20">
        <v>17271</v>
      </c>
      <c r="B6" s="25">
        <v>5</v>
      </c>
      <c r="D6">
        <v>35.163624689373897</v>
      </c>
      <c r="E6">
        <v>16</v>
      </c>
    </row>
    <row r="7" spans="1:5" x14ac:dyDescent="0.2">
      <c r="A7" s="20">
        <v>16539</v>
      </c>
      <c r="B7" s="25">
        <v>6</v>
      </c>
      <c r="D7">
        <v>1010797186.5098048</v>
      </c>
      <c r="E7">
        <v>459928551.93463957</v>
      </c>
    </row>
    <row r="8" spans="1:5" x14ac:dyDescent="0.2">
      <c r="A8" s="20">
        <v>16575</v>
      </c>
      <c r="B8" s="25">
        <v>7</v>
      </c>
    </row>
    <row r="9" spans="1:5" x14ac:dyDescent="0.2">
      <c r="A9" s="20">
        <v>16230</v>
      </c>
      <c r="B9" s="25">
        <v>8</v>
      </c>
    </row>
    <row r="10" spans="1:5" x14ac:dyDescent="0.2">
      <c r="A10" s="20">
        <v>14800</v>
      </c>
      <c r="B10" s="25">
        <v>9</v>
      </c>
    </row>
    <row r="11" spans="1:5" x14ac:dyDescent="0.2">
      <c r="A11" s="20">
        <v>13791</v>
      </c>
      <c r="B11" s="25">
        <v>10</v>
      </c>
    </row>
    <row r="12" spans="1:5" x14ac:dyDescent="0.2">
      <c r="A12" s="20">
        <v>12036</v>
      </c>
      <c r="B12" s="25">
        <v>11</v>
      </c>
    </row>
    <row r="13" spans="1:5" x14ac:dyDescent="0.2">
      <c r="A13" s="20">
        <v>11448</v>
      </c>
      <c r="B13" s="25">
        <v>12</v>
      </c>
    </row>
    <row r="14" spans="1:5" x14ac:dyDescent="0.2">
      <c r="A14" s="20">
        <v>10047</v>
      </c>
      <c r="B14" s="25">
        <v>13</v>
      </c>
    </row>
    <row r="15" spans="1:5" x14ac:dyDescent="0.2">
      <c r="A15" s="20">
        <v>8745</v>
      </c>
      <c r="B15" s="25">
        <v>14</v>
      </c>
    </row>
    <row r="16" spans="1:5" x14ac:dyDescent="0.2">
      <c r="A16" s="20">
        <v>8672</v>
      </c>
      <c r="B16" s="25">
        <v>15</v>
      </c>
    </row>
    <row r="17" spans="1:7" x14ac:dyDescent="0.2">
      <c r="A17" s="20">
        <v>8784</v>
      </c>
      <c r="B17" s="25">
        <v>16</v>
      </c>
    </row>
    <row r="18" spans="1:7" x14ac:dyDescent="0.2">
      <c r="A18" s="20">
        <v>8383</v>
      </c>
      <c r="B18" s="25">
        <v>17</v>
      </c>
    </row>
    <row r="19" spans="1:7" x14ac:dyDescent="0.2">
      <c r="A19" s="20">
        <v>7377</v>
      </c>
      <c r="B19" s="25">
        <v>18</v>
      </c>
    </row>
    <row r="25" spans="1:7" x14ac:dyDescent="0.2">
      <c r="B25" t="s">
        <v>136</v>
      </c>
    </row>
    <row r="27" spans="1:7" x14ac:dyDescent="0.2">
      <c r="B27" t="s">
        <v>137</v>
      </c>
      <c r="E27" t="s">
        <v>140</v>
      </c>
      <c r="F27" t="s">
        <v>139</v>
      </c>
    </row>
    <row r="28" spans="1:7" x14ac:dyDescent="0.2">
      <c r="A28" t="s">
        <v>24</v>
      </c>
      <c r="B28" t="s">
        <v>135</v>
      </c>
      <c r="C28" t="s">
        <v>138</v>
      </c>
      <c r="E28" cm="1">
        <f t="array" ref="E28:F32">LINEST(A29:A46,C29:C46,1,1)</f>
        <v>39182.905809506527</v>
      </c>
      <c r="F28">
        <v>8251.3060765549162</v>
      </c>
    </row>
    <row r="29" spans="1:7" x14ac:dyDescent="0.2">
      <c r="A29" s="9">
        <f>A2</f>
        <v>45292</v>
      </c>
      <c r="B29">
        <f>B2</f>
        <v>1</v>
      </c>
      <c r="C29">
        <f>1/B29</f>
        <v>1</v>
      </c>
      <c r="E29">
        <v>2192.5415080410426</v>
      </c>
      <c r="F29">
        <v>651.82659918760055</v>
      </c>
    </row>
    <row r="30" spans="1:7" x14ac:dyDescent="0.2">
      <c r="A30" s="9">
        <f t="shared" ref="A30:B45" si="0">A3</f>
        <v>30529</v>
      </c>
      <c r="B30">
        <f t="shared" si="0"/>
        <v>2</v>
      </c>
      <c r="C30">
        <f t="shared" ref="C30:C46" si="1">1/B30</f>
        <v>0.5</v>
      </c>
      <c r="D30" t="s">
        <v>110</v>
      </c>
      <c r="E30" s="41">
        <v>0.95229186656580289</v>
      </c>
      <c r="F30">
        <v>2094.1224262029127</v>
      </c>
      <c r="G30" s="35">
        <f>F30/AVERAGE(A29:A46)</f>
        <v>0.13204168419898424</v>
      </c>
    </row>
    <row r="31" spans="1:7" x14ac:dyDescent="0.2">
      <c r="A31" s="9">
        <f t="shared" si="0"/>
        <v>21284</v>
      </c>
      <c r="B31">
        <f t="shared" si="0"/>
        <v>3</v>
      </c>
      <c r="C31">
        <f t="shared" si="1"/>
        <v>0.33333333333333331</v>
      </c>
      <c r="E31">
        <v>319.37258425900268</v>
      </c>
      <c r="F31">
        <v>16</v>
      </c>
    </row>
    <row r="32" spans="1:7" x14ac:dyDescent="0.2">
      <c r="A32" s="9">
        <f t="shared" si="0"/>
        <v>17669</v>
      </c>
      <c r="B32">
        <f t="shared" si="0"/>
        <v>4</v>
      </c>
      <c r="C32">
        <f t="shared" si="1"/>
        <v>0.25</v>
      </c>
      <c r="E32">
        <v>1400560158.6696289</v>
      </c>
      <c r="F32">
        <v>70165579.774815574</v>
      </c>
    </row>
    <row r="33" spans="1:3" x14ac:dyDescent="0.2">
      <c r="A33" s="9">
        <f t="shared" si="0"/>
        <v>17271</v>
      </c>
      <c r="B33">
        <f t="shared" si="0"/>
        <v>5</v>
      </c>
      <c r="C33">
        <f t="shared" si="1"/>
        <v>0.2</v>
      </c>
    </row>
    <row r="34" spans="1:3" x14ac:dyDescent="0.2">
      <c r="A34" s="9">
        <f t="shared" si="0"/>
        <v>16539</v>
      </c>
      <c r="B34">
        <f t="shared" si="0"/>
        <v>6</v>
      </c>
      <c r="C34">
        <f t="shared" si="1"/>
        <v>0.16666666666666666</v>
      </c>
    </row>
    <row r="35" spans="1:3" x14ac:dyDescent="0.2">
      <c r="A35" s="9">
        <f t="shared" si="0"/>
        <v>16575</v>
      </c>
      <c r="B35">
        <f t="shared" si="0"/>
        <v>7</v>
      </c>
      <c r="C35">
        <f t="shared" si="1"/>
        <v>0.14285714285714285</v>
      </c>
    </row>
    <row r="36" spans="1:3" x14ac:dyDescent="0.2">
      <c r="A36" s="9">
        <f t="shared" si="0"/>
        <v>16230</v>
      </c>
      <c r="B36">
        <f t="shared" si="0"/>
        <v>8</v>
      </c>
      <c r="C36">
        <f t="shared" si="1"/>
        <v>0.125</v>
      </c>
    </row>
    <row r="37" spans="1:3" x14ac:dyDescent="0.2">
      <c r="A37" s="9">
        <f t="shared" si="0"/>
        <v>14800</v>
      </c>
      <c r="B37">
        <f t="shared" si="0"/>
        <v>9</v>
      </c>
      <c r="C37">
        <f t="shared" si="1"/>
        <v>0.1111111111111111</v>
      </c>
    </row>
    <row r="38" spans="1:3" x14ac:dyDescent="0.2">
      <c r="A38" s="9">
        <f t="shared" si="0"/>
        <v>13791</v>
      </c>
      <c r="B38">
        <f t="shared" si="0"/>
        <v>10</v>
      </c>
      <c r="C38">
        <f t="shared" si="1"/>
        <v>0.1</v>
      </c>
    </row>
    <row r="39" spans="1:3" x14ac:dyDescent="0.2">
      <c r="A39" s="9">
        <f t="shared" si="0"/>
        <v>12036</v>
      </c>
      <c r="B39">
        <f t="shared" si="0"/>
        <v>11</v>
      </c>
      <c r="C39">
        <f t="shared" si="1"/>
        <v>9.0909090909090912E-2</v>
      </c>
    </row>
    <row r="40" spans="1:3" x14ac:dyDescent="0.2">
      <c r="A40" s="9">
        <f t="shared" si="0"/>
        <v>11448</v>
      </c>
      <c r="B40">
        <f t="shared" si="0"/>
        <v>12</v>
      </c>
      <c r="C40">
        <f t="shared" si="1"/>
        <v>8.3333333333333329E-2</v>
      </c>
    </row>
    <row r="41" spans="1:3" x14ac:dyDescent="0.2">
      <c r="A41" s="9">
        <f t="shared" si="0"/>
        <v>10047</v>
      </c>
      <c r="B41">
        <f t="shared" si="0"/>
        <v>13</v>
      </c>
      <c r="C41">
        <f t="shared" si="1"/>
        <v>7.6923076923076927E-2</v>
      </c>
    </row>
    <row r="42" spans="1:3" x14ac:dyDescent="0.2">
      <c r="A42" s="9">
        <f t="shared" si="0"/>
        <v>8745</v>
      </c>
      <c r="B42">
        <f t="shared" si="0"/>
        <v>14</v>
      </c>
      <c r="C42">
        <f t="shared" si="1"/>
        <v>7.1428571428571425E-2</v>
      </c>
    </row>
    <row r="43" spans="1:3" x14ac:dyDescent="0.2">
      <c r="A43" s="9">
        <f t="shared" si="0"/>
        <v>8672</v>
      </c>
      <c r="B43">
        <f t="shared" si="0"/>
        <v>15</v>
      </c>
      <c r="C43">
        <f t="shared" si="1"/>
        <v>6.6666666666666666E-2</v>
      </c>
    </row>
    <row r="44" spans="1:3" x14ac:dyDescent="0.2">
      <c r="A44" s="9">
        <f t="shared" si="0"/>
        <v>8784</v>
      </c>
      <c r="B44">
        <f t="shared" si="0"/>
        <v>16</v>
      </c>
      <c r="C44">
        <f t="shared" si="1"/>
        <v>6.25E-2</v>
      </c>
    </row>
    <row r="45" spans="1:3" x14ac:dyDescent="0.2">
      <c r="A45" s="9">
        <f t="shared" si="0"/>
        <v>8383</v>
      </c>
      <c r="B45">
        <f t="shared" si="0"/>
        <v>17</v>
      </c>
      <c r="C45">
        <f t="shared" si="1"/>
        <v>5.8823529411764705E-2</v>
      </c>
    </row>
    <row r="46" spans="1:3" x14ac:dyDescent="0.2">
      <c r="A46" s="9">
        <f>A19</f>
        <v>7377</v>
      </c>
      <c r="B46">
        <f t="shared" ref="B46" si="2">B19</f>
        <v>18</v>
      </c>
      <c r="C46">
        <f t="shared" si="1"/>
        <v>5.5555555555555552E-2</v>
      </c>
    </row>
    <row r="50" spans="1:15" x14ac:dyDescent="0.2">
      <c r="B50" t="s">
        <v>141</v>
      </c>
    </row>
    <row r="51" spans="1:15" x14ac:dyDescent="0.2">
      <c r="B51" t="s">
        <v>137</v>
      </c>
      <c r="E51" t="s">
        <v>147</v>
      </c>
      <c r="F51" t="s">
        <v>140</v>
      </c>
      <c r="G51" t="s">
        <v>139</v>
      </c>
    </row>
    <row r="52" spans="1:15" x14ac:dyDescent="0.2">
      <c r="A52" t="s">
        <v>24</v>
      </c>
      <c r="B52" t="s">
        <v>135</v>
      </c>
      <c r="C52" t="s">
        <v>142</v>
      </c>
      <c r="E52" cm="1">
        <f t="array" ref="E52:G56">LINEST(A53:A70,B53:C70,1,1)</f>
        <v>142.7787667698658</v>
      </c>
      <c r="F52">
        <v>-4157.1887254901958</v>
      </c>
      <c r="G52">
        <v>38623.936274509804</v>
      </c>
      <c r="J52" t="s">
        <v>85</v>
      </c>
    </row>
    <row r="53" spans="1:15" ht="16" thickBot="1" x14ac:dyDescent="0.25">
      <c r="A53" s="9">
        <f>A2</f>
        <v>45292</v>
      </c>
      <c r="B53">
        <f>B2</f>
        <v>1</v>
      </c>
      <c r="C53">
        <f>B53^2</f>
        <v>1</v>
      </c>
      <c r="E53">
        <v>40.09318743253133</v>
      </c>
      <c r="F53">
        <v>783.95595948573589</v>
      </c>
      <c r="G53">
        <v>3235.0672619727566</v>
      </c>
      <c r="H53" s="35">
        <f>F53/AVERAGE(A53:A70)</f>
        <v>4.9431143056913623E-2</v>
      </c>
    </row>
    <row r="54" spans="1:15" x14ac:dyDescent="0.2">
      <c r="A54" s="9">
        <f t="shared" ref="A54:B69" si="3">A3</f>
        <v>30529</v>
      </c>
      <c r="B54">
        <f t="shared" si="3"/>
        <v>2</v>
      </c>
      <c r="C54">
        <f t="shared" ref="C54:C70" si="4">B54^2</f>
        <v>4</v>
      </c>
      <c r="E54" s="41">
        <v>0.83054544963750387</v>
      </c>
      <c r="F54">
        <v>4076.1188134028803</v>
      </c>
      <c r="G54" t="e">
        <v>#N/A</v>
      </c>
      <c r="J54" s="46" t="s">
        <v>86</v>
      </c>
      <c r="K54" s="46"/>
    </row>
    <row r="55" spans="1:15" x14ac:dyDescent="0.2">
      <c r="A55" s="9">
        <f t="shared" si="3"/>
        <v>21284</v>
      </c>
      <c r="B55">
        <f t="shared" si="3"/>
        <v>3</v>
      </c>
      <c r="C55">
        <f t="shared" si="4"/>
        <v>9</v>
      </c>
      <c r="E55">
        <v>36.759655370457992</v>
      </c>
      <c r="F55">
        <v>15</v>
      </c>
      <c r="G55" t="e">
        <v>#N/A</v>
      </c>
      <c r="J55" s="43" t="s">
        <v>87</v>
      </c>
      <c r="K55" s="43">
        <v>0.91134266312814738</v>
      </c>
    </row>
    <row r="56" spans="1:15" x14ac:dyDescent="0.2">
      <c r="A56" s="9">
        <f t="shared" si="3"/>
        <v>17669</v>
      </c>
      <c r="B56">
        <f t="shared" si="3"/>
        <v>4</v>
      </c>
      <c r="C56">
        <f t="shared" si="4"/>
        <v>16</v>
      </c>
      <c r="E56">
        <v>1221504569.7297909</v>
      </c>
      <c r="F56">
        <v>249221168.71465355</v>
      </c>
      <c r="G56" t="e">
        <v>#N/A</v>
      </c>
      <c r="J56" s="43" t="s">
        <v>88</v>
      </c>
      <c r="K56" s="43">
        <v>0.83054544963750387</v>
      </c>
    </row>
    <row r="57" spans="1:15" x14ac:dyDescent="0.2">
      <c r="A57" s="9">
        <f t="shared" si="3"/>
        <v>17271</v>
      </c>
      <c r="B57">
        <f t="shared" si="3"/>
        <v>5</v>
      </c>
      <c r="C57">
        <f t="shared" si="4"/>
        <v>25</v>
      </c>
      <c r="E57">
        <f>E52/E53</f>
        <v>3.5611727555992743</v>
      </c>
      <c r="F57">
        <f t="shared" ref="F57:G57" si="5">F52/F53</f>
        <v>-5.3028345217469273</v>
      </c>
      <c r="G57">
        <f t="shared" si="5"/>
        <v>11.939144736964998</v>
      </c>
      <c r="J57" s="43" t="s">
        <v>89</v>
      </c>
      <c r="K57" s="43">
        <v>0.80795150958917106</v>
      </c>
    </row>
    <row r="58" spans="1:15" x14ac:dyDescent="0.2">
      <c r="A58" s="9">
        <f t="shared" si="3"/>
        <v>16539</v>
      </c>
      <c r="B58">
        <f t="shared" si="3"/>
        <v>6</v>
      </c>
      <c r="C58">
        <f t="shared" si="4"/>
        <v>36</v>
      </c>
      <c r="E58">
        <f>_xlfn.T.DIST.2T(E57,$F$55)</f>
        <v>2.8433099129896791E-3</v>
      </c>
      <c r="F58">
        <f>_xlfn.T.DIST.2T(ABS(F57),$F$55)</f>
        <v>8.8570859408462608E-5</v>
      </c>
      <c r="G58">
        <f t="shared" ref="F58:G58" si="6">_xlfn.T.DIST.2T(G57,$F$55)</f>
        <v>4.6336447736134211E-9</v>
      </c>
      <c r="J58" s="43" t="s">
        <v>90</v>
      </c>
      <c r="K58" s="43">
        <v>4076.1188134028803</v>
      </c>
    </row>
    <row r="59" spans="1:15" ht="16" thickBot="1" x14ac:dyDescent="0.25">
      <c r="A59" s="9">
        <f t="shared" si="3"/>
        <v>16575</v>
      </c>
      <c r="B59">
        <f t="shared" si="3"/>
        <v>7</v>
      </c>
      <c r="C59">
        <f t="shared" si="4"/>
        <v>49</v>
      </c>
      <c r="J59" s="44" t="s">
        <v>91</v>
      </c>
      <c r="K59" s="44">
        <v>18</v>
      </c>
    </row>
    <row r="60" spans="1:15" x14ac:dyDescent="0.2">
      <c r="A60" s="9">
        <f t="shared" si="3"/>
        <v>16230</v>
      </c>
      <c r="B60">
        <f t="shared" si="3"/>
        <v>8</v>
      </c>
      <c r="C60">
        <f t="shared" si="4"/>
        <v>64</v>
      </c>
    </row>
    <row r="61" spans="1:15" ht="16" thickBot="1" x14ac:dyDescent="0.25">
      <c r="A61" s="9">
        <f t="shared" si="3"/>
        <v>14800</v>
      </c>
      <c r="B61">
        <f t="shared" si="3"/>
        <v>9</v>
      </c>
      <c r="C61">
        <f t="shared" si="4"/>
        <v>81</v>
      </c>
      <c r="J61" t="s">
        <v>92</v>
      </c>
    </row>
    <row r="62" spans="1:15" x14ac:dyDescent="0.2">
      <c r="A62" s="9">
        <f t="shared" si="3"/>
        <v>13791</v>
      </c>
      <c r="B62">
        <f t="shared" si="3"/>
        <v>10</v>
      </c>
      <c r="C62">
        <f t="shared" si="4"/>
        <v>100</v>
      </c>
      <c r="J62" s="45"/>
      <c r="K62" s="45" t="s">
        <v>97</v>
      </c>
      <c r="L62" s="45" t="s">
        <v>98</v>
      </c>
      <c r="M62" s="45" t="s">
        <v>99</v>
      </c>
      <c r="N62" s="45" t="s">
        <v>100</v>
      </c>
      <c r="O62" s="45" t="s">
        <v>101</v>
      </c>
    </row>
    <row r="63" spans="1:15" x14ac:dyDescent="0.2">
      <c r="A63" s="9">
        <f t="shared" si="3"/>
        <v>12036</v>
      </c>
      <c r="B63">
        <f t="shared" si="3"/>
        <v>11</v>
      </c>
      <c r="C63">
        <f t="shared" si="4"/>
        <v>121</v>
      </c>
      <c r="J63" s="43" t="s">
        <v>93</v>
      </c>
      <c r="K63" s="43">
        <v>2</v>
      </c>
      <c r="L63" s="43">
        <v>1221504569.7297909</v>
      </c>
      <c r="M63" s="43">
        <v>610752284.86489546</v>
      </c>
      <c r="N63" s="43">
        <v>36.759655370457992</v>
      </c>
      <c r="O63" s="43">
        <v>1.6515786716171169E-6</v>
      </c>
    </row>
    <row r="64" spans="1:15" x14ac:dyDescent="0.2">
      <c r="A64" s="9">
        <f t="shared" si="3"/>
        <v>11448</v>
      </c>
      <c r="B64">
        <f t="shared" si="3"/>
        <v>12</v>
      </c>
      <c r="C64">
        <f t="shared" si="4"/>
        <v>144</v>
      </c>
      <c r="J64" s="43" t="s">
        <v>94</v>
      </c>
      <c r="K64" s="43">
        <v>15</v>
      </c>
      <c r="L64" s="43">
        <v>249221168.71465355</v>
      </c>
      <c r="M64" s="43">
        <v>16614744.580976903</v>
      </c>
      <c r="N64" s="43"/>
      <c r="O64" s="43"/>
    </row>
    <row r="65" spans="1:18" ht="16" thickBot="1" x14ac:dyDescent="0.25">
      <c r="A65" s="9">
        <f t="shared" si="3"/>
        <v>10047</v>
      </c>
      <c r="B65">
        <f t="shared" si="3"/>
        <v>13</v>
      </c>
      <c r="C65">
        <f t="shared" si="4"/>
        <v>169</v>
      </c>
      <c r="J65" s="44" t="s">
        <v>95</v>
      </c>
      <c r="K65" s="44">
        <v>17</v>
      </c>
      <c r="L65" s="44">
        <v>1470725738.4444444</v>
      </c>
      <c r="M65" s="44"/>
      <c r="N65" s="44"/>
      <c r="O65" s="44"/>
    </row>
    <row r="66" spans="1:18" ht="16" thickBot="1" x14ac:dyDescent="0.25">
      <c r="A66" s="9">
        <f t="shared" si="3"/>
        <v>8745</v>
      </c>
      <c r="B66">
        <f t="shared" si="3"/>
        <v>14</v>
      </c>
      <c r="C66">
        <f t="shared" si="4"/>
        <v>196</v>
      </c>
    </row>
    <row r="67" spans="1:18" x14ac:dyDescent="0.2">
      <c r="A67" s="9">
        <f t="shared" si="3"/>
        <v>8672</v>
      </c>
      <c r="B67">
        <f t="shared" si="3"/>
        <v>15</v>
      </c>
      <c r="C67">
        <f t="shared" si="4"/>
        <v>225</v>
      </c>
      <c r="J67" s="45"/>
      <c r="K67" s="45" t="s">
        <v>102</v>
      </c>
      <c r="L67" s="45" t="s">
        <v>90</v>
      </c>
      <c r="M67" s="45" t="s">
        <v>103</v>
      </c>
      <c r="N67" s="45" t="s">
        <v>104</v>
      </c>
      <c r="O67" s="45" t="s">
        <v>105</v>
      </c>
      <c r="P67" s="45" t="s">
        <v>106</v>
      </c>
      <c r="Q67" s="45" t="s">
        <v>107</v>
      </c>
      <c r="R67" s="45" t="s">
        <v>108</v>
      </c>
    </row>
    <row r="68" spans="1:18" x14ac:dyDescent="0.2">
      <c r="A68" s="9">
        <f t="shared" si="3"/>
        <v>8784</v>
      </c>
      <c r="B68">
        <f t="shared" si="3"/>
        <v>16</v>
      </c>
      <c r="C68">
        <f t="shared" si="4"/>
        <v>256</v>
      </c>
      <c r="J68" s="43" t="s">
        <v>96</v>
      </c>
      <c r="K68" s="43">
        <v>38623.936274509804</v>
      </c>
      <c r="L68" s="43">
        <v>3235.0672619727566</v>
      </c>
      <c r="M68" s="43">
        <v>11.939144736964998</v>
      </c>
      <c r="N68" s="43">
        <v>4.6336447736134211E-9</v>
      </c>
      <c r="O68" s="43">
        <v>31728.553629122671</v>
      </c>
      <c r="P68" s="43">
        <v>45519.318919896941</v>
      </c>
      <c r="Q68" s="43">
        <v>31728.553629122671</v>
      </c>
      <c r="R68" s="43">
        <v>45519.318919896941</v>
      </c>
    </row>
    <row r="69" spans="1:18" x14ac:dyDescent="0.2">
      <c r="A69" s="9">
        <f t="shared" si="3"/>
        <v>8383</v>
      </c>
      <c r="B69">
        <f t="shared" si="3"/>
        <v>17</v>
      </c>
      <c r="C69">
        <f t="shared" si="4"/>
        <v>289</v>
      </c>
      <c r="J69" s="43" t="s">
        <v>135</v>
      </c>
      <c r="K69" s="43">
        <v>-4157.1887254901958</v>
      </c>
      <c r="L69" s="43">
        <v>783.95595948573589</v>
      </c>
      <c r="M69" s="43">
        <v>-5.3028345217469273</v>
      </c>
      <c r="N69" s="43">
        <v>8.8570859408462608E-5</v>
      </c>
      <c r="O69" s="43">
        <v>-5828.1512990749443</v>
      </c>
      <c r="P69" s="43">
        <v>-2486.2261519054473</v>
      </c>
      <c r="Q69" s="43">
        <v>-5828.1512990749443</v>
      </c>
      <c r="R69" s="43">
        <v>-2486.2261519054473</v>
      </c>
    </row>
    <row r="70" spans="1:18" ht="16" thickBot="1" x14ac:dyDescent="0.25">
      <c r="A70" s="9">
        <f t="shared" ref="A70:B70" si="7">A19</f>
        <v>7377</v>
      </c>
      <c r="B70">
        <f t="shared" si="7"/>
        <v>18</v>
      </c>
      <c r="C70">
        <f t="shared" si="4"/>
        <v>324</v>
      </c>
      <c r="J70" s="44" t="s">
        <v>142</v>
      </c>
      <c r="K70" s="44">
        <v>142.7787667698658</v>
      </c>
      <c r="L70" s="44">
        <v>40.09318743253133</v>
      </c>
      <c r="M70" s="44">
        <v>3.5611727555992743</v>
      </c>
      <c r="N70" s="44">
        <v>2.8433099129896791E-3</v>
      </c>
      <c r="O70" s="44">
        <v>57.322160636754042</v>
      </c>
      <c r="P70" s="44">
        <v>228.23537290297756</v>
      </c>
      <c r="Q70" s="44">
        <v>57.322160636754042</v>
      </c>
      <c r="R70" s="44">
        <v>228.23537290297756</v>
      </c>
    </row>
    <row r="73" spans="1:18" x14ac:dyDescent="0.2">
      <c r="B73" t="s">
        <v>143</v>
      </c>
    </row>
    <row r="75" spans="1:18" x14ac:dyDescent="0.2">
      <c r="A75" t="s">
        <v>144</v>
      </c>
      <c r="B75" t="s">
        <v>135</v>
      </c>
      <c r="E75" t="s">
        <v>148</v>
      </c>
    </row>
    <row r="76" spans="1:18" x14ac:dyDescent="0.2">
      <c r="A76">
        <f>LN(A2)</f>
        <v>10.72088569543393</v>
      </c>
      <c r="B76">
        <f>B2</f>
        <v>1</v>
      </c>
      <c r="D76" cm="1">
        <f t="array" ref="D76:E80">LINEST(A76:A93,B76:B93,1,1)</f>
        <v>-8.4627584957442492E-2</v>
      </c>
      <c r="E76">
        <v>10.355539709514307</v>
      </c>
    </row>
    <row r="77" spans="1:18" x14ac:dyDescent="0.2">
      <c r="A77">
        <f t="shared" ref="A77:A93" si="8">LN(A3)</f>
        <v>10.326432330524938</v>
      </c>
      <c r="B77">
        <f t="shared" ref="B77:B93" si="9">B3</f>
        <v>2</v>
      </c>
      <c r="D77">
        <v>7.0579544696025799E-3</v>
      </c>
      <c r="E77">
        <v>7.6397806546144892E-2</v>
      </c>
    </row>
    <row r="78" spans="1:18" x14ac:dyDescent="0.2">
      <c r="A78">
        <f t="shared" si="8"/>
        <v>9.9657108957162599</v>
      </c>
      <c r="B78">
        <f t="shared" si="9"/>
        <v>3</v>
      </c>
      <c r="D78" s="41">
        <v>0.89985561091111022</v>
      </c>
      <c r="E78">
        <v>0.15535518165616263</v>
      </c>
      <c r="F78" s="53">
        <f>E78/AVERAGE(A76:A93)</f>
        <v>1.6264871344769349E-2</v>
      </c>
    </row>
    <row r="79" spans="1:18" x14ac:dyDescent="0.2">
      <c r="A79">
        <f t="shared" si="8"/>
        <v>9.7795669706166493</v>
      </c>
      <c r="B79">
        <f t="shared" si="9"/>
        <v>4</v>
      </c>
      <c r="D79">
        <v>143.76931054817391</v>
      </c>
      <c r="E79">
        <v>16</v>
      </c>
    </row>
    <row r="80" spans="1:18" x14ac:dyDescent="0.2">
      <c r="A80">
        <f t="shared" si="8"/>
        <v>9.7567840733439191</v>
      </c>
      <c r="B80">
        <f t="shared" si="9"/>
        <v>5</v>
      </c>
      <c r="D80">
        <v>3.4699057317607735</v>
      </c>
      <c r="E80">
        <v>0.38616371947870864</v>
      </c>
    </row>
    <row r="81" spans="1:5" x14ac:dyDescent="0.2">
      <c r="A81">
        <f t="shared" si="8"/>
        <v>9.7134765072577931</v>
      </c>
      <c r="B81">
        <f t="shared" si="9"/>
        <v>6</v>
      </c>
      <c r="D81">
        <f>D76/D77</f>
        <v>-11.990384086766108</v>
      </c>
      <c r="E81">
        <f>E76/E77</f>
        <v>135.54760506454431</v>
      </c>
    </row>
    <row r="82" spans="1:5" x14ac:dyDescent="0.2">
      <c r="A82">
        <f t="shared" si="8"/>
        <v>9.7156508150540635</v>
      </c>
      <c r="B82">
        <f t="shared" si="9"/>
        <v>7</v>
      </c>
      <c r="D82">
        <f>_xlfn.T.DIST.RT(D81,$E$79)</f>
        <v>0.99999999895925173</v>
      </c>
      <c r="E82">
        <f>_xlfn.T.DIST.RT(E81,$E$79)</f>
        <v>3.2262843066947393E-26</v>
      </c>
    </row>
    <row r="83" spans="1:5" x14ac:dyDescent="0.2">
      <c r="A83">
        <f t="shared" si="8"/>
        <v>9.6946166605086361</v>
      </c>
      <c r="B83">
        <f t="shared" si="9"/>
        <v>8</v>
      </c>
    </row>
    <row r="84" spans="1:5" x14ac:dyDescent="0.2">
      <c r="A84">
        <f t="shared" si="8"/>
        <v>9.6023824597522065</v>
      </c>
      <c r="B84">
        <f t="shared" si="9"/>
        <v>9</v>
      </c>
    </row>
    <row r="85" spans="1:5" x14ac:dyDescent="0.2">
      <c r="A85">
        <f t="shared" si="8"/>
        <v>9.5317714844743371</v>
      </c>
      <c r="B85">
        <f t="shared" si="9"/>
        <v>10</v>
      </c>
    </row>
    <row r="86" spans="1:5" x14ac:dyDescent="0.2">
      <c r="A86">
        <f t="shared" si="8"/>
        <v>9.3956574377499358</v>
      </c>
      <c r="B86">
        <f t="shared" si="9"/>
        <v>11</v>
      </c>
    </row>
    <row r="87" spans="1:5" x14ac:dyDescent="0.2">
      <c r="A87">
        <f t="shared" si="8"/>
        <v>9.3455703212362859</v>
      </c>
      <c r="B87">
        <f t="shared" si="9"/>
        <v>12</v>
      </c>
    </row>
    <row r="88" spans="1:5" x14ac:dyDescent="0.2">
      <c r="A88">
        <f t="shared" si="8"/>
        <v>9.2150293614623138</v>
      </c>
      <c r="B88">
        <f t="shared" si="9"/>
        <v>13</v>
      </c>
    </row>
    <row r="89" spans="1:5" x14ac:dyDescent="0.2">
      <c r="A89">
        <f t="shared" si="8"/>
        <v>9.0762373874527018</v>
      </c>
      <c r="B89">
        <f t="shared" si="9"/>
        <v>14</v>
      </c>
    </row>
    <row r="90" spans="1:5" x14ac:dyDescent="0.2">
      <c r="A90">
        <f t="shared" si="8"/>
        <v>9.067854723679428</v>
      </c>
      <c r="B90">
        <f>B16</f>
        <v>15</v>
      </c>
    </row>
    <row r="91" spans="1:5" x14ac:dyDescent="0.2">
      <c r="A91">
        <f t="shared" si="8"/>
        <v>9.0806871637493121</v>
      </c>
      <c r="B91">
        <f t="shared" si="9"/>
        <v>16</v>
      </c>
    </row>
    <row r="92" spans="1:5" x14ac:dyDescent="0.2">
      <c r="A92">
        <f t="shared" si="8"/>
        <v>9.0339611246378571</v>
      </c>
      <c r="B92">
        <f t="shared" si="9"/>
        <v>17</v>
      </c>
    </row>
    <row r="93" spans="1:5" x14ac:dyDescent="0.2">
      <c r="A93">
        <f t="shared" si="8"/>
        <v>8.9061223308843029</v>
      </c>
      <c r="B93">
        <f t="shared" si="9"/>
        <v>18</v>
      </c>
    </row>
    <row r="96" spans="1:5" x14ac:dyDescent="0.2">
      <c r="B96" t="s">
        <v>145</v>
      </c>
    </row>
    <row r="97" spans="1:21" x14ac:dyDescent="0.2">
      <c r="F97" t="s">
        <v>149</v>
      </c>
    </row>
    <row r="98" spans="1:21" x14ac:dyDescent="0.2">
      <c r="A98" t="s">
        <v>24</v>
      </c>
      <c r="B98" t="s">
        <v>135</v>
      </c>
      <c r="C98" t="s">
        <v>146</v>
      </c>
      <c r="D98" t="s">
        <v>201</v>
      </c>
      <c r="E98" cm="1">
        <f t="array" ref="E98:F102">LINEST(D99:D116,C99:C116,1,1)</f>
        <v>-0.58003883388206368</v>
      </c>
      <c r="F98">
        <v>10.72439829670116</v>
      </c>
    </row>
    <row r="99" spans="1:21" x14ac:dyDescent="0.2">
      <c r="A99" s="9">
        <f>A2</f>
        <v>45292</v>
      </c>
      <c r="B99" s="9">
        <f>B2</f>
        <v>1</v>
      </c>
      <c r="C99">
        <f>LN(B99)</f>
        <v>0</v>
      </c>
      <c r="D99">
        <f>LN(A99)</f>
        <v>10.72088569543393</v>
      </c>
      <c r="E99">
        <v>3.1963549564502008E-2</v>
      </c>
      <c r="F99">
        <v>6.9262809292977123E-2</v>
      </c>
    </row>
    <row r="100" spans="1:21" x14ac:dyDescent="0.2">
      <c r="A100" s="9">
        <f t="shared" ref="A100:B115" si="10">A3</f>
        <v>30529</v>
      </c>
      <c r="B100" s="9">
        <f t="shared" si="10"/>
        <v>2</v>
      </c>
      <c r="C100">
        <f t="shared" ref="C100:C116" si="11">LN(B100)</f>
        <v>0.69314718055994529</v>
      </c>
      <c r="D100">
        <f t="shared" ref="D100:D116" si="12">LN(A100)</f>
        <v>10.326432330524938</v>
      </c>
      <c r="E100" s="41">
        <v>0.95366474342992935</v>
      </c>
      <c r="F100">
        <v>0.10567401743545839</v>
      </c>
      <c r="G100" s="52">
        <f>F100/AVERAGE(D99:D116)</f>
        <v>1.1063514456033359E-2</v>
      </c>
      <c r="P100" t="s">
        <v>85</v>
      </c>
    </row>
    <row r="101" spans="1:21" ht="16" thickBot="1" x14ac:dyDescent="0.25">
      <c r="A101" s="9">
        <f t="shared" si="10"/>
        <v>21284</v>
      </c>
      <c r="B101" s="9">
        <f t="shared" si="10"/>
        <v>3</v>
      </c>
      <c r="C101">
        <f t="shared" si="11"/>
        <v>1.0986122886681098</v>
      </c>
      <c r="D101">
        <f t="shared" si="12"/>
        <v>9.9657108957162599</v>
      </c>
      <c r="E101">
        <v>329.30940766031881</v>
      </c>
      <c r="F101">
        <v>16</v>
      </c>
    </row>
    <row r="102" spans="1:21" x14ac:dyDescent="0.2">
      <c r="A102" s="9">
        <f t="shared" si="10"/>
        <v>17669</v>
      </c>
      <c r="B102" s="9">
        <f t="shared" si="10"/>
        <v>4</v>
      </c>
      <c r="C102">
        <f t="shared" si="11"/>
        <v>1.3862943611198906</v>
      </c>
      <c r="D102">
        <f t="shared" si="12"/>
        <v>9.7795669706166493</v>
      </c>
      <c r="E102">
        <v>3.6773974838642891</v>
      </c>
      <c r="F102">
        <v>0.17867196737519303</v>
      </c>
      <c r="P102" s="46" t="s">
        <v>86</v>
      </c>
      <c r="Q102" s="46"/>
    </row>
    <row r="103" spans="1:21" x14ac:dyDescent="0.2">
      <c r="A103" s="9">
        <f t="shared" si="10"/>
        <v>17271</v>
      </c>
      <c r="B103" s="9">
        <f t="shared" si="10"/>
        <v>5</v>
      </c>
      <c r="C103">
        <f t="shared" si="11"/>
        <v>1.6094379124341003</v>
      </c>
      <c r="D103">
        <f t="shared" si="12"/>
        <v>9.7567840733439191</v>
      </c>
      <c r="E103">
        <f>E98/E99</f>
        <v>-18.146884241111994</v>
      </c>
      <c r="F103">
        <f>F98/F99</f>
        <v>154.83631701015275</v>
      </c>
      <c r="P103" s="43" t="s">
        <v>87</v>
      </c>
      <c r="Q103" s="43">
        <v>0.97655759862382385</v>
      </c>
    </row>
    <row r="104" spans="1:21" x14ac:dyDescent="0.2">
      <c r="A104" s="9">
        <f t="shared" si="10"/>
        <v>16539</v>
      </c>
      <c r="B104" s="9">
        <f t="shared" si="10"/>
        <v>6</v>
      </c>
      <c r="C104">
        <f t="shared" si="11"/>
        <v>1.791759469228055</v>
      </c>
      <c r="D104">
        <f t="shared" si="12"/>
        <v>9.7134765072577931</v>
      </c>
      <c r="E104" s="65">
        <f>_xlfn.T.DIST.2T(ABS(E103),$F$101)</f>
        <v>4.261161046135601E-12</v>
      </c>
      <c r="F104" s="65">
        <f>_xlfn.T.DIST.2T(ABS(F103),$F$101)</f>
        <v>7.6896040923081239E-27</v>
      </c>
      <c r="P104" s="43" t="s">
        <v>88</v>
      </c>
      <c r="Q104" s="43">
        <v>0.95366474342992935</v>
      </c>
    </row>
    <row r="105" spans="1:21" x14ac:dyDescent="0.2">
      <c r="A105" s="9">
        <f t="shared" si="10"/>
        <v>16575</v>
      </c>
      <c r="B105" s="9">
        <f t="shared" si="10"/>
        <v>7</v>
      </c>
      <c r="C105">
        <f t="shared" si="11"/>
        <v>1.9459101490553132</v>
      </c>
      <c r="D105">
        <f t="shared" si="12"/>
        <v>9.7156508150540635</v>
      </c>
      <c r="P105" s="43" t="s">
        <v>89</v>
      </c>
      <c r="Q105" s="43">
        <v>0.95076878989429991</v>
      </c>
    </row>
    <row r="106" spans="1:21" x14ac:dyDescent="0.2">
      <c r="A106" s="9">
        <f t="shared" si="10"/>
        <v>16230</v>
      </c>
      <c r="B106" s="9">
        <f t="shared" si="10"/>
        <v>8</v>
      </c>
      <c r="C106">
        <f t="shared" si="11"/>
        <v>2.0794415416798357</v>
      </c>
      <c r="D106">
        <f t="shared" si="12"/>
        <v>9.6946166605086361</v>
      </c>
      <c r="E106" t="s">
        <v>204</v>
      </c>
      <c r="P106" s="43" t="s">
        <v>90</v>
      </c>
      <c r="Q106" s="43">
        <v>0.10567401743545839</v>
      </c>
    </row>
    <row r="107" spans="1:21" ht="16" thickBot="1" x14ac:dyDescent="0.25">
      <c r="A107" s="9">
        <f t="shared" si="10"/>
        <v>14800</v>
      </c>
      <c r="B107" s="9">
        <f t="shared" si="10"/>
        <v>9</v>
      </c>
      <c r="C107">
        <f t="shared" si="11"/>
        <v>2.1972245773362196</v>
      </c>
      <c r="D107">
        <f t="shared" si="12"/>
        <v>9.6023824597522065</v>
      </c>
      <c r="E107">
        <f>EXP(F98)</f>
        <v>45451.372478714424</v>
      </c>
      <c r="P107" s="44" t="s">
        <v>91</v>
      </c>
      <c r="Q107" s="44">
        <v>18</v>
      </c>
    </row>
    <row r="108" spans="1:21" x14ac:dyDescent="0.2">
      <c r="A108" s="9">
        <f t="shared" si="10"/>
        <v>13791</v>
      </c>
      <c r="B108" s="9">
        <f t="shared" si="10"/>
        <v>10</v>
      </c>
      <c r="C108">
        <f t="shared" si="11"/>
        <v>2.3025850929940459</v>
      </c>
      <c r="D108">
        <f t="shared" si="12"/>
        <v>9.5317714844743371</v>
      </c>
    </row>
    <row r="109" spans="1:21" ht="16" thickBot="1" x14ac:dyDescent="0.25">
      <c r="A109" s="9">
        <f t="shared" si="10"/>
        <v>12036</v>
      </c>
      <c r="B109" s="9">
        <f t="shared" si="10"/>
        <v>11</v>
      </c>
      <c r="C109">
        <f t="shared" si="11"/>
        <v>2.3978952727983707</v>
      </c>
      <c r="D109">
        <f t="shared" si="12"/>
        <v>9.3956574377499358</v>
      </c>
      <c r="F109" t="s">
        <v>205</v>
      </c>
      <c r="P109" t="s">
        <v>92</v>
      </c>
    </row>
    <row r="110" spans="1:21" x14ac:dyDescent="0.2">
      <c r="A110" s="9">
        <f t="shared" si="10"/>
        <v>11448</v>
      </c>
      <c r="B110" s="9">
        <f t="shared" si="10"/>
        <v>12</v>
      </c>
      <c r="C110">
        <f t="shared" si="11"/>
        <v>2.4849066497880004</v>
      </c>
      <c r="D110">
        <f t="shared" si="12"/>
        <v>9.3455703212362859</v>
      </c>
      <c r="F110">
        <f>E107*(19^E98)</f>
        <v>8237.9709182022652</v>
      </c>
      <c r="P110" s="45"/>
      <c r="Q110" s="45" t="s">
        <v>97</v>
      </c>
      <c r="R110" s="45" t="s">
        <v>98</v>
      </c>
      <c r="S110" s="45" t="s">
        <v>99</v>
      </c>
      <c r="T110" s="45" t="s">
        <v>100</v>
      </c>
      <c r="U110" s="45" t="s">
        <v>101</v>
      </c>
    </row>
    <row r="111" spans="1:21" x14ac:dyDescent="0.2">
      <c r="A111" s="9">
        <f t="shared" si="10"/>
        <v>10047</v>
      </c>
      <c r="B111" s="9">
        <f t="shared" si="10"/>
        <v>13</v>
      </c>
      <c r="C111">
        <f t="shared" si="11"/>
        <v>2.5649493574615367</v>
      </c>
      <c r="D111">
        <f t="shared" si="12"/>
        <v>9.2150293614623138</v>
      </c>
      <c r="P111" s="43" t="s">
        <v>93</v>
      </c>
      <c r="Q111" s="43">
        <v>1</v>
      </c>
      <c r="R111" s="43">
        <v>3.6773974838642891</v>
      </c>
      <c r="S111" s="43">
        <v>3.6773974838642891</v>
      </c>
      <c r="T111" s="43">
        <v>329.30940766031881</v>
      </c>
      <c r="U111" s="43">
        <v>4.2611610461356163E-12</v>
      </c>
    </row>
    <row r="112" spans="1:21" x14ac:dyDescent="0.2">
      <c r="A112" s="9">
        <f t="shared" si="10"/>
        <v>8745</v>
      </c>
      <c r="B112" s="9">
        <f t="shared" si="10"/>
        <v>14</v>
      </c>
      <c r="C112">
        <f t="shared" si="11"/>
        <v>2.6390573296152584</v>
      </c>
      <c r="D112">
        <f t="shared" si="12"/>
        <v>9.0762373874527018</v>
      </c>
      <c r="P112" s="43" t="s">
        <v>94</v>
      </c>
      <c r="Q112" s="43">
        <v>16</v>
      </c>
      <c r="R112" s="43">
        <v>0.17867196737519303</v>
      </c>
      <c r="S112" s="43">
        <v>1.1166997960949564E-2</v>
      </c>
      <c r="T112" s="43"/>
      <c r="U112" s="43"/>
    </row>
    <row r="113" spans="1:24" ht="16" thickBot="1" x14ac:dyDescent="0.25">
      <c r="A113" s="9">
        <f t="shared" si="10"/>
        <v>8672</v>
      </c>
      <c r="B113" s="9">
        <f t="shared" si="10"/>
        <v>15</v>
      </c>
      <c r="C113">
        <f t="shared" si="11"/>
        <v>2.7080502011022101</v>
      </c>
      <c r="D113">
        <f t="shared" si="12"/>
        <v>9.067854723679428</v>
      </c>
      <c r="P113" s="44" t="s">
        <v>95</v>
      </c>
      <c r="Q113" s="44">
        <v>17</v>
      </c>
      <c r="R113" s="44">
        <v>3.856069451239482</v>
      </c>
      <c r="S113" s="44"/>
      <c r="T113" s="44"/>
      <c r="U113" s="44"/>
    </row>
    <row r="114" spans="1:24" ht="16" thickBot="1" x14ac:dyDescent="0.25">
      <c r="A114" s="9">
        <f t="shared" si="10"/>
        <v>8784</v>
      </c>
      <c r="B114" s="9">
        <f t="shared" si="10"/>
        <v>16</v>
      </c>
      <c r="C114">
        <f t="shared" si="11"/>
        <v>2.7725887222397811</v>
      </c>
      <c r="D114">
        <f t="shared" si="12"/>
        <v>9.0806871637493121</v>
      </c>
    </row>
    <row r="115" spans="1:24" x14ac:dyDescent="0.2">
      <c r="A115" s="9">
        <f t="shared" si="10"/>
        <v>8383</v>
      </c>
      <c r="B115" s="9">
        <f>B18</f>
        <v>17</v>
      </c>
      <c r="C115">
        <f t="shared" si="11"/>
        <v>2.8332133440562162</v>
      </c>
      <c r="D115">
        <f t="shared" si="12"/>
        <v>9.0339611246378571</v>
      </c>
      <c r="P115" s="45"/>
      <c r="Q115" s="45" t="s">
        <v>102</v>
      </c>
      <c r="R115" s="45" t="s">
        <v>90</v>
      </c>
      <c r="S115" s="45" t="s">
        <v>103</v>
      </c>
      <c r="T115" s="45" t="s">
        <v>104</v>
      </c>
      <c r="U115" s="45" t="s">
        <v>105</v>
      </c>
      <c r="V115" s="45" t="s">
        <v>106</v>
      </c>
      <c r="W115" s="45" t="s">
        <v>107</v>
      </c>
      <c r="X115" s="45" t="s">
        <v>108</v>
      </c>
    </row>
    <row r="116" spans="1:24" x14ac:dyDescent="0.2">
      <c r="A116" s="9">
        <f t="shared" ref="A116:B116" si="13">A19</f>
        <v>7377</v>
      </c>
      <c r="B116" s="9">
        <f t="shared" si="13"/>
        <v>18</v>
      </c>
      <c r="C116">
        <f t="shared" si="11"/>
        <v>2.8903717578961645</v>
      </c>
      <c r="D116">
        <f t="shared" si="12"/>
        <v>8.9061223308843029</v>
      </c>
      <c r="P116" s="43" t="s">
        <v>96</v>
      </c>
      <c r="Q116" s="43">
        <v>10.72439829670116</v>
      </c>
      <c r="R116" s="43">
        <v>6.9262809292977123E-2</v>
      </c>
      <c r="S116" s="43">
        <v>154.83631701015275</v>
      </c>
      <c r="T116" s="43">
        <v>7.6896040923081239E-27</v>
      </c>
      <c r="U116" s="43">
        <v>10.577567700242026</v>
      </c>
      <c r="V116" s="43">
        <v>10.871228893160295</v>
      </c>
      <c r="W116" s="43">
        <v>10.577567700242026</v>
      </c>
      <c r="X116" s="43">
        <v>10.871228893160295</v>
      </c>
    </row>
    <row r="117" spans="1:24" ht="16" thickBot="1" x14ac:dyDescent="0.25">
      <c r="B117" s="9"/>
      <c r="P117" s="44" t="s">
        <v>146</v>
      </c>
      <c r="Q117" s="44">
        <v>-0.58003883388206368</v>
      </c>
      <c r="R117" s="44">
        <v>3.1963549564502008E-2</v>
      </c>
      <c r="S117" s="44">
        <v>-18.146884241111994</v>
      </c>
      <c r="T117" s="44">
        <v>4.261161046135601E-12</v>
      </c>
      <c r="U117" s="44">
        <v>-0.64779853198577275</v>
      </c>
      <c r="V117" s="44">
        <v>-0.5122791357783546</v>
      </c>
      <c r="W117" s="44">
        <v>-0.64779853198577275</v>
      </c>
      <c r="X117" s="44">
        <v>-0.5122791357783546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693B-3ADC-4549-9355-17DCDC763C58}">
  <dimension ref="C4:D7"/>
  <sheetViews>
    <sheetView workbookViewId="0">
      <selection activeCell="F19" sqref="F19"/>
    </sheetView>
  </sheetViews>
  <sheetFormatPr baseColWidth="10" defaultRowHeight="15" x14ac:dyDescent="0.2"/>
  <sheetData>
    <row r="4" spans="3:4" x14ac:dyDescent="0.2">
      <c r="C4" t="s">
        <v>206</v>
      </c>
    </row>
    <row r="7" spans="3:4" x14ac:dyDescent="0.2">
      <c r="C7" t="s">
        <v>207</v>
      </c>
      <c r="D7">
        <f>'Model i badanie dobroci '!L3*JednowymiaroweX1!G18+'Model i badanie dobroci '!K3*JednowymiaroweX3!H84+'Model i badanie dobroci '!J3*JednowymiaroweX4!F62+'Model i badanie dobroci '!I3*JednowymiaroweX7!F110+'Model i badanie dobroci '!M3</f>
        <v>729.98309413706579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BF190"/>
  <sheetViews>
    <sheetView workbookViewId="0">
      <selection activeCell="X26" sqref="X26"/>
    </sheetView>
  </sheetViews>
  <sheetFormatPr baseColWidth="10" defaultColWidth="8.83203125" defaultRowHeight="15" x14ac:dyDescent="0.2"/>
  <cols>
    <col min="6" max="6" width="9.33203125" bestFit="1" customWidth="1"/>
  </cols>
  <sheetData>
    <row r="2" spans="2:44" x14ac:dyDescent="0.2">
      <c r="B2" s="37" t="s">
        <v>32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</row>
    <row r="3" spans="2:44" x14ac:dyDescent="0.2">
      <c r="B3" s="37" t="s">
        <v>33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</row>
    <row r="4" spans="2:44" ht="16" x14ac:dyDescent="0.2">
      <c r="B4" s="7" t="s">
        <v>2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7" t="s">
        <v>11</v>
      </c>
      <c r="K4" s="7" t="s">
        <v>12</v>
      </c>
      <c r="L4" s="7" t="s">
        <v>13</v>
      </c>
      <c r="M4" s="7" t="s">
        <v>14</v>
      </c>
      <c r="N4" s="7" t="s">
        <v>15</v>
      </c>
      <c r="O4" s="7" t="s">
        <v>16</v>
      </c>
      <c r="P4" s="7" t="s">
        <v>17</v>
      </c>
      <c r="Q4" s="7" t="s">
        <v>18</v>
      </c>
      <c r="R4" s="7" t="s">
        <v>19</v>
      </c>
      <c r="S4" s="7" t="s">
        <v>20</v>
      </c>
      <c r="T4" s="7" t="s">
        <v>21</v>
      </c>
      <c r="U4" s="7" t="s">
        <v>22</v>
      </c>
      <c r="V4" s="7" t="s">
        <v>23</v>
      </c>
    </row>
    <row r="5" spans="2:44" ht="16" x14ac:dyDescent="0.2">
      <c r="B5" s="7" t="s">
        <v>34</v>
      </c>
      <c r="C5" s="7" t="s">
        <v>34</v>
      </c>
      <c r="D5" s="7" t="s">
        <v>34</v>
      </c>
      <c r="E5" s="7" t="s">
        <v>34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34</v>
      </c>
      <c r="N5" s="7" t="s">
        <v>34</v>
      </c>
      <c r="O5" s="7" t="s">
        <v>34</v>
      </c>
      <c r="P5" s="7" t="s">
        <v>34</v>
      </c>
      <c r="Q5" s="7" t="s">
        <v>34</v>
      </c>
      <c r="R5" s="7" t="s">
        <v>34</v>
      </c>
      <c r="S5" s="7" t="s">
        <v>34</v>
      </c>
      <c r="T5" s="7" t="s">
        <v>34</v>
      </c>
      <c r="U5" s="7" t="s">
        <v>34</v>
      </c>
      <c r="V5" s="7" t="s">
        <v>34</v>
      </c>
    </row>
    <row r="6" spans="2:44" x14ac:dyDescent="0.2">
      <c r="B6" t="s">
        <v>35</v>
      </c>
      <c r="C6" t="s">
        <v>35</v>
      </c>
      <c r="D6" s="8">
        <v>99.3</v>
      </c>
      <c r="E6" s="8">
        <v>100</v>
      </c>
      <c r="F6" s="8">
        <v>100.4</v>
      </c>
      <c r="G6" s="8">
        <v>100.5</v>
      </c>
      <c r="H6" s="8">
        <v>100.5</v>
      </c>
      <c r="I6" s="8">
        <v>100.6</v>
      </c>
      <c r="J6" s="8">
        <v>105.4</v>
      </c>
      <c r="K6" s="8">
        <v>107</v>
      </c>
      <c r="L6" s="8">
        <v>106.9</v>
      </c>
      <c r="M6" s="8">
        <v>107.8</v>
      </c>
      <c r="N6" s="8">
        <v>108.4</v>
      </c>
      <c r="O6" s="8">
        <v>109.2</v>
      </c>
      <c r="P6" s="8">
        <v>109.3</v>
      </c>
      <c r="Q6" s="8">
        <v>109.9</v>
      </c>
      <c r="R6" s="8">
        <v>110.5</v>
      </c>
      <c r="S6" s="8">
        <v>110.7</v>
      </c>
      <c r="T6" s="8">
        <v>113</v>
      </c>
      <c r="U6" s="8">
        <v>113.4</v>
      </c>
      <c r="V6" s="8">
        <v>113.2</v>
      </c>
    </row>
    <row r="9" spans="2:44" x14ac:dyDescent="0.2">
      <c r="B9" s="37" t="s">
        <v>70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X9" s="37" t="s">
        <v>72</v>
      </c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</row>
    <row r="10" spans="2:44" x14ac:dyDescent="0.2"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X10" s="37"/>
      <c r="Y10" s="37"/>
      <c r="Z10" s="37"/>
      <c r="AA10" s="37"/>
      <c r="AB10" s="37"/>
      <c r="AC10" s="37"/>
      <c r="AD10" s="37"/>
      <c r="AE10" s="37"/>
      <c r="AF10" s="37"/>
      <c r="AG10" s="37"/>
      <c r="AH10" s="37"/>
      <c r="AI10" s="37"/>
      <c r="AJ10" s="37"/>
      <c r="AK10" s="37"/>
      <c r="AL10" s="37"/>
      <c r="AM10" s="37"/>
      <c r="AN10" s="37"/>
      <c r="AO10" s="37"/>
      <c r="AP10" s="37"/>
      <c r="AQ10" s="37"/>
      <c r="AR10" s="37"/>
    </row>
    <row r="11" spans="2:44" ht="16" x14ac:dyDescent="0.2">
      <c r="B11" s="7" t="s">
        <v>2</v>
      </c>
      <c r="C11" s="7" t="s">
        <v>4</v>
      </c>
      <c r="D11" s="7" t="s">
        <v>5</v>
      </c>
      <c r="E11" s="7" t="s">
        <v>6</v>
      </c>
      <c r="F11" s="7" t="s">
        <v>7</v>
      </c>
      <c r="G11" s="7" t="s">
        <v>8</v>
      </c>
      <c r="H11" s="7" t="s">
        <v>9</v>
      </c>
      <c r="I11" s="7" t="s">
        <v>10</v>
      </c>
      <c r="J11" s="7" t="s">
        <v>11</v>
      </c>
      <c r="K11" s="7" t="s">
        <v>12</v>
      </c>
      <c r="L11" s="7" t="s">
        <v>13</v>
      </c>
      <c r="M11" s="7" t="s">
        <v>14</v>
      </c>
      <c r="N11" s="7" t="s">
        <v>15</v>
      </c>
      <c r="O11" s="7" t="s">
        <v>16</v>
      </c>
      <c r="P11" s="7" t="s">
        <v>17</v>
      </c>
      <c r="Q11" s="7" t="s">
        <v>18</v>
      </c>
      <c r="R11" s="7" t="s">
        <v>19</v>
      </c>
      <c r="S11" s="7" t="s">
        <v>20</v>
      </c>
      <c r="T11" s="7" t="s">
        <v>21</v>
      </c>
      <c r="U11" s="7" t="s">
        <v>22</v>
      </c>
      <c r="V11" s="7" t="s">
        <v>23</v>
      </c>
      <c r="X11" s="7" t="s">
        <v>2</v>
      </c>
      <c r="Y11" s="7" t="s">
        <v>4</v>
      </c>
      <c r="Z11" s="7" t="s">
        <v>5</v>
      </c>
      <c r="AA11" s="7" t="s">
        <v>6</v>
      </c>
      <c r="AB11" s="7" t="s">
        <v>7</v>
      </c>
      <c r="AC11" s="7" t="s">
        <v>8</v>
      </c>
      <c r="AD11" s="7" t="s">
        <v>9</v>
      </c>
      <c r="AE11" s="7" t="s">
        <v>10</v>
      </c>
      <c r="AF11" s="7" t="s">
        <v>11</v>
      </c>
      <c r="AG11" s="7" t="s">
        <v>12</v>
      </c>
      <c r="AH11" s="7" t="s">
        <v>13</v>
      </c>
      <c r="AI11" s="7" t="s">
        <v>14</v>
      </c>
      <c r="AJ11" s="7" t="s">
        <v>15</v>
      </c>
      <c r="AK11" s="7" t="s">
        <v>16</v>
      </c>
      <c r="AL11" s="7" t="s">
        <v>17</v>
      </c>
      <c r="AM11" s="7" t="s">
        <v>18</v>
      </c>
      <c r="AN11" s="7" t="s">
        <v>19</v>
      </c>
      <c r="AO11" s="7" t="s">
        <v>20</v>
      </c>
      <c r="AP11" s="7" t="s">
        <v>21</v>
      </c>
      <c r="AQ11" s="7" t="s">
        <v>22</v>
      </c>
      <c r="AR11" s="7" t="s">
        <v>23</v>
      </c>
    </row>
    <row r="12" spans="2:44" ht="16" x14ac:dyDescent="0.2">
      <c r="B12" s="7" t="s">
        <v>34</v>
      </c>
      <c r="C12" s="7" t="s">
        <v>34</v>
      </c>
      <c r="D12" s="7" t="s">
        <v>34</v>
      </c>
      <c r="E12" s="7" t="s">
        <v>34</v>
      </c>
      <c r="F12" s="7" t="s">
        <v>34</v>
      </c>
      <c r="G12" s="7" t="s">
        <v>34</v>
      </c>
      <c r="H12" s="7" t="s">
        <v>34</v>
      </c>
      <c r="I12" s="7" t="s">
        <v>34</v>
      </c>
      <c r="J12" s="7" t="s">
        <v>34</v>
      </c>
      <c r="K12" s="7" t="s">
        <v>34</v>
      </c>
      <c r="L12" s="7" t="s">
        <v>34</v>
      </c>
      <c r="M12" s="7" t="s">
        <v>34</v>
      </c>
      <c r="N12" s="7" t="s">
        <v>34</v>
      </c>
      <c r="O12" s="7" t="s">
        <v>34</v>
      </c>
      <c r="P12" s="7" t="s">
        <v>34</v>
      </c>
      <c r="Q12" s="7" t="s">
        <v>34</v>
      </c>
      <c r="R12" s="7" t="s">
        <v>34</v>
      </c>
      <c r="S12" s="7" t="s">
        <v>34</v>
      </c>
      <c r="T12" s="7" t="s">
        <v>34</v>
      </c>
      <c r="U12" s="7" t="s">
        <v>34</v>
      </c>
      <c r="V12" s="7" t="s">
        <v>34</v>
      </c>
      <c r="X12" s="7" t="s">
        <v>34</v>
      </c>
      <c r="Y12" s="7" t="s">
        <v>34</v>
      </c>
      <c r="Z12" s="7" t="s">
        <v>34</v>
      </c>
      <c r="AA12" s="7" t="s">
        <v>34</v>
      </c>
      <c r="AB12" s="7" t="s">
        <v>34</v>
      </c>
      <c r="AC12" s="7" t="s">
        <v>34</v>
      </c>
      <c r="AD12" s="7" t="s">
        <v>34</v>
      </c>
      <c r="AE12" s="7" t="s">
        <v>34</v>
      </c>
      <c r="AF12" s="7" t="s">
        <v>34</v>
      </c>
      <c r="AG12" s="7" t="s">
        <v>34</v>
      </c>
      <c r="AH12" s="7" t="s">
        <v>34</v>
      </c>
      <c r="AI12" s="7" t="s">
        <v>34</v>
      </c>
      <c r="AJ12" s="7" t="s">
        <v>34</v>
      </c>
      <c r="AK12" s="7" t="s">
        <v>34</v>
      </c>
      <c r="AL12" s="7" t="s">
        <v>34</v>
      </c>
      <c r="AM12" s="7" t="s">
        <v>34</v>
      </c>
      <c r="AN12" s="7" t="s">
        <v>34</v>
      </c>
      <c r="AO12" s="7" t="s">
        <v>34</v>
      </c>
      <c r="AP12" s="7" t="s">
        <v>34</v>
      </c>
      <c r="AQ12" s="7" t="s">
        <v>34</v>
      </c>
      <c r="AR12" s="7" t="s">
        <v>34</v>
      </c>
    </row>
    <row r="13" spans="2:44" x14ac:dyDescent="0.2">
      <c r="B13" t="s">
        <v>35</v>
      </c>
      <c r="C13" t="s">
        <v>35</v>
      </c>
      <c r="D13" t="s">
        <v>35</v>
      </c>
      <c r="E13" s="9">
        <v>0.21</v>
      </c>
      <c r="F13" s="9">
        <v>0.25</v>
      </c>
      <c r="G13" s="9">
        <v>0.26</v>
      </c>
      <c r="H13" s="9">
        <v>0.32</v>
      </c>
      <c r="I13" s="9">
        <v>0.36</v>
      </c>
      <c r="J13" s="9">
        <v>0.4</v>
      </c>
      <c r="K13" s="9">
        <v>0.47</v>
      </c>
      <c r="L13" s="9">
        <v>0.63</v>
      </c>
      <c r="M13" s="9">
        <v>0.71</v>
      </c>
      <c r="N13" s="9">
        <v>0.78</v>
      </c>
      <c r="O13" s="9">
        <v>0.79</v>
      </c>
      <c r="P13" s="9">
        <v>0.83</v>
      </c>
      <c r="Q13" s="9">
        <v>0.89</v>
      </c>
      <c r="R13" s="9">
        <v>0.97</v>
      </c>
      <c r="S13" s="9">
        <v>1.07</v>
      </c>
      <c r="T13" s="9">
        <v>1.1200000000000001</v>
      </c>
      <c r="U13" s="9">
        <v>1.2</v>
      </c>
      <c r="V13" s="9">
        <v>1.29</v>
      </c>
      <c r="X13" s="11" t="s">
        <v>35</v>
      </c>
      <c r="Y13" s="11" t="s">
        <v>35</v>
      </c>
      <c r="Z13" s="11" t="s">
        <v>35</v>
      </c>
      <c r="AA13" s="14">
        <v>0.26</v>
      </c>
      <c r="AB13" s="14">
        <v>0.31</v>
      </c>
      <c r="AC13" s="14">
        <v>0.32</v>
      </c>
      <c r="AD13" s="14">
        <v>0.39</v>
      </c>
      <c r="AE13" s="14">
        <v>0.44</v>
      </c>
      <c r="AF13" s="14">
        <v>0.49</v>
      </c>
      <c r="AG13" s="14">
        <v>0.57999999999999996</v>
      </c>
      <c r="AH13" s="14">
        <v>0.77</v>
      </c>
      <c r="AI13" s="14">
        <v>0.87</v>
      </c>
      <c r="AJ13" s="14">
        <v>0.96</v>
      </c>
      <c r="AK13" s="14">
        <v>0.98</v>
      </c>
      <c r="AL13" s="14">
        <v>1.01</v>
      </c>
      <c r="AM13" s="14">
        <v>1.0900000000000001</v>
      </c>
      <c r="AN13" s="14">
        <v>1.19</v>
      </c>
      <c r="AO13" s="14">
        <v>1.31</v>
      </c>
      <c r="AP13" s="14">
        <v>1.36</v>
      </c>
      <c r="AQ13" s="14">
        <v>1.46</v>
      </c>
      <c r="AR13" s="14">
        <v>1.56</v>
      </c>
    </row>
    <row r="16" spans="2:44" x14ac:dyDescent="0.2">
      <c r="B16" s="1" t="s">
        <v>38</v>
      </c>
    </row>
    <row r="17" spans="2:58" x14ac:dyDescent="0.2">
      <c r="B17" s="37" t="s">
        <v>37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Y17" s="37" t="s">
        <v>71</v>
      </c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</row>
    <row r="18" spans="2:58" ht="16" x14ac:dyDescent="0.2">
      <c r="B18" s="7" t="s">
        <v>2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  <c r="O18" s="7" t="s">
        <v>16</v>
      </c>
      <c r="P18" s="7" t="s">
        <v>17</v>
      </c>
      <c r="Q18" s="7" t="s">
        <v>18</v>
      </c>
      <c r="R18" s="7" t="s">
        <v>19</v>
      </c>
      <c r="S18" s="7" t="s">
        <v>20</v>
      </c>
      <c r="T18" s="7" t="s">
        <v>21</v>
      </c>
      <c r="U18" s="7" t="s">
        <v>22</v>
      </c>
      <c r="V18" s="7" t="s">
        <v>23</v>
      </c>
      <c r="Y18" s="7" t="s">
        <v>2</v>
      </c>
      <c r="Z18" s="7" t="s">
        <v>4</v>
      </c>
      <c r="AA18" s="7" t="s">
        <v>5</v>
      </c>
      <c r="AB18" s="7" t="s">
        <v>6</v>
      </c>
      <c r="AC18" s="7" t="s">
        <v>7</v>
      </c>
      <c r="AD18" s="7" t="s">
        <v>8</v>
      </c>
      <c r="AE18" s="7" t="s">
        <v>9</v>
      </c>
      <c r="AF18" s="7" t="s">
        <v>10</v>
      </c>
      <c r="AG18" s="7" t="s">
        <v>11</v>
      </c>
      <c r="AH18" s="7" t="s">
        <v>12</v>
      </c>
      <c r="AI18" s="7" t="s">
        <v>13</v>
      </c>
      <c r="AJ18" s="7" t="s">
        <v>14</v>
      </c>
      <c r="AK18" s="7" t="s">
        <v>15</v>
      </c>
      <c r="AL18" s="7" t="s">
        <v>16</v>
      </c>
      <c r="AM18" s="7" t="s">
        <v>17</v>
      </c>
      <c r="AN18" s="7" t="s">
        <v>18</v>
      </c>
      <c r="AO18" s="7" t="s">
        <v>19</v>
      </c>
      <c r="AP18" s="7" t="s">
        <v>20</v>
      </c>
      <c r="AQ18" s="7" t="s">
        <v>21</v>
      </c>
      <c r="AR18" s="7" t="s">
        <v>22</v>
      </c>
      <c r="AS18" s="7" t="s">
        <v>23</v>
      </c>
    </row>
    <row r="19" spans="2:58" ht="16" x14ac:dyDescent="0.2">
      <c r="B19" s="7" t="s">
        <v>34</v>
      </c>
      <c r="C19" s="7" t="s">
        <v>34</v>
      </c>
      <c r="D19" s="7" t="s">
        <v>34</v>
      </c>
      <c r="E19" s="7" t="s">
        <v>34</v>
      </c>
      <c r="F19" s="7" t="s">
        <v>34</v>
      </c>
      <c r="G19" s="7" t="s">
        <v>34</v>
      </c>
      <c r="H19" s="7" t="s">
        <v>34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 t="s">
        <v>34</v>
      </c>
      <c r="V19" s="7" t="s">
        <v>34</v>
      </c>
      <c r="Y19" s="7" t="s">
        <v>34</v>
      </c>
      <c r="Z19" s="7" t="s">
        <v>34</v>
      </c>
      <c r="AA19" s="7" t="s">
        <v>34</v>
      </c>
      <c r="AB19" s="7" t="s">
        <v>34</v>
      </c>
      <c r="AC19" s="7" t="s">
        <v>34</v>
      </c>
      <c r="AD19" s="7" t="s">
        <v>34</v>
      </c>
      <c r="AE19" s="7" t="s">
        <v>34</v>
      </c>
      <c r="AF19" s="7" t="s">
        <v>34</v>
      </c>
      <c r="AG19" s="7" t="s">
        <v>34</v>
      </c>
      <c r="AH19" s="7" t="s">
        <v>34</v>
      </c>
      <c r="AI19" s="7" t="s">
        <v>34</v>
      </c>
      <c r="AJ19" s="7" t="s">
        <v>34</v>
      </c>
      <c r="AK19" s="7" t="s">
        <v>34</v>
      </c>
      <c r="AL19" s="7" t="s">
        <v>34</v>
      </c>
      <c r="AM19" s="7" t="s">
        <v>34</v>
      </c>
      <c r="AN19" s="7" t="s">
        <v>34</v>
      </c>
      <c r="AO19" s="7" t="s">
        <v>34</v>
      </c>
      <c r="AP19" s="7" t="s">
        <v>34</v>
      </c>
      <c r="AQ19" s="7" t="s">
        <v>34</v>
      </c>
      <c r="AR19" s="7" t="s">
        <v>34</v>
      </c>
      <c r="AS19" s="7" t="s">
        <v>34</v>
      </c>
    </row>
    <row r="20" spans="2:58" x14ac:dyDescent="0.2">
      <c r="B20" s="8">
        <v>5.5</v>
      </c>
      <c r="C20" s="8">
        <v>5.4</v>
      </c>
      <c r="D20" s="8">
        <v>5.3</v>
      </c>
      <c r="E20" s="8">
        <v>5.3</v>
      </c>
      <c r="F20" s="8">
        <v>5.3</v>
      </c>
      <c r="G20" s="8">
        <v>5.3</v>
      </c>
      <c r="H20" s="8">
        <v>5.3</v>
      </c>
      <c r="I20" s="8">
        <v>5.3</v>
      </c>
      <c r="J20" s="8">
        <v>5.2</v>
      </c>
      <c r="K20" s="8">
        <v>5.25</v>
      </c>
      <c r="L20" s="8">
        <v>5.2</v>
      </c>
      <c r="M20" s="8">
        <v>5</v>
      </c>
      <c r="N20" s="8">
        <v>5</v>
      </c>
      <c r="O20" s="8">
        <v>5</v>
      </c>
      <c r="P20" s="8">
        <v>5</v>
      </c>
      <c r="Q20" s="8">
        <v>5</v>
      </c>
      <c r="R20" s="8">
        <v>5</v>
      </c>
      <c r="S20" s="8">
        <v>5.0999999999999996</v>
      </c>
      <c r="T20" s="8">
        <v>5.0999999999999996</v>
      </c>
      <c r="U20" s="8">
        <v>5.0999999999999996</v>
      </c>
      <c r="V20" s="8">
        <v>5.0999999999999996</v>
      </c>
      <c r="Y20" s="13">
        <v>6.7</v>
      </c>
      <c r="Z20" s="13">
        <v>6.6</v>
      </c>
      <c r="AA20" s="13">
        <v>6.5</v>
      </c>
      <c r="AB20" s="13">
        <v>6.5</v>
      </c>
      <c r="AC20" s="13">
        <v>6.5</v>
      </c>
      <c r="AD20" s="13">
        <v>6.4</v>
      </c>
      <c r="AE20" s="13">
        <v>6.5</v>
      </c>
      <c r="AF20" s="13">
        <v>6.5</v>
      </c>
      <c r="AG20" s="13">
        <v>6.5</v>
      </c>
      <c r="AH20" s="13">
        <v>6.5</v>
      </c>
      <c r="AI20" s="13">
        <v>6.4</v>
      </c>
      <c r="AJ20" s="13">
        <v>6.2</v>
      </c>
      <c r="AK20" s="13">
        <v>6.2</v>
      </c>
      <c r="AL20" s="13">
        <v>6.2</v>
      </c>
      <c r="AM20" s="13">
        <v>6.1</v>
      </c>
      <c r="AN20" s="13">
        <v>6.1</v>
      </c>
      <c r="AO20" s="13">
        <v>6.2</v>
      </c>
      <c r="AP20" s="13">
        <v>6.2</v>
      </c>
      <c r="AQ20" s="13">
        <v>6.2</v>
      </c>
      <c r="AR20" s="13">
        <v>6.2</v>
      </c>
      <c r="AS20" s="13">
        <v>6.2</v>
      </c>
    </row>
    <row r="23" spans="2:58" x14ac:dyDescent="0.2">
      <c r="B23" s="37" t="s">
        <v>39</v>
      </c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</row>
    <row r="24" spans="2:58" ht="16" x14ac:dyDescent="0.2">
      <c r="B24" s="7" t="s">
        <v>2</v>
      </c>
      <c r="C24" s="7" t="s">
        <v>4</v>
      </c>
      <c r="D24" s="7" t="s">
        <v>5</v>
      </c>
      <c r="E24" s="7" t="s">
        <v>6</v>
      </c>
      <c r="F24" s="7" t="s">
        <v>7</v>
      </c>
      <c r="G24" s="7" t="s">
        <v>8</v>
      </c>
      <c r="H24" s="7" t="s">
        <v>9</v>
      </c>
      <c r="I24" s="7" t="s">
        <v>13</v>
      </c>
      <c r="J24" s="7" t="s">
        <v>14</v>
      </c>
      <c r="K24" s="7" t="s">
        <v>15</v>
      </c>
      <c r="L24" s="7" t="s">
        <v>16</v>
      </c>
      <c r="M24" s="7" t="s">
        <v>17</v>
      </c>
      <c r="N24" s="7" t="s">
        <v>18</v>
      </c>
      <c r="O24" s="7" t="s">
        <v>19</v>
      </c>
      <c r="P24" s="7" t="s">
        <v>20</v>
      </c>
      <c r="Q24" s="7" t="s">
        <v>21</v>
      </c>
      <c r="R24" s="7" t="s">
        <v>22</v>
      </c>
      <c r="S24" s="7" t="s">
        <v>23</v>
      </c>
    </row>
    <row r="25" spans="2:58" ht="16" x14ac:dyDescent="0.2">
      <c r="B25" s="7" t="s">
        <v>34</v>
      </c>
      <c r="C25" s="7" t="s">
        <v>34</v>
      </c>
      <c r="D25" s="7" t="s">
        <v>34</v>
      </c>
      <c r="E25" s="7" t="s">
        <v>34</v>
      </c>
      <c r="F25" s="7" t="s">
        <v>34</v>
      </c>
      <c r="G25" s="7" t="s">
        <v>34</v>
      </c>
      <c r="H25" s="7" t="s">
        <v>34</v>
      </c>
      <c r="I25" s="7" t="s">
        <v>34</v>
      </c>
      <c r="J25" s="7" t="s">
        <v>34</v>
      </c>
      <c r="K25" s="7" t="s">
        <v>34</v>
      </c>
      <c r="L25" s="7" t="s">
        <v>34</v>
      </c>
      <c r="M25" s="7" t="s">
        <v>34</v>
      </c>
      <c r="N25" s="7" t="s">
        <v>34</v>
      </c>
      <c r="O25" s="7" t="s">
        <v>34</v>
      </c>
      <c r="P25" s="7" t="s">
        <v>34</v>
      </c>
      <c r="Q25" s="7" t="s">
        <v>34</v>
      </c>
      <c r="R25" s="7" t="s">
        <v>34</v>
      </c>
      <c r="S25" s="7" t="s">
        <v>34</v>
      </c>
    </row>
    <row r="26" spans="2:58" x14ac:dyDescent="0.2">
      <c r="B26" s="11" t="s">
        <v>35</v>
      </c>
      <c r="C26" s="11" t="s">
        <v>35</v>
      </c>
      <c r="D26" s="11" t="s">
        <v>35</v>
      </c>
      <c r="E26" s="11" t="s">
        <v>35</v>
      </c>
      <c r="F26" s="11" t="s">
        <v>35</v>
      </c>
      <c r="G26" s="11" t="s">
        <v>35</v>
      </c>
      <c r="H26" s="11" t="s">
        <v>35</v>
      </c>
      <c r="I26" s="12">
        <v>12251</v>
      </c>
      <c r="J26" s="12">
        <v>12857.4</v>
      </c>
      <c r="K26" s="13">
        <v>12790.4</v>
      </c>
      <c r="L26" s="13">
        <v>13864.7</v>
      </c>
      <c r="M26" s="13">
        <v>14567.8</v>
      </c>
      <c r="N26" s="13">
        <v>15180.7</v>
      </c>
      <c r="O26" s="13">
        <v>16017.5</v>
      </c>
      <c r="P26" s="13">
        <v>15883.5</v>
      </c>
      <c r="Q26" s="13">
        <v>16095.6</v>
      </c>
      <c r="R26" s="13">
        <v>15860.5</v>
      </c>
      <c r="S26" s="13">
        <v>15198.1</v>
      </c>
    </row>
    <row r="27" spans="2:58" x14ac:dyDescent="0.2">
      <c r="B27" t="s">
        <v>45</v>
      </c>
    </row>
    <row r="28" spans="2:58" x14ac:dyDescent="0.2">
      <c r="B28" s="37" t="s">
        <v>40</v>
      </c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</row>
    <row r="29" spans="2:58" ht="16" x14ac:dyDescent="0.2">
      <c r="B29" s="7" t="s">
        <v>41</v>
      </c>
      <c r="C29" s="7" t="s">
        <v>42</v>
      </c>
      <c r="D29" s="7" t="s">
        <v>43</v>
      </c>
      <c r="E29" s="7" t="s">
        <v>2</v>
      </c>
      <c r="F29" s="7" t="s">
        <v>4</v>
      </c>
      <c r="G29" s="7" t="s">
        <v>5</v>
      </c>
      <c r="H29" s="7" t="s">
        <v>6</v>
      </c>
      <c r="I29" s="7" t="s">
        <v>7</v>
      </c>
      <c r="J29" s="7" t="s">
        <v>8</v>
      </c>
      <c r="K29" s="7" t="s">
        <v>9</v>
      </c>
      <c r="L29" s="7" t="s">
        <v>10</v>
      </c>
      <c r="M29" s="7" t="s">
        <v>11</v>
      </c>
      <c r="N29" s="7" t="s">
        <v>12</v>
      </c>
      <c r="O29" s="7" t="s">
        <v>13</v>
      </c>
      <c r="P29" s="7" t="s">
        <v>14</v>
      </c>
      <c r="Q29" s="7" t="s">
        <v>15</v>
      </c>
      <c r="R29" s="7" t="s">
        <v>16</v>
      </c>
      <c r="S29" s="7" t="s">
        <v>17</v>
      </c>
      <c r="T29" s="7" t="s">
        <v>18</v>
      </c>
      <c r="U29" s="7" t="s">
        <v>19</v>
      </c>
      <c r="V29" s="7" t="s">
        <v>20</v>
      </c>
      <c r="W29" s="7" t="s">
        <v>21</v>
      </c>
      <c r="X29" s="7" t="s">
        <v>22</v>
      </c>
      <c r="Y29" s="7" t="s">
        <v>23</v>
      </c>
    </row>
    <row r="30" spans="2:58" ht="16" x14ac:dyDescent="0.2">
      <c r="B30" s="7" t="s">
        <v>44</v>
      </c>
      <c r="C30" s="7" t="s">
        <v>44</v>
      </c>
      <c r="D30" s="7" t="s">
        <v>44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 t="s">
        <v>44</v>
      </c>
    </row>
    <row r="31" spans="2:58" x14ac:dyDescent="0.2">
      <c r="B31" s="14">
        <v>1.57</v>
      </c>
      <c r="C31" s="14">
        <v>1.84</v>
      </c>
      <c r="D31" s="14">
        <v>1.99</v>
      </c>
      <c r="E31" s="14">
        <v>2.08</v>
      </c>
      <c r="F31" s="14">
        <v>2.11</v>
      </c>
      <c r="G31" s="14">
        <v>2.16</v>
      </c>
      <c r="H31" s="14">
        <v>2.2200000000000002</v>
      </c>
      <c r="I31" s="14">
        <v>2.27</v>
      </c>
      <c r="J31" s="14">
        <v>2.29</v>
      </c>
      <c r="K31" s="14">
        <v>2.41</v>
      </c>
      <c r="L31" s="14">
        <v>2.5</v>
      </c>
      <c r="M31" s="14">
        <v>2.5299999999999998</v>
      </c>
      <c r="N31" s="14">
        <v>2.63</v>
      </c>
      <c r="O31" s="14">
        <v>2.95</v>
      </c>
      <c r="P31" s="14">
        <v>3.28</v>
      </c>
      <c r="Q31" s="14">
        <v>3.3</v>
      </c>
      <c r="R31" s="14">
        <v>3.32</v>
      </c>
      <c r="S31" s="14">
        <v>3.32</v>
      </c>
      <c r="T31" s="14">
        <v>3.33</v>
      </c>
      <c r="U31" s="14">
        <v>3.36</v>
      </c>
      <c r="V31" s="14">
        <v>3.4</v>
      </c>
      <c r="W31" s="14">
        <v>3.56</v>
      </c>
      <c r="X31" s="14">
        <v>3.87</v>
      </c>
      <c r="Y31" s="14">
        <v>4.1399999999999997</v>
      </c>
      <c r="AI31" s="37" t="s">
        <v>113</v>
      </c>
      <c r="AJ31" s="37" t="s">
        <v>0</v>
      </c>
      <c r="AK31" s="37" t="s">
        <v>114</v>
      </c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</row>
    <row r="32" spans="2:58" x14ac:dyDescent="0.2">
      <c r="AI32" s="37"/>
      <c r="AJ32" s="37"/>
      <c r="AK32" s="37" t="s">
        <v>33</v>
      </c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</row>
    <row r="33" spans="2:58" ht="16" x14ac:dyDescent="0.2">
      <c r="AI33" s="37"/>
      <c r="AJ33" s="37"/>
      <c r="AK33" s="7" t="s">
        <v>2</v>
      </c>
      <c r="AL33" s="7" t="s">
        <v>4</v>
      </c>
      <c r="AM33" s="7" t="s">
        <v>5</v>
      </c>
      <c r="AN33" s="7" t="s">
        <v>6</v>
      </c>
      <c r="AO33" s="7" t="s">
        <v>7</v>
      </c>
      <c r="AP33" s="7" t="s">
        <v>8</v>
      </c>
      <c r="AQ33" s="7" t="s">
        <v>9</v>
      </c>
      <c r="AR33" s="7" t="s">
        <v>10</v>
      </c>
      <c r="AS33" s="7" t="s">
        <v>11</v>
      </c>
      <c r="AT33" s="7" t="s">
        <v>12</v>
      </c>
      <c r="AU33" s="7" t="s">
        <v>13</v>
      </c>
      <c r="AV33" s="7" t="s">
        <v>14</v>
      </c>
      <c r="AW33" s="7" t="s">
        <v>15</v>
      </c>
      <c r="AX33" s="7" t="s">
        <v>16</v>
      </c>
      <c r="AY33" s="7" t="s">
        <v>17</v>
      </c>
      <c r="AZ33" s="7" t="s">
        <v>18</v>
      </c>
      <c r="BA33" s="7" t="s">
        <v>19</v>
      </c>
      <c r="BB33" s="7" t="s">
        <v>20</v>
      </c>
      <c r="BC33" s="7" t="s">
        <v>21</v>
      </c>
      <c r="BD33" s="7" t="s">
        <v>22</v>
      </c>
      <c r="BE33" s="7" t="s">
        <v>23</v>
      </c>
      <c r="BF33" s="7" t="s">
        <v>47</v>
      </c>
    </row>
    <row r="34" spans="2:58" ht="16" x14ac:dyDescent="0.2">
      <c r="B34" t="s">
        <v>48</v>
      </c>
      <c r="AI34" s="37"/>
      <c r="AJ34" s="37"/>
      <c r="AK34" s="7" t="s">
        <v>34</v>
      </c>
      <c r="AL34" s="7" t="s">
        <v>34</v>
      </c>
      <c r="AM34" s="7" t="s">
        <v>34</v>
      </c>
      <c r="AN34" s="7" t="s">
        <v>34</v>
      </c>
      <c r="AO34" s="7" t="s">
        <v>34</v>
      </c>
      <c r="AP34" s="7" t="s">
        <v>34</v>
      </c>
      <c r="AQ34" s="7" t="s">
        <v>34</v>
      </c>
      <c r="AR34" s="7" t="s">
        <v>34</v>
      </c>
      <c r="AS34" s="7" t="s">
        <v>34</v>
      </c>
      <c r="AT34" s="7" t="s">
        <v>34</v>
      </c>
      <c r="AU34" s="7" t="s">
        <v>34</v>
      </c>
      <c r="AV34" s="7" t="s">
        <v>34</v>
      </c>
      <c r="AW34" s="7" t="s">
        <v>34</v>
      </c>
      <c r="AX34" s="7" t="s">
        <v>34</v>
      </c>
      <c r="AY34" s="7" t="s">
        <v>34</v>
      </c>
      <c r="AZ34" s="7" t="s">
        <v>34</v>
      </c>
      <c r="BA34" s="7" t="s">
        <v>34</v>
      </c>
      <c r="BB34" s="7" t="s">
        <v>34</v>
      </c>
      <c r="BC34" s="7" t="s">
        <v>34</v>
      </c>
      <c r="BD34" s="7" t="s">
        <v>34</v>
      </c>
      <c r="BE34" s="7" t="s">
        <v>34</v>
      </c>
      <c r="BF34" s="7" t="s">
        <v>34</v>
      </c>
    </row>
    <row r="35" spans="2:58" x14ac:dyDescent="0.2">
      <c r="B35" s="37" t="s">
        <v>46</v>
      </c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  <c r="AI35" t="s">
        <v>115</v>
      </c>
      <c r="AJ35" t="s">
        <v>1</v>
      </c>
      <c r="AK35" s="8">
        <v>65.5</v>
      </c>
      <c r="AL35" s="8">
        <v>65.099999999999994</v>
      </c>
      <c r="AM35" s="8">
        <v>66</v>
      </c>
      <c r="AN35" s="8">
        <v>66.5</v>
      </c>
      <c r="AO35" s="8">
        <v>67</v>
      </c>
      <c r="AP35" s="8">
        <v>67.900000000000006</v>
      </c>
      <c r="AQ35" s="8">
        <v>68.5</v>
      </c>
      <c r="AR35" s="8">
        <v>70.3</v>
      </c>
      <c r="AS35" s="8">
        <v>71.099999999999994</v>
      </c>
      <c r="AT35" s="8">
        <v>72.8</v>
      </c>
      <c r="AU35" s="8">
        <v>72.900000000000006</v>
      </c>
      <c r="AV35" s="8">
        <v>74.099999999999994</v>
      </c>
      <c r="AW35" s="8">
        <v>74.8</v>
      </c>
      <c r="AX35" s="8">
        <v>75.7</v>
      </c>
      <c r="AY35" s="8">
        <v>76.599999999999994</v>
      </c>
      <c r="AZ35" s="8">
        <v>78</v>
      </c>
      <c r="BA35" s="8">
        <v>79.099999999999994</v>
      </c>
      <c r="BB35" s="8">
        <v>80</v>
      </c>
      <c r="BC35" s="8">
        <v>82.3</v>
      </c>
      <c r="BD35" s="8">
        <v>83.2</v>
      </c>
      <c r="BE35" s="8">
        <v>84.1</v>
      </c>
      <c r="BF35" t="s">
        <v>35</v>
      </c>
    </row>
    <row r="36" spans="2:58" ht="16" x14ac:dyDescent="0.2">
      <c r="B36" s="7" t="s">
        <v>41</v>
      </c>
      <c r="C36" s="7" t="s">
        <v>42</v>
      </c>
      <c r="D36" s="7" t="s">
        <v>43</v>
      </c>
      <c r="E36" s="7" t="s">
        <v>2</v>
      </c>
      <c r="F36" s="7" t="s">
        <v>4</v>
      </c>
      <c r="G36" s="7" t="s">
        <v>5</v>
      </c>
      <c r="H36" s="7" t="s">
        <v>6</v>
      </c>
      <c r="I36" s="7" t="s">
        <v>7</v>
      </c>
      <c r="J36" s="7" t="s">
        <v>8</v>
      </c>
      <c r="K36" s="7" t="s">
        <v>9</v>
      </c>
      <c r="L36" s="7" t="s">
        <v>10</v>
      </c>
      <c r="M36" s="7" t="s">
        <v>11</v>
      </c>
      <c r="N36" s="7" t="s">
        <v>12</v>
      </c>
      <c r="O36" s="7" t="s">
        <v>13</v>
      </c>
      <c r="P36" s="7" t="s">
        <v>14</v>
      </c>
      <c r="Q36" s="7" t="s">
        <v>15</v>
      </c>
      <c r="R36" s="7" t="s">
        <v>16</v>
      </c>
      <c r="S36" s="7" t="s">
        <v>17</v>
      </c>
      <c r="T36" s="7" t="s">
        <v>18</v>
      </c>
      <c r="U36" s="7" t="s">
        <v>19</v>
      </c>
      <c r="V36" s="7" t="s">
        <v>20</v>
      </c>
      <c r="W36" s="7" t="s">
        <v>21</v>
      </c>
      <c r="X36" s="7" t="s">
        <v>22</v>
      </c>
      <c r="Y36" s="7" t="s">
        <v>23</v>
      </c>
      <c r="Z36" s="7" t="s">
        <v>47</v>
      </c>
    </row>
    <row r="37" spans="2:58" ht="16" x14ac:dyDescent="0.2">
      <c r="B37" s="7" t="s">
        <v>44</v>
      </c>
      <c r="C37" s="7" t="s">
        <v>44</v>
      </c>
      <c r="D37" s="7" t="s">
        <v>44</v>
      </c>
      <c r="E37" s="7" t="s">
        <v>44</v>
      </c>
      <c r="F37" s="7" t="s">
        <v>44</v>
      </c>
      <c r="G37" s="7" t="s">
        <v>44</v>
      </c>
      <c r="H37" s="7" t="s">
        <v>44</v>
      </c>
      <c r="I37" s="7" t="s">
        <v>44</v>
      </c>
      <c r="J37" s="7" t="s">
        <v>44</v>
      </c>
      <c r="K37" s="7" t="s">
        <v>44</v>
      </c>
      <c r="L37" s="7" t="s">
        <v>44</v>
      </c>
      <c r="M37" s="7" t="s">
        <v>44</v>
      </c>
      <c r="N37" s="7" t="s">
        <v>44</v>
      </c>
      <c r="O37" s="7" t="s">
        <v>44</v>
      </c>
      <c r="P37" s="7" t="s">
        <v>44</v>
      </c>
      <c r="Q37" s="7" t="s">
        <v>44</v>
      </c>
      <c r="R37" s="7" t="s">
        <v>44</v>
      </c>
      <c r="S37" s="7" t="s">
        <v>44</v>
      </c>
      <c r="T37" s="7" t="s">
        <v>44</v>
      </c>
      <c r="U37" s="7" t="s">
        <v>44</v>
      </c>
      <c r="V37" s="7" t="s">
        <v>44</v>
      </c>
      <c r="W37" s="7" t="s">
        <v>44</v>
      </c>
      <c r="X37" s="7" t="s">
        <v>44</v>
      </c>
      <c r="Y37" s="7" t="s">
        <v>44</v>
      </c>
      <c r="Z37" s="7" t="s">
        <v>44</v>
      </c>
    </row>
    <row r="38" spans="2:58" x14ac:dyDescent="0.2">
      <c r="B38" s="9">
        <v>540.82000000000005</v>
      </c>
      <c r="C38" s="9">
        <v>588.63</v>
      </c>
      <c r="D38" s="9">
        <v>620.47</v>
      </c>
      <c r="E38" s="9">
        <v>638.41</v>
      </c>
      <c r="F38" s="9">
        <v>682.9</v>
      </c>
      <c r="G38" s="9">
        <v>706.34</v>
      </c>
      <c r="H38" s="9">
        <v>731.84</v>
      </c>
      <c r="I38" s="9">
        <v>802.43</v>
      </c>
      <c r="J38" s="9">
        <v>894.51</v>
      </c>
      <c r="K38" s="9">
        <v>1006.57</v>
      </c>
      <c r="L38" s="9">
        <v>1071.67</v>
      </c>
      <c r="M38" s="9">
        <v>1147.18</v>
      </c>
      <c r="N38" s="9">
        <v>1183.6600000000001</v>
      </c>
      <c r="O38" s="9">
        <v>1232.8499999999999</v>
      </c>
      <c r="P38" s="9">
        <v>1254.8900000000001</v>
      </c>
      <c r="Q38" s="9">
        <v>1293.32</v>
      </c>
      <c r="R38" s="9">
        <v>1337.87</v>
      </c>
      <c r="S38" s="9">
        <v>1425.75</v>
      </c>
      <c r="T38" s="9">
        <v>1548.87</v>
      </c>
      <c r="U38" s="9">
        <v>1643.14</v>
      </c>
      <c r="V38" s="9">
        <v>1768.65</v>
      </c>
      <c r="W38" s="9">
        <v>1874.24</v>
      </c>
      <c r="X38" s="9">
        <v>2014.61</v>
      </c>
      <c r="Y38" s="9">
        <v>2194.62</v>
      </c>
      <c r="Z38" t="s">
        <v>35</v>
      </c>
    </row>
    <row r="42" spans="2:58" x14ac:dyDescent="0.2">
      <c r="B42" s="37" t="s">
        <v>49</v>
      </c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</row>
    <row r="43" spans="2:58" ht="16" x14ac:dyDescent="0.2">
      <c r="B43" s="7" t="s">
        <v>5</v>
      </c>
      <c r="C43" s="7" t="s">
        <v>6</v>
      </c>
      <c r="D43" s="7" t="s">
        <v>7</v>
      </c>
      <c r="E43" s="7" t="s">
        <v>8</v>
      </c>
      <c r="F43" s="7" t="s">
        <v>9</v>
      </c>
      <c r="G43" s="7" t="s">
        <v>10</v>
      </c>
      <c r="H43" s="7" t="s">
        <v>11</v>
      </c>
      <c r="I43" s="7" t="s">
        <v>12</v>
      </c>
      <c r="J43" s="7" t="s">
        <v>13</v>
      </c>
      <c r="K43" s="7" t="s">
        <v>14</v>
      </c>
      <c r="L43" s="7" t="s">
        <v>15</v>
      </c>
      <c r="M43" s="7" t="s">
        <v>16</v>
      </c>
      <c r="N43" s="7" t="s">
        <v>17</v>
      </c>
      <c r="O43" s="7" t="s">
        <v>18</v>
      </c>
      <c r="P43" s="7" t="s">
        <v>19</v>
      </c>
      <c r="Q43" s="7" t="s">
        <v>20</v>
      </c>
      <c r="R43" s="7" t="s">
        <v>21</v>
      </c>
      <c r="S43" s="7" t="s">
        <v>22</v>
      </c>
      <c r="T43" s="7" t="s">
        <v>23</v>
      </c>
    </row>
    <row r="44" spans="2:58" ht="16" x14ac:dyDescent="0.2">
      <c r="B44" s="7" t="s">
        <v>50</v>
      </c>
      <c r="C44" s="7" t="s">
        <v>50</v>
      </c>
      <c r="D44" s="7" t="s">
        <v>50</v>
      </c>
      <c r="E44" s="7" t="s">
        <v>50</v>
      </c>
      <c r="F44" s="7" t="s">
        <v>50</v>
      </c>
      <c r="G44" s="7" t="s">
        <v>50</v>
      </c>
      <c r="H44" s="7" t="s">
        <v>50</v>
      </c>
      <c r="I44" s="7" t="s">
        <v>50</v>
      </c>
      <c r="J44" s="7" t="s">
        <v>50</v>
      </c>
      <c r="K44" s="7" t="s">
        <v>50</v>
      </c>
      <c r="L44" s="7" t="s">
        <v>50</v>
      </c>
      <c r="M44" s="7" t="s">
        <v>50</v>
      </c>
      <c r="N44" s="7" t="s">
        <v>50</v>
      </c>
      <c r="O44" s="7" t="s">
        <v>50</v>
      </c>
      <c r="P44" s="7" t="s">
        <v>50</v>
      </c>
      <c r="Q44" s="7" t="s">
        <v>50</v>
      </c>
      <c r="R44" s="7" t="s">
        <v>50</v>
      </c>
      <c r="S44" s="7" t="s">
        <v>50</v>
      </c>
      <c r="T44" s="7" t="s">
        <v>50</v>
      </c>
    </row>
    <row r="45" spans="2:58" x14ac:dyDescent="0.2">
      <c r="B45" s="12">
        <v>9463</v>
      </c>
      <c r="C45" s="12">
        <v>10086</v>
      </c>
      <c r="D45" s="12">
        <v>10159</v>
      </c>
      <c r="E45" s="12">
        <v>9831</v>
      </c>
      <c r="F45" s="12">
        <v>10073</v>
      </c>
      <c r="G45" s="12">
        <v>9738</v>
      </c>
      <c r="H45" s="12">
        <v>9603</v>
      </c>
      <c r="I45" s="12">
        <v>9596</v>
      </c>
      <c r="J45" s="12">
        <v>9481</v>
      </c>
      <c r="K45" s="12">
        <v>9053</v>
      </c>
      <c r="L45" s="12">
        <v>8905</v>
      </c>
      <c r="M45" s="12">
        <v>8991</v>
      </c>
      <c r="N45" s="12">
        <v>9099</v>
      </c>
      <c r="O45" s="12">
        <v>9326</v>
      </c>
      <c r="P45" s="12">
        <v>9340</v>
      </c>
      <c r="Q45" s="12">
        <v>8666</v>
      </c>
      <c r="R45" s="12">
        <v>8120</v>
      </c>
      <c r="S45" s="12">
        <v>8128</v>
      </c>
      <c r="T45" s="12">
        <v>8161</v>
      </c>
    </row>
    <row r="47" spans="2:58" x14ac:dyDescent="0.2">
      <c r="B47" t="s">
        <v>53</v>
      </c>
    </row>
    <row r="48" spans="2:58" x14ac:dyDescent="0.2">
      <c r="B48" s="37" t="s">
        <v>51</v>
      </c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2:21" ht="16" x14ac:dyDescent="0.2">
      <c r="B49" s="7" t="s">
        <v>5</v>
      </c>
      <c r="C49" s="7" t="s">
        <v>6</v>
      </c>
      <c r="D49" s="7" t="s">
        <v>7</v>
      </c>
      <c r="E49" s="7" t="s">
        <v>8</v>
      </c>
      <c r="F49" s="7" t="s">
        <v>9</v>
      </c>
      <c r="G49" s="7" t="s">
        <v>10</v>
      </c>
      <c r="H49" s="7" t="s">
        <v>11</v>
      </c>
      <c r="I49" s="7" t="s">
        <v>12</v>
      </c>
      <c r="J49" s="7" t="s">
        <v>13</v>
      </c>
      <c r="K49" s="7" t="s">
        <v>14</v>
      </c>
      <c r="L49" s="7" t="s">
        <v>15</v>
      </c>
      <c r="M49" s="7" t="s">
        <v>16</v>
      </c>
      <c r="N49" s="7" t="s">
        <v>17</v>
      </c>
      <c r="O49" s="7" t="s">
        <v>18</v>
      </c>
      <c r="P49" s="7" t="s">
        <v>19</v>
      </c>
      <c r="Q49" s="7" t="s">
        <v>20</v>
      </c>
      <c r="R49" s="7" t="s">
        <v>21</v>
      </c>
      <c r="S49" s="7" t="s">
        <v>22</v>
      </c>
      <c r="T49" s="7" t="s">
        <v>23</v>
      </c>
      <c r="U49" s="7" t="s">
        <v>47</v>
      </c>
    </row>
    <row r="50" spans="2:21" ht="16" x14ac:dyDescent="0.2">
      <c r="B50" s="7" t="s">
        <v>52</v>
      </c>
      <c r="C50" s="7" t="s">
        <v>52</v>
      </c>
      <c r="D50" s="7" t="s">
        <v>52</v>
      </c>
      <c r="E50" s="7" t="s">
        <v>52</v>
      </c>
      <c r="F50" s="7" t="s">
        <v>52</v>
      </c>
      <c r="G50" s="7" t="s">
        <v>52</v>
      </c>
      <c r="H50" s="7" t="s">
        <v>52</v>
      </c>
      <c r="I50" s="7" t="s">
        <v>52</v>
      </c>
      <c r="J50" s="7" t="s">
        <v>52</v>
      </c>
      <c r="K50" s="7" t="s">
        <v>52</v>
      </c>
      <c r="L50" s="7" t="s">
        <v>52</v>
      </c>
      <c r="M50" s="7" t="s">
        <v>52</v>
      </c>
      <c r="N50" s="7" t="s">
        <v>52</v>
      </c>
      <c r="O50" s="7" t="s">
        <v>52</v>
      </c>
      <c r="P50" s="7" t="s">
        <v>52</v>
      </c>
      <c r="Q50" s="7" t="s">
        <v>52</v>
      </c>
      <c r="R50" s="7" t="s">
        <v>52</v>
      </c>
      <c r="S50" s="7" t="s">
        <v>52</v>
      </c>
      <c r="T50" s="7" t="s">
        <v>52</v>
      </c>
      <c r="U50" s="7" t="s">
        <v>52</v>
      </c>
    </row>
    <row r="51" spans="2:21" x14ac:dyDescent="0.2">
      <c r="B51" s="13">
        <v>19</v>
      </c>
      <c r="C51" s="13">
        <v>17.600000000000001</v>
      </c>
      <c r="D51" s="13">
        <v>14.8</v>
      </c>
      <c r="E51" s="13">
        <v>11.2</v>
      </c>
      <c r="F51" s="13">
        <v>9.5</v>
      </c>
      <c r="G51" s="13">
        <v>12.1</v>
      </c>
      <c r="H51" s="13">
        <v>12.4</v>
      </c>
      <c r="I51" s="13">
        <v>12.5</v>
      </c>
      <c r="J51" s="13">
        <v>13.4</v>
      </c>
      <c r="K51" s="13">
        <v>13.4</v>
      </c>
      <c r="L51" s="13">
        <v>11.4</v>
      </c>
      <c r="M51" s="13">
        <v>9.6999999999999993</v>
      </c>
      <c r="N51" s="13">
        <v>8.1999999999999993</v>
      </c>
      <c r="O51" s="13">
        <v>6.6</v>
      </c>
      <c r="P51" s="13">
        <v>5.8</v>
      </c>
      <c r="Q51" s="13">
        <v>5.2</v>
      </c>
      <c r="R51" s="13">
        <v>6.3</v>
      </c>
      <c r="S51" s="13">
        <v>5.8</v>
      </c>
      <c r="T51" s="13">
        <v>5.2</v>
      </c>
      <c r="U51" s="13">
        <v>5.0999999999999996</v>
      </c>
    </row>
    <row r="55" spans="2:21" x14ac:dyDescent="0.2">
      <c r="B55" s="11" t="s">
        <v>56</v>
      </c>
      <c r="F55" s="10" t="s">
        <v>57</v>
      </c>
    </row>
    <row r="56" spans="2:21" x14ac:dyDescent="0.2">
      <c r="B56" s="37" t="s">
        <v>0</v>
      </c>
      <c r="C56" s="37" t="s">
        <v>54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</row>
    <row r="57" spans="2:21" x14ac:dyDescent="0.2">
      <c r="B57" s="37"/>
      <c r="C57" s="37" t="s">
        <v>55</v>
      </c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</row>
    <row r="58" spans="2:21" ht="16" x14ac:dyDescent="0.2">
      <c r="B58" s="37"/>
      <c r="C58" s="7" t="s">
        <v>11</v>
      </c>
      <c r="D58" s="7" t="s">
        <v>12</v>
      </c>
      <c r="E58" s="7" t="s">
        <v>13</v>
      </c>
      <c r="F58" s="7" t="s">
        <v>14</v>
      </c>
      <c r="G58" s="7" t="s">
        <v>15</v>
      </c>
      <c r="H58" s="7" t="s">
        <v>16</v>
      </c>
      <c r="I58" s="7" t="s">
        <v>17</v>
      </c>
      <c r="J58" s="7" t="s">
        <v>18</v>
      </c>
      <c r="K58" s="7" t="s">
        <v>19</v>
      </c>
      <c r="L58" s="7" t="s">
        <v>20</v>
      </c>
      <c r="M58" s="7" t="s">
        <v>21</v>
      </c>
      <c r="N58" s="7" t="s">
        <v>22</v>
      </c>
      <c r="O58" s="7" t="s">
        <v>23</v>
      </c>
      <c r="P58" s="7" t="s">
        <v>47</v>
      </c>
    </row>
    <row r="59" spans="2:21" ht="16" x14ac:dyDescent="0.2">
      <c r="B59" s="37"/>
      <c r="C59" s="7" t="s">
        <v>52</v>
      </c>
      <c r="D59" s="7" t="s">
        <v>52</v>
      </c>
      <c r="E59" s="7" t="s">
        <v>52</v>
      </c>
      <c r="F59" s="7" t="s">
        <v>52</v>
      </c>
      <c r="G59" s="7" t="s">
        <v>52</v>
      </c>
      <c r="H59" s="7" t="s">
        <v>52</v>
      </c>
      <c r="I59" s="7" t="s">
        <v>52</v>
      </c>
      <c r="J59" s="7" t="s">
        <v>52</v>
      </c>
      <c r="K59" s="7" t="s">
        <v>52</v>
      </c>
      <c r="L59" s="7" t="s">
        <v>52</v>
      </c>
      <c r="M59" s="7" t="s">
        <v>52</v>
      </c>
      <c r="N59" s="7" t="s">
        <v>52</v>
      </c>
      <c r="O59" s="7" t="s">
        <v>52</v>
      </c>
      <c r="P59" s="7" t="s">
        <v>52</v>
      </c>
    </row>
    <row r="60" spans="2:21" x14ac:dyDescent="0.2">
      <c r="B60" s="11" t="s">
        <v>1</v>
      </c>
      <c r="C60" s="14">
        <v>5.99</v>
      </c>
      <c r="D60" s="14">
        <v>6.21</v>
      </c>
      <c r="E60" s="14">
        <v>5.18</v>
      </c>
      <c r="F60" s="14">
        <v>5.35</v>
      </c>
      <c r="G60" s="14">
        <v>5.42</v>
      </c>
      <c r="H60" s="14">
        <v>5.49</v>
      </c>
      <c r="I60" s="14">
        <v>5.91</v>
      </c>
      <c r="J60" s="14">
        <v>5.89</v>
      </c>
      <c r="K60" s="14">
        <v>5.32</v>
      </c>
      <c r="L60" s="14">
        <v>5.24</v>
      </c>
      <c r="M60" s="14">
        <v>5.78</v>
      </c>
      <c r="N60" s="14">
        <v>7.32</v>
      </c>
      <c r="O60" s="14">
        <v>6.72</v>
      </c>
      <c r="P60" s="11" t="s">
        <v>35</v>
      </c>
    </row>
    <row r="65" spans="2:20" x14ac:dyDescent="0.2">
      <c r="B65" t="s">
        <v>58</v>
      </c>
      <c r="K65" t="s">
        <v>3</v>
      </c>
    </row>
    <row r="66" spans="2:20" x14ac:dyDescent="0.2">
      <c r="B66">
        <v>2010</v>
      </c>
      <c r="C66">
        <v>2011</v>
      </c>
      <c r="D66">
        <v>2012</v>
      </c>
      <c r="E66">
        <v>2013</v>
      </c>
      <c r="F66">
        <v>2014</v>
      </c>
      <c r="G66">
        <v>2015</v>
      </c>
      <c r="H66">
        <v>2016</v>
      </c>
      <c r="I66">
        <v>2017</v>
      </c>
      <c r="J66">
        <v>2018</v>
      </c>
      <c r="K66">
        <v>2019</v>
      </c>
      <c r="L66">
        <v>2020</v>
      </c>
      <c r="M66">
        <v>2021</v>
      </c>
      <c r="N66">
        <v>2022</v>
      </c>
    </row>
    <row r="67" spans="2:20" x14ac:dyDescent="0.2">
      <c r="B67">
        <v>220092</v>
      </c>
      <c r="C67">
        <v>274593</v>
      </c>
      <c r="D67">
        <v>273211</v>
      </c>
      <c r="E67">
        <v>290983</v>
      </c>
      <c r="F67">
        <v>282359</v>
      </c>
      <c r="G67">
        <v>356337</v>
      </c>
      <c r="H67">
        <v>418058</v>
      </c>
      <c r="I67">
        <v>490651</v>
      </c>
      <c r="J67">
        <v>540396</v>
      </c>
      <c r="K67">
        <v>561153</v>
      </c>
      <c r="L67">
        <v>432394</v>
      </c>
      <c r="M67">
        <v>450831</v>
      </c>
      <c r="N67">
        <v>421565</v>
      </c>
    </row>
    <row r="71" spans="2:20" x14ac:dyDescent="0.2">
      <c r="B71" s="37" t="s">
        <v>59</v>
      </c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</row>
    <row r="72" spans="2:20" ht="16" x14ac:dyDescent="0.2">
      <c r="B72" s="7" t="s">
        <v>5</v>
      </c>
      <c r="C72" s="7" t="s">
        <v>6</v>
      </c>
      <c r="D72" s="7" t="s">
        <v>7</v>
      </c>
      <c r="E72" s="7" t="s">
        <v>8</v>
      </c>
      <c r="F72" s="7" t="s">
        <v>9</v>
      </c>
      <c r="G72" s="7" t="s">
        <v>10</v>
      </c>
      <c r="H72" s="7" t="s">
        <v>11</v>
      </c>
      <c r="I72" s="7" t="s">
        <v>12</v>
      </c>
      <c r="J72" s="7" t="s">
        <v>13</v>
      </c>
      <c r="K72" s="7" t="s">
        <v>14</v>
      </c>
      <c r="L72" s="7" t="s">
        <v>15</v>
      </c>
      <c r="M72" s="7" t="s">
        <v>16</v>
      </c>
      <c r="N72" s="7" t="s">
        <v>17</v>
      </c>
      <c r="O72" s="7" t="s">
        <v>18</v>
      </c>
      <c r="P72" s="7" t="s">
        <v>19</v>
      </c>
      <c r="Q72" s="7" t="s">
        <v>20</v>
      </c>
      <c r="R72" s="7" t="s">
        <v>21</v>
      </c>
      <c r="S72" s="7" t="s">
        <v>22</v>
      </c>
      <c r="T72" s="7" t="s">
        <v>23</v>
      </c>
    </row>
    <row r="73" spans="2:20" ht="16" x14ac:dyDescent="0.2">
      <c r="B73" s="7" t="s">
        <v>52</v>
      </c>
      <c r="C73" s="7" t="s">
        <v>52</v>
      </c>
      <c r="D73" s="7" t="s">
        <v>52</v>
      </c>
      <c r="E73" s="7" t="s">
        <v>52</v>
      </c>
      <c r="F73" s="7" t="s">
        <v>52</v>
      </c>
      <c r="G73" s="7" t="s">
        <v>52</v>
      </c>
      <c r="H73" s="7" t="s">
        <v>52</v>
      </c>
      <c r="I73" s="7" t="s">
        <v>52</v>
      </c>
      <c r="J73" s="7" t="s">
        <v>52</v>
      </c>
      <c r="K73" s="7" t="s">
        <v>52</v>
      </c>
      <c r="L73" s="7" t="s">
        <v>52</v>
      </c>
      <c r="M73" s="7" t="s">
        <v>52</v>
      </c>
      <c r="N73" s="7" t="s">
        <v>52</v>
      </c>
      <c r="O73" s="7" t="s">
        <v>52</v>
      </c>
      <c r="P73" s="7" t="s">
        <v>52</v>
      </c>
      <c r="Q73" s="7" t="s">
        <v>52</v>
      </c>
      <c r="R73" s="7" t="s">
        <v>52</v>
      </c>
      <c r="S73" s="7" t="s">
        <v>52</v>
      </c>
      <c r="T73" s="7" t="s">
        <v>52</v>
      </c>
    </row>
    <row r="74" spans="2:20" x14ac:dyDescent="0.2">
      <c r="B74" s="13">
        <v>0.2</v>
      </c>
      <c r="C74" s="13">
        <v>0.2</v>
      </c>
      <c r="D74" s="13">
        <v>0.3</v>
      </c>
      <c r="E74" s="13">
        <v>0.3</v>
      </c>
      <c r="F74" s="13">
        <v>0.3</v>
      </c>
      <c r="G74" s="13">
        <v>0.4</v>
      </c>
      <c r="H74" s="13">
        <v>0.4</v>
      </c>
      <c r="I74" s="13">
        <v>0.4</v>
      </c>
      <c r="J74" s="13">
        <v>0.6</v>
      </c>
      <c r="K74" s="13">
        <v>0.7</v>
      </c>
      <c r="L74" s="13">
        <v>0.7</v>
      </c>
      <c r="M74" s="13">
        <v>0.7</v>
      </c>
      <c r="N74" s="13">
        <v>0.8</v>
      </c>
      <c r="O74" s="13">
        <v>0.8</v>
      </c>
      <c r="P74" s="13">
        <v>0.9</v>
      </c>
      <c r="Q74" s="13">
        <v>1</v>
      </c>
      <c r="R74" s="13">
        <v>1</v>
      </c>
      <c r="S74" s="13">
        <v>1.1000000000000001</v>
      </c>
      <c r="T74" s="13">
        <v>1.1000000000000001</v>
      </c>
    </row>
    <row r="76" spans="2:20" x14ac:dyDescent="0.2">
      <c r="B76" t="s">
        <v>69</v>
      </c>
    </row>
    <row r="77" spans="2:20" x14ac:dyDescent="0.2">
      <c r="B77" s="37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</row>
    <row r="78" spans="2:20" ht="16" x14ac:dyDescent="0.2">
      <c r="B78" s="7" t="s">
        <v>6</v>
      </c>
      <c r="C78" s="7" t="s">
        <v>7</v>
      </c>
      <c r="D78" s="7" t="s">
        <v>8</v>
      </c>
      <c r="E78" s="7" t="s">
        <v>9</v>
      </c>
      <c r="F78" s="7" t="s">
        <v>10</v>
      </c>
      <c r="G78" s="7" t="s">
        <v>11</v>
      </c>
      <c r="H78" s="7" t="s">
        <v>12</v>
      </c>
      <c r="I78" s="7" t="s">
        <v>13</v>
      </c>
      <c r="J78" s="7" t="s">
        <v>14</v>
      </c>
      <c r="K78" s="7" t="s">
        <v>15</v>
      </c>
      <c r="L78" s="7" t="s">
        <v>16</v>
      </c>
      <c r="M78" s="7" t="s">
        <v>17</v>
      </c>
      <c r="N78" s="7" t="s">
        <v>18</v>
      </c>
      <c r="O78" s="7" t="s">
        <v>19</v>
      </c>
      <c r="P78" s="7" t="s">
        <v>20</v>
      </c>
      <c r="Q78" s="7" t="s">
        <v>21</v>
      </c>
      <c r="R78" s="7" t="s">
        <v>22</v>
      </c>
      <c r="S78" s="7" t="s">
        <v>23</v>
      </c>
      <c r="T78" s="7" t="s">
        <v>47</v>
      </c>
    </row>
    <row r="79" spans="2:20" ht="16" x14ac:dyDescent="0.2">
      <c r="B79" s="7" t="s">
        <v>52</v>
      </c>
      <c r="C79" s="7" t="s">
        <v>52</v>
      </c>
      <c r="D79" s="7" t="s">
        <v>52</v>
      </c>
      <c r="E79" s="7" t="s">
        <v>52</v>
      </c>
      <c r="F79" s="7" t="s">
        <v>52</v>
      </c>
      <c r="G79" s="7" t="s">
        <v>52</v>
      </c>
      <c r="H79" s="7" t="s">
        <v>52</v>
      </c>
      <c r="I79" s="7" t="s">
        <v>52</v>
      </c>
      <c r="J79" s="7" t="s">
        <v>52</v>
      </c>
      <c r="K79" s="7" t="s">
        <v>52</v>
      </c>
      <c r="L79" s="7" t="s">
        <v>52</v>
      </c>
      <c r="M79" s="7" t="s">
        <v>52</v>
      </c>
      <c r="N79" s="7" t="s">
        <v>52</v>
      </c>
      <c r="O79" s="7" t="s">
        <v>52</v>
      </c>
      <c r="P79" s="7" t="s">
        <v>52</v>
      </c>
      <c r="Q79" s="7" t="s">
        <v>52</v>
      </c>
      <c r="R79" s="7" t="s">
        <v>52</v>
      </c>
      <c r="S79" s="7" t="s">
        <v>52</v>
      </c>
      <c r="T79" s="7" t="s">
        <v>52</v>
      </c>
    </row>
    <row r="80" spans="2:20" x14ac:dyDescent="0.2">
      <c r="B80" s="14">
        <v>61.39</v>
      </c>
      <c r="C80" s="14">
        <v>61.29</v>
      </c>
      <c r="D80" s="14">
        <v>61.17</v>
      </c>
      <c r="E80" s="14">
        <v>61.07</v>
      </c>
      <c r="F80" s="14">
        <v>60.99</v>
      </c>
      <c r="G80" s="14">
        <v>60.77</v>
      </c>
      <c r="H80" s="14">
        <v>60.68</v>
      </c>
      <c r="I80" s="14">
        <v>60.56</v>
      </c>
      <c r="J80" s="14">
        <v>60.42</v>
      </c>
      <c r="K80" s="14">
        <v>60.34</v>
      </c>
      <c r="L80" s="14">
        <v>60.27</v>
      </c>
      <c r="M80" s="14">
        <v>60.18</v>
      </c>
      <c r="N80" s="14">
        <v>60.13</v>
      </c>
      <c r="O80" s="14">
        <v>60.05</v>
      </c>
      <c r="P80" s="14">
        <v>60.01</v>
      </c>
      <c r="Q80" s="14">
        <v>59.8</v>
      </c>
      <c r="R80" s="14">
        <v>59.68</v>
      </c>
      <c r="S80" s="14">
        <v>59.55</v>
      </c>
      <c r="T80" s="11" t="s">
        <v>35</v>
      </c>
    </row>
    <row r="85" spans="2:30" ht="15" customHeight="1" x14ac:dyDescent="0.2">
      <c r="B85" s="38" t="s">
        <v>60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40"/>
    </row>
    <row r="86" spans="2:30" ht="16" x14ac:dyDescent="0.2">
      <c r="B86" s="7" t="s">
        <v>11</v>
      </c>
      <c r="C86" s="7" t="s">
        <v>12</v>
      </c>
      <c r="D86" s="7" t="s">
        <v>13</v>
      </c>
      <c r="E86" s="7" t="s">
        <v>14</v>
      </c>
      <c r="F86" s="7" t="s">
        <v>15</v>
      </c>
      <c r="G86" s="7" t="s">
        <v>16</v>
      </c>
      <c r="H86" s="7" t="s">
        <v>17</v>
      </c>
      <c r="I86" s="7" t="s">
        <v>18</v>
      </c>
      <c r="J86" s="7" t="s">
        <v>19</v>
      </c>
      <c r="K86" s="7" t="s">
        <v>20</v>
      </c>
      <c r="L86" s="7" t="s">
        <v>21</v>
      </c>
      <c r="M86" s="7" t="s">
        <v>22</v>
      </c>
      <c r="N86" s="7" t="s">
        <v>23</v>
      </c>
      <c r="O86" s="7" t="s">
        <v>47</v>
      </c>
    </row>
    <row r="87" spans="2:30" ht="16" x14ac:dyDescent="0.2">
      <c r="B87" s="7" t="s">
        <v>52</v>
      </c>
      <c r="C87" s="7" t="s">
        <v>52</v>
      </c>
      <c r="D87" s="7" t="s">
        <v>52</v>
      </c>
      <c r="E87" s="7" t="s">
        <v>52</v>
      </c>
      <c r="F87" s="7" t="s">
        <v>52</v>
      </c>
      <c r="G87" s="7" t="s">
        <v>52</v>
      </c>
      <c r="H87" s="7" t="s">
        <v>52</v>
      </c>
      <c r="I87" s="7" t="s">
        <v>52</v>
      </c>
      <c r="J87" s="7" t="s">
        <v>52</v>
      </c>
      <c r="K87" s="7" t="s">
        <v>52</v>
      </c>
      <c r="L87" s="7" t="s">
        <v>52</v>
      </c>
      <c r="M87" s="7" t="s">
        <v>52</v>
      </c>
      <c r="N87" s="7" t="s">
        <v>52</v>
      </c>
      <c r="O87" s="7" t="s">
        <v>52</v>
      </c>
    </row>
    <row r="88" spans="2:30" x14ac:dyDescent="0.2">
      <c r="B88" s="8">
        <v>60.8</v>
      </c>
      <c r="C88" s="8">
        <v>60.7</v>
      </c>
      <c r="D88" s="8">
        <v>60.6</v>
      </c>
      <c r="E88" s="8">
        <v>60.4</v>
      </c>
      <c r="F88" s="8">
        <v>60.3</v>
      </c>
      <c r="G88" s="8">
        <v>60.3</v>
      </c>
      <c r="H88" s="8">
        <v>60.2</v>
      </c>
      <c r="I88" s="8">
        <v>60.1</v>
      </c>
      <c r="J88" s="8">
        <v>60.1</v>
      </c>
      <c r="K88" s="8">
        <v>60</v>
      </c>
      <c r="L88" s="8">
        <v>59.8</v>
      </c>
      <c r="M88" s="8">
        <v>59.7</v>
      </c>
      <c r="N88" s="8">
        <v>59.6</v>
      </c>
      <c r="O88" t="s">
        <v>35</v>
      </c>
      <c r="Q88" s="8"/>
    </row>
    <row r="92" spans="2:30" x14ac:dyDescent="0.2">
      <c r="B92" s="37" t="s">
        <v>61</v>
      </c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</row>
    <row r="93" spans="2:30" x14ac:dyDescent="0.2">
      <c r="B93" s="37" t="s">
        <v>62</v>
      </c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</row>
    <row r="94" spans="2:30" ht="16" x14ac:dyDescent="0.2">
      <c r="B94" s="7" t="s">
        <v>6</v>
      </c>
      <c r="C94" s="7" t="s">
        <v>7</v>
      </c>
      <c r="D94" s="7" t="s">
        <v>8</v>
      </c>
      <c r="E94" s="7" t="s">
        <v>9</v>
      </c>
      <c r="F94" s="7" t="s">
        <v>10</v>
      </c>
      <c r="G94" s="7" t="s">
        <v>11</v>
      </c>
      <c r="H94" s="7" t="s">
        <v>12</v>
      </c>
      <c r="I94" s="7" t="s">
        <v>13</v>
      </c>
      <c r="J94" s="7" t="s">
        <v>14</v>
      </c>
      <c r="K94" s="7" t="s">
        <v>15</v>
      </c>
      <c r="L94" s="7" t="s">
        <v>16</v>
      </c>
      <c r="M94" s="7" t="s">
        <v>17</v>
      </c>
      <c r="N94" s="7" t="s">
        <v>18</v>
      </c>
      <c r="O94" s="7" t="s">
        <v>19</v>
      </c>
      <c r="P94" s="7" t="s">
        <v>20</v>
      </c>
      <c r="Q94" s="7" t="s">
        <v>21</v>
      </c>
      <c r="R94" s="7" t="s">
        <v>22</v>
      </c>
      <c r="S94" s="7" t="s">
        <v>23</v>
      </c>
    </row>
    <row r="95" spans="2:30" ht="16" x14ac:dyDescent="0.2">
      <c r="B95" s="7" t="s">
        <v>34</v>
      </c>
      <c r="C95" s="7" t="s">
        <v>34</v>
      </c>
      <c r="D95" s="7" t="s">
        <v>34</v>
      </c>
      <c r="E95" s="7" t="s">
        <v>34</v>
      </c>
      <c r="F95" s="7" t="s">
        <v>34</v>
      </c>
      <c r="G95" s="7" t="s">
        <v>34</v>
      </c>
      <c r="H95" s="7" t="s">
        <v>34</v>
      </c>
      <c r="I95" s="7" t="s">
        <v>34</v>
      </c>
      <c r="J95" s="7" t="s">
        <v>34</v>
      </c>
      <c r="K95" s="7" t="s">
        <v>34</v>
      </c>
      <c r="L95" s="7" t="s">
        <v>34</v>
      </c>
      <c r="M95" s="7" t="s">
        <v>34</v>
      </c>
      <c r="N95" s="7" t="s">
        <v>34</v>
      </c>
      <c r="O95" s="7" t="s">
        <v>34</v>
      </c>
      <c r="P95" s="7" t="s">
        <v>34</v>
      </c>
      <c r="Q95" s="7" t="s">
        <v>34</v>
      </c>
      <c r="R95" s="7" t="s">
        <v>34</v>
      </c>
      <c r="S95" s="7" t="s">
        <v>34</v>
      </c>
    </row>
    <row r="96" spans="2:30" x14ac:dyDescent="0.2">
      <c r="B96" s="13">
        <v>66.2</v>
      </c>
      <c r="C96" s="13">
        <v>66.7</v>
      </c>
      <c r="D96" s="13">
        <v>67.8</v>
      </c>
      <c r="E96" s="13">
        <v>68.5</v>
      </c>
      <c r="F96" s="13">
        <v>70.8</v>
      </c>
      <c r="G96" s="13">
        <v>72.5</v>
      </c>
      <c r="H96" s="13">
        <v>74.599999999999994</v>
      </c>
      <c r="I96" s="13">
        <v>74.599999999999994</v>
      </c>
      <c r="J96" s="13">
        <v>75.400000000000006</v>
      </c>
      <c r="K96" s="13">
        <v>76.7</v>
      </c>
      <c r="L96" s="13">
        <v>77.599999999999994</v>
      </c>
      <c r="M96" s="13">
        <v>78.7</v>
      </c>
      <c r="N96" s="13">
        <v>80.3</v>
      </c>
      <c r="O96" s="13">
        <v>81.8</v>
      </c>
      <c r="P96" s="13">
        <v>82.6</v>
      </c>
      <c r="Q96" s="13">
        <v>84.7</v>
      </c>
      <c r="R96" s="13">
        <v>85.3</v>
      </c>
      <c r="S96" s="13">
        <v>85.9</v>
      </c>
    </row>
    <row r="99" spans="2:25" x14ac:dyDescent="0.2">
      <c r="B99" t="s">
        <v>64</v>
      </c>
    </row>
    <row r="100" spans="2:25" x14ac:dyDescent="0.2">
      <c r="B100" s="37" t="s">
        <v>63</v>
      </c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</row>
    <row r="101" spans="2:25" ht="16" x14ac:dyDescent="0.2">
      <c r="B101" s="7" t="s">
        <v>41</v>
      </c>
      <c r="C101" s="7" t="s">
        <v>42</v>
      </c>
      <c r="D101" s="7" t="s">
        <v>43</v>
      </c>
      <c r="E101" s="7" t="s">
        <v>2</v>
      </c>
      <c r="F101" s="7" t="s">
        <v>4</v>
      </c>
      <c r="G101" s="7" t="s">
        <v>5</v>
      </c>
      <c r="H101" s="7" t="s">
        <v>6</v>
      </c>
      <c r="I101" s="7" t="s">
        <v>7</v>
      </c>
      <c r="J101" s="7" t="s">
        <v>8</v>
      </c>
      <c r="K101" s="7" t="s">
        <v>9</v>
      </c>
      <c r="L101" s="7" t="s">
        <v>10</v>
      </c>
      <c r="M101" s="7" t="s">
        <v>11</v>
      </c>
      <c r="N101" s="7" t="s">
        <v>12</v>
      </c>
      <c r="O101" s="7" t="s">
        <v>13</v>
      </c>
      <c r="P101" s="7" t="s">
        <v>14</v>
      </c>
      <c r="Q101" s="7" t="s">
        <v>15</v>
      </c>
      <c r="R101" s="7" t="s">
        <v>16</v>
      </c>
      <c r="S101" s="7" t="s">
        <v>17</v>
      </c>
      <c r="T101" s="7" t="s">
        <v>18</v>
      </c>
      <c r="U101" s="7" t="s">
        <v>19</v>
      </c>
      <c r="V101" s="7" t="s">
        <v>20</v>
      </c>
      <c r="W101" s="7" t="s">
        <v>21</v>
      </c>
      <c r="X101" s="7" t="s">
        <v>22</v>
      </c>
      <c r="Y101" s="7" t="s">
        <v>23</v>
      </c>
    </row>
    <row r="102" spans="2:25" ht="16" x14ac:dyDescent="0.2">
      <c r="B102" s="7" t="s">
        <v>44</v>
      </c>
      <c r="C102" s="7" t="s">
        <v>44</v>
      </c>
      <c r="D102" s="7" t="s">
        <v>44</v>
      </c>
      <c r="E102" s="7" t="s">
        <v>44</v>
      </c>
      <c r="F102" s="7" t="s">
        <v>44</v>
      </c>
      <c r="G102" s="7" t="s">
        <v>44</v>
      </c>
      <c r="H102" s="7" t="s">
        <v>44</v>
      </c>
      <c r="I102" s="7" t="s">
        <v>44</v>
      </c>
      <c r="J102" s="7" t="s">
        <v>44</v>
      </c>
      <c r="K102" s="7" t="s">
        <v>44</v>
      </c>
      <c r="L102" s="7" t="s">
        <v>44</v>
      </c>
      <c r="M102" s="7" t="s">
        <v>44</v>
      </c>
      <c r="N102" s="7" t="s">
        <v>44</v>
      </c>
      <c r="O102" s="7" t="s">
        <v>44</v>
      </c>
      <c r="P102" s="7" t="s">
        <v>44</v>
      </c>
      <c r="Q102" s="7" t="s">
        <v>44</v>
      </c>
      <c r="R102" s="7" t="s">
        <v>44</v>
      </c>
      <c r="S102" s="7" t="s">
        <v>44</v>
      </c>
      <c r="T102" s="7" t="s">
        <v>44</v>
      </c>
      <c r="U102" s="7" t="s">
        <v>44</v>
      </c>
      <c r="V102" s="7" t="s">
        <v>44</v>
      </c>
      <c r="W102" s="7" t="s">
        <v>44</v>
      </c>
      <c r="X102" s="7" t="s">
        <v>44</v>
      </c>
      <c r="Y102" s="7" t="s">
        <v>44</v>
      </c>
    </row>
    <row r="103" spans="2:25" x14ac:dyDescent="0.2">
      <c r="B103" s="11" t="s">
        <v>35</v>
      </c>
      <c r="C103" s="11" t="s">
        <v>35</v>
      </c>
      <c r="D103" s="11" t="s">
        <v>35</v>
      </c>
      <c r="E103" s="11" t="s">
        <v>35</v>
      </c>
      <c r="F103" s="11" t="s">
        <v>35</v>
      </c>
      <c r="G103" s="11" t="s">
        <v>35</v>
      </c>
      <c r="H103" s="11" t="s">
        <v>35</v>
      </c>
      <c r="I103" s="11" t="s">
        <v>35</v>
      </c>
      <c r="J103" s="11" t="s">
        <v>35</v>
      </c>
      <c r="K103" s="11" t="s">
        <v>35</v>
      </c>
      <c r="L103" s="11" t="s">
        <v>35</v>
      </c>
      <c r="M103" s="14">
        <v>4.59</v>
      </c>
      <c r="N103" s="14">
        <v>5.14</v>
      </c>
      <c r="O103" s="14">
        <v>5.73</v>
      </c>
      <c r="P103" s="14">
        <v>5.51</v>
      </c>
      <c r="Q103" s="14">
        <v>5.3</v>
      </c>
      <c r="R103" s="14">
        <v>4.6500000000000004</v>
      </c>
      <c r="S103" s="14">
        <v>4.37</v>
      </c>
      <c r="T103" s="14">
        <v>4.63</v>
      </c>
      <c r="U103" s="14">
        <v>4.95</v>
      </c>
      <c r="V103" s="14">
        <v>5.0199999999999996</v>
      </c>
      <c r="W103" s="14">
        <v>4.4800000000000004</v>
      </c>
      <c r="X103" s="14">
        <v>5.49</v>
      </c>
      <c r="Y103" s="14">
        <v>6.67</v>
      </c>
    </row>
    <row r="107" spans="2:25" ht="98" x14ac:dyDescent="0.2">
      <c r="B107" s="18" t="s">
        <v>65</v>
      </c>
      <c r="C107" s="15"/>
      <c r="D107" s="15"/>
    </row>
    <row r="108" spans="2:25" ht="98" x14ac:dyDescent="0.2">
      <c r="B108" s="17" t="s">
        <v>66</v>
      </c>
      <c r="C108" s="15"/>
      <c r="D108" s="15"/>
    </row>
    <row r="109" spans="2:25" x14ac:dyDescent="0.2">
      <c r="B109" s="15"/>
      <c r="C109" s="19" t="s">
        <v>67</v>
      </c>
      <c r="D109" s="19" t="s">
        <v>68</v>
      </c>
    </row>
    <row r="110" spans="2:25" x14ac:dyDescent="0.2">
      <c r="B110" s="16" t="s">
        <v>41</v>
      </c>
      <c r="C110" s="20">
        <v>71543</v>
      </c>
      <c r="D110" s="20">
        <v>6348</v>
      </c>
    </row>
    <row r="111" spans="2:25" x14ac:dyDescent="0.2">
      <c r="B111" s="16" t="s">
        <v>42</v>
      </c>
      <c r="C111" s="20">
        <v>68062</v>
      </c>
      <c r="D111" s="20">
        <v>6099</v>
      </c>
    </row>
    <row r="112" spans="2:25" x14ac:dyDescent="0.2">
      <c r="B112" s="16" t="s">
        <v>43</v>
      </c>
      <c r="C112" s="20">
        <v>59458</v>
      </c>
      <c r="D112" s="20">
        <v>5294</v>
      </c>
    </row>
    <row r="113" spans="2:4" x14ac:dyDescent="0.2">
      <c r="B113" s="16" t="s">
        <v>2</v>
      </c>
      <c r="C113" s="20">
        <v>53674</v>
      </c>
      <c r="D113" s="20">
        <v>4688</v>
      </c>
    </row>
    <row r="114" spans="2:4" x14ac:dyDescent="0.2">
      <c r="B114" s="16" t="s">
        <v>4</v>
      </c>
      <c r="C114" s="20">
        <v>54291</v>
      </c>
      <c r="D114" s="20">
        <v>4877</v>
      </c>
    </row>
    <row r="115" spans="2:4" x14ac:dyDescent="0.2">
      <c r="B115" s="16" t="s">
        <v>5</v>
      </c>
      <c r="C115" s="20">
        <v>51150</v>
      </c>
      <c r="D115" s="20">
        <v>4967</v>
      </c>
    </row>
    <row r="116" spans="2:4" x14ac:dyDescent="0.2">
      <c r="B116" s="16" t="s">
        <v>6</v>
      </c>
      <c r="C116" s="20">
        <v>45292</v>
      </c>
      <c r="D116" s="20">
        <v>5585</v>
      </c>
    </row>
    <row r="117" spans="2:4" x14ac:dyDescent="0.2">
      <c r="B117" s="16" t="s">
        <v>7</v>
      </c>
      <c r="C117" s="20">
        <v>30529</v>
      </c>
      <c r="D117" s="20">
        <v>4663</v>
      </c>
    </row>
    <row r="118" spans="2:4" x14ac:dyDescent="0.2">
      <c r="B118" s="16" t="s">
        <v>8</v>
      </c>
      <c r="C118" s="20">
        <v>21284</v>
      </c>
      <c r="D118" s="20">
        <v>4246</v>
      </c>
    </row>
    <row r="119" spans="2:4" x14ac:dyDescent="0.2">
      <c r="B119" s="16" t="s">
        <v>9</v>
      </c>
      <c r="C119" s="20">
        <v>17669</v>
      </c>
      <c r="D119" s="20">
        <v>4014</v>
      </c>
    </row>
    <row r="120" spans="2:4" x14ac:dyDescent="0.2">
      <c r="B120" s="16" t="s">
        <v>10</v>
      </c>
      <c r="C120" s="20">
        <v>17271</v>
      </c>
      <c r="D120" s="20">
        <v>4434</v>
      </c>
    </row>
    <row r="121" spans="2:4" x14ac:dyDescent="0.2">
      <c r="B121" s="16" t="s">
        <v>11</v>
      </c>
      <c r="C121" s="20">
        <v>16539</v>
      </c>
      <c r="D121" s="20">
        <v>4090</v>
      </c>
    </row>
    <row r="122" spans="2:4" x14ac:dyDescent="0.2">
      <c r="B122" s="16" t="s">
        <v>12</v>
      </c>
      <c r="C122" s="20">
        <v>16575</v>
      </c>
      <c r="D122" s="20">
        <v>4056</v>
      </c>
    </row>
    <row r="123" spans="2:4" x14ac:dyDescent="0.2">
      <c r="B123" s="16" t="s">
        <v>13</v>
      </c>
      <c r="C123" s="20">
        <v>16230</v>
      </c>
      <c r="D123" s="20">
        <v>4289</v>
      </c>
    </row>
    <row r="124" spans="2:4" x14ac:dyDescent="0.2">
      <c r="B124" s="16" t="s">
        <v>14</v>
      </c>
      <c r="C124" s="20">
        <v>14800</v>
      </c>
      <c r="D124" s="20">
        <v>3355</v>
      </c>
    </row>
    <row r="125" spans="2:4" x14ac:dyDescent="0.2">
      <c r="B125" s="16" t="s">
        <v>15</v>
      </c>
      <c r="C125" s="20">
        <v>13791</v>
      </c>
      <c r="D125" s="20">
        <v>3752</v>
      </c>
    </row>
    <row r="126" spans="2:4" x14ac:dyDescent="0.2">
      <c r="B126" s="16" t="s">
        <v>16</v>
      </c>
      <c r="C126" s="20">
        <v>12036</v>
      </c>
      <c r="D126" s="20">
        <v>2833</v>
      </c>
    </row>
    <row r="127" spans="2:4" x14ac:dyDescent="0.2">
      <c r="B127" s="16" t="s">
        <v>17</v>
      </c>
      <c r="C127" s="20">
        <v>11448</v>
      </c>
      <c r="D127" s="20">
        <v>2189</v>
      </c>
    </row>
    <row r="128" spans="2:4" x14ac:dyDescent="0.2">
      <c r="B128" s="16" t="s">
        <v>18</v>
      </c>
      <c r="C128" s="20">
        <v>10047</v>
      </c>
      <c r="D128" s="20">
        <v>2317</v>
      </c>
    </row>
    <row r="129" spans="2:25" x14ac:dyDescent="0.2">
      <c r="B129" s="16" t="s">
        <v>19</v>
      </c>
      <c r="C129" s="20">
        <v>8745</v>
      </c>
      <c r="D129" s="20">
        <v>2279</v>
      </c>
    </row>
    <row r="130" spans="2:25" x14ac:dyDescent="0.2">
      <c r="B130" s="16" t="s">
        <v>20</v>
      </c>
      <c r="C130" s="20">
        <v>8672</v>
      </c>
      <c r="D130" s="20">
        <v>1877</v>
      </c>
    </row>
    <row r="131" spans="2:25" x14ac:dyDescent="0.2">
      <c r="B131" s="16" t="s">
        <v>21</v>
      </c>
      <c r="C131" s="20">
        <v>8784</v>
      </c>
      <c r="D131" s="20">
        <v>1923</v>
      </c>
    </row>
    <row r="132" spans="2:25" x14ac:dyDescent="0.2">
      <c r="B132" s="16" t="s">
        <v>22</v>
      </c>
      <c r="C132" s="20">
        <v>8383</v>
      </c>
      <c r="D132" s="20">
        <v>2083</v>
      </c>
    </row>
    <row r="133" spans="2:25" x14ac:dyDescent="0.2">
      <c r="B133" s="16" t="s">
        <v>23</v>
      </c>
      <c r="C133" s="20">
        <v>7377</v>
      </c>
      <c r="D133" s="20">
        <v>2000</v>
      </c>
    </row>
    <row r="140" spans="2:25" x14ac:dyDescent="0.2">
      <c r="B140" s="37" t="s">
        <v>113</v>
      </c>
      <c r="C140" s="37" t="s">
        <v>0</v>
      </c>
      <c r="D140" s="37" t="s">
        <v>116</v>
      </c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</row>
    <row r="141" spans="2:25" ht="16" x14ac:dyDescent="0.2">
      <c r="B141" s="37"/>
      <c r="C141" s="37"/>
      <c r="D141" s="7" t="s">
        <v>2</v>
      </c>
      <c r="E141" s="7" t="s">
        <v>4</v>
      </c>
      <c r="F141" s="7" t="s">
        <v>5</v>
      </c>
      <c r="G141" s="7" t="s">
        <v>6</v>
      </c>
      <c r="H141" s="7" t="s">
        <v>7</v>
      </c>
      <c r="I141" s="7" t="s">
        <v>8</v>
      </c>
      <c r="J141" s="7" t="s">
        <v>9</v>
      </c>
      <c r="K141" s="7" t="s">
        <v>10</v>
      </c>
      <c r="L141" s="7" t="s">
        <v>11</v>
      </c>
      <c r="M141" s="7" t="s">
        <v>12</v>
      </c>
      <c r="N141" s="7" t="s">
        <v>13</v>
      </c>
      <c r="O141" s="7" t="s">
        <v>14</v>
      </c>
      <c r="P141" s="7" t="s">
        <v>15</v>
      </c>
      <c r="Q141" s="7" t="s">
        <v>16</v>
      </c>
      <c r="R141" s="7" t="s">
        <v>17</v>
      </c>
      <c r="S141" s="7" t="s">
        <v>18</v>
      </c>
      <c r="T141" s="7" t="s">
        <v>19</v>
      </c>
      <c r="U141" s="7" t="s">
        <v>20</v>
      </c>
      <c r="V141" s="7" t="s">
        <v>21</v>
      </c>
      <c r="W141" s="7" t="s">
        <v>22</v>
      </c>
      <c r="X141" s="7" t="s">
        <v>23</v>
      </c>
      <c r="Y141" s="7" t="s">
        <v>47</v>
      </c>
    </row>
    <row r="142" spans="2:25" ht="16" x14ac:dyDescent="0.2">
      <c r="B142" s="37"/>
      <c r="C142" s="37"/>
      <c r="D142" s="7" t="s">
        <v>44</v>
      </c>
      <c r="E142" s="7" t="s">
        <v>44</v>
      </c>
      <c r="F142" s="7" t="s">
        <v>44</v>
      </c>
      <c r="G142" s="7" t="s">
        <v>44</v>
      </c>
      <c r="H142" s="7" t="s">
        <v>44</v>
      </c>
      <c r="I142" s="7" t="s">
        <v>44</v>
      </c>
      <c r="J142" s="7" t="s">
        <v>44</v>
      </c>
      <c r="K142" s="7" t="s">
        <v>44</v>
      </c>
      <c r="L142" s="7" t="s">
        <v>44</v>
      </c>
      <c r="M142" s="7" t="s">
        <v>44</v>
      </c>
      <c r="N142" s="7" t="s">
        <v>44</v>
      </c>
      <c r="O142" s="7" t="s">
        <v>44</v>
      </c>
      <c r="P142" s="7" t="s">
        <v>44</v>
      </c>
      <c r="Q142" s="7" t="s">
        <v>44</v>
      </c>
      <c r="R142" s="7" t="s">
        <v>44</v>
      </c>
      <c r="S142" s="7" t="s">
        <v>44</v>
      </c>
      <c r="T142" s="7" t="s">
        <v>44</v>
      </c>
      <c r="U142" s="7" t="s">
        <v>44</v>
      </c>
      <c r="V142" s="7" t="s">
        <v>44</v>
      </c>
      <c r="W142" s="7" t="s">
        <v>44</v>
      </c>
      <c r="X142" s="7" t="s">
        <v>44</v>
      </c>
      <c r="Y142" s="7" t="s">
        <v>44</v>
      </c>
    </row>
    <row r="143" spans="2:25" x14ac:dyDescent="0.2">
      <c r="B143" t="s">
        <v>115</v>
      </c>
      <c r="C143" t="s">
        <v>1</v>
      </c>
      <c r="D143" s="9">
        <v>13.6</v>
      </c>
      <c r="E143" s="9">
        <v>13.76</v>
      </c>
      <c r="F143" s="9">
        <v>13.81</v>
      </c>
      <c r="G143" s="9">
        <v>13.85</v>
      </c>
      <c r="H143" s="9">
        <v>13.99</v>
      </c>
      <c r="I143" s="9">
        <v>13.98</v>
      </c>
      <c r="J143" s="9">
        <v>14.45</v>
      </c>
      <c r="K143" s="9">
        <v>14.9</v>
      </c>
      <c r="L143" s="9">
        <v>15.18</v>
      </c>
      <c r="M143" s="9">
        <v>15.63</v>
      </c>
      <c r="N143" s="9">
        <v>16.34</v>
      </c>
      <c r="O143" s="9">
        <v>16.739999999999998</v>
      </c>
      <c r="P143" s="9">
        <v>17.04</v>
      </c>
      <c r="Q143" s="9">
        <v>17.36</v>
      </c>
      <c r="R143" s="9">
        <v>17.690000000000001</v>
      </c>
      <c r="S143" s="9">
        <v>17.98</v>
      </c>
      <c r="T143" s="9">
        <v>18.34</v>
      </c>
      <c r="U143" s="9">
        <v>19.190000000000001</v>
      </c>
      <c r="V143" s="9">
        <v>19.95</v>
      </c>
      <c r="W143" s="9">
        <v>20.81</v>
      </c>
      <c r="X143" s="9">
        <v>23.25</v>
      </c>
      <c r="Y143" t="s">
        <v>35</v>
      </c>
    </row>
    <row r="152" spans="4:5" ht="70" x14ac:dyDescent="0.2">
      <c r="D152" s="18" t="s">
        <v>119</v>
      </c>
    </row>
    <row r="153" spans="4:5" ht="144" x14ac:dyDescent="0.2">
      <c r="D153" s="33" t="s">
        <v>120</v>
      </c>
    </row>
    <row r="155" spans="4:5" x14ac:dyDescent="0.2">
      <c r="D155" s="34" t="s">
        <v>121</v>
      </c>
      <c r="E155" s="32">
        <v>10.8</v>
      </c>
    </row>
    <row r="156" spans="4:5" x14ac:dyDescent="0.2">
      <c r="D156" s="34" t="s">
        <v>122</v>
      </c>
      <c r="E156" s="32">
        <v>9.5</v>
      </c>
    </row>
    <row r="157" spans="4:5" x14ac:dyDescent="0.2">
      <c r="D157" s="34" t="s">
        <v>123</v>
      </c>
      <c r="E157" s="32">
        <v>8.1999999999999993</v>
      </c>
    </row>
    <row r="158" spans="4:5" x14ac:dyDescent="0.2">
      <c r="D158" s="34" t="s">
        <v>124</v>
      </c>
      <c r="E158" s="32">
        <v>6.3</v>
      </c>
    </row>
    <row r="159" spans="4:5" x14ac:dyDescent="0.2">
      <c r="D159" s="34" t="s">
        <v>125</v>
      </c>
      <c r="E159" s="32">
        <v>8.5</v>
      </c>
    </row>
    <row r="160" spans="4:5" x14ac:dyDescent="0.2">
      <c r="D160" s="34" t="s">
        <v>126</v>
      </c>
      <c r="E160" s="32">
        <v>9.6999999999999993</v>
      </c>
    </row>
    <row r="161" spans="4:5" x14ac:dyDescent="0.2">
      <c r="D161" s="34" t="s">
        <v>127</v>
      </c>
      <c r="E161" s="32">
        <v>8.6</v>
      </c>
    </row>
    <row r="162" spans="4:5" x14ac:dyDescent="0.2">
      <c r="D162" s="34" t="s">
        <v>128</v>
      </c>
      <c r="E162" s="32">
        <v>7.2</v>
      </c>
    </row>
    <row r="163" spans="4:5" x14ac:dyDescent="0.2">
      <c r="D163" s="34" t="s">
        <v>129</v>
      </c>
      <c r="E163" s="32">
        <v>6.7</v>
      </c>
    </row>
    <row r="164" spans="4:5" x14ac:dyDescent="0.2">
      <c r="D164" s="34" t="s">
        <v>130</v>
      </c>
      <c r="E164" s="32">
        <v>5.4</v>
      </c>
    </row>
    <row r="165" spans="4:5" x14ac:dyDescent="0.2">
      <c r="D165" s="34" t="s">
        <v>131</v>
      </c>
      <c r="E165" s="32">
        <v>5.3</v>
      </c>
    </row>
    <row r="166" spans="4:5" x14ac:dyDescent="0.2">
      <c r="D166" s="34" t="s">
        <v>132</v>
      </c>
      <c r="E166" s="32">
        <v>5.5</v>
      </c>
    </row>
    <row r="167" spans="4:5" x14ac:dyDescent="0.2">
      <c r="D167" s="34" t="s">
        <v>41</v>
      </c>
      <c r="E167" s="32">
        <v>5.7</v>
      </c>
    </row>
    <row r="168" spans="4:5" x14ac:dyDescent="0.2">
      <c r="D168" s="34" t="s">
        <v>42</v>
      </c>
      <c r="E168" s="32">
        <v>5.5</v>
      </c>
    </row>
    <row r="169" spans="4:5" x14ac:dyDescent="0.2">
      <c r="D169" s="34" t="s">
        <v>43</v>
      </c>
      <c r="E169" s="32">
        <v>5.0999999999999996</v>
      </c>
    </row>
    <row r="170" spans="4:5" x14ac:dyDescent="0.2">
      <c r="D170" s="34" t="s">
        <v>2</v>
      </c>
      <c r="E170" s="31">
        <v>5</v>
      </c>
    </row>
    <row r="171" spans="4:5" x14ac:dyDescent="0.2">
      <c r="D171" s="34" t="s">
        <v>4</v>
      </c>
      <c r="E171" s="32">
        <v>5.0999999999999996</v>
      </c>
    </row>
    <row r="172" spans="4:5" x14ac:dyDescent="0.2">
      <c r="D172" s="34" t="s">
        <v>5</v>
      </c>
      <c r="E172" s="31">
        <v>5</v>
      </c>
    </row>
    <row r="173" spans="4:5" x14ac:dyDescent="0.2">
      <c r="D173" s="34" t="s">
        <v>6</v>
      </c>
      <c r="E173" s="32">
        <v>5.4</v>
      </c>
    </row>
    <row r="174" spans="4:5" x14ac:dyDescent="0.2">
      <c r="D174" s="34" t="s">
        <v>7</v>
      </c>
      <c r="E174" s="32">
        <v>5.9</v>
      </c>
    </row>
    <row r="175" spans="4:5" x14ac:dyDescent="0.2">
      <c r="D175" s="34" t="s">
        <v>8</v>
      </c>
      <c r="E175" s="32">
        <v>6.5</v>
      </c>
    </row>
    <row r="176" spans="4:5" x14ac:dyDescent="0.2">
      <c r="D176" s="34" t="s">
        <v>9</v>
      </c>
      <c r="E176" s="32">
        <v>6.8</v>
      </c>
    </row>
    <row r="177" spans="4:5" x14ac:dyDescent="0.2">
      <c r="D177" s="34" t="s">
        <v>10</v>
      </c>
      <c r="E177" s="32">
        <v>6.6</v>
      </c>
    </row>
    <row r="178" spans="4:5" x14ac:dyDescent="0.2">
      <c r="D178" s="34" t="s">
        <v>11</v>
      </c>
      <c r="E178" s="32">
        <v>5.9</v>
      </c>
    </row>
    <row r="179" spans="4:5" x14ac:dyDescent="0.2">
      <c r="D179" s="34" t="s">
        <v>12</v>
      </c>
      <c r="E179" s="32">
        <v>5.4</v>
      </c>
    </row>
    <row r="180" spans="4:5" x14ac:dyDescent="0.2">
      <c r="D180" s="34" t="s">
        <v>13</v>
      </c>
      <c r="E180" s="32">
        <v>5.3</v>
      </c>
    </row>
    <row r="181" spans="4:5" x14ac:dyDescent="0.2">
      <c r="D181" s="34" t="s">
        <v>14</v>
      </c>
      <c r="E181" s="32">
        <v>4.7</v>
      </c>
    </row>
    <row r="182" spans="4:5" x14ac:dyDescent="0.2">
      <c r="D182" s="34" t="s">
        <v>15</v>
      </c>
      <c r="E182" s="32">
        <v>4.9000000000000004</v>
      </c>
    </row>
    <row r="183" spans="4:5" x14ac:dyDescent="0.2">
      <c r="D183" s="34" t="s">
        <v>16</v>
      </c>
      <c r="E183" s="32">
        <v>4.9000000000000004</v>
      </c>
    </row>
    <row r="184" spans="4:5" x14ac:dyDescent="0.2">
      <c r="D184" s="34" t="s">
        <v>17</v>
      </c>
      <c r="E184" s="31">
        <v>5</v>
      </c>
    </row>
    <row r="185" spans="4:5" x14ac:dyDescent="0.2">
      <c r="D185" s="34" t="s">
        <v>18</v>
      </c>
      <c r="E185" s="31">
        <v>5</v>
      </c>
    </row>
    <row r="186" spans="4:5" x14ac:dyDescent="0.2">
      <c r="D186" s="34" t="s">
        <v>19</v>
      </c>
      <c r="E186" s="31">
        <v>5</v>
      </c>
    </row>
    <row r="187" spans="4:5" x14ac:dyDescent="0.2">
      <c r="D187" s="34" t="s">
        <v>20</v>
      </c>
      <c r="E187" s="32">
        <v>4.8</v>
      </c>
    </row>
    <row r="188" spans="4:5" x14ac:dyDescent="0.2">
      <c r="D188" s="34" t="s">
        <v>21</v>
      </c>
      <c r="E188" s="32">
        <v>3.8</v>
      </c>
    </row>
    <row r="189" spans="4:5" x14ac:dyDescent="0.2">
      <c r="D189" s="34" t="s">
        <v>22</v>
      </c>
      <c r="E189" s="32">
        <v>4.4000000000000004</v>
      </c>
    </row>
    <row r="190" spans="4:5" x14ac:dyDescent="0.2">
      <c r="D190" s="34" t="s">
        <v>23</v>
      </c>
      <c r="E190" s="32">
        <v>4.0999999999999996</v>
      </c>
    </row>
  </sheetData>
  <mergeCells count="29">
    <mergeCell ref="B140:B142"/>
    <mergeCell ref="C140:C142"/>
    <mergeCell ref="D140:Y140"/>
    <mergeCell ref="X9:AR9"/>
    <mergeCell ref="X10:AR10"/>
    <mergeCell ref="B85:AD85"/>
    <mergeCell ref="B92:S92"/>
    <mergeCell ref="B93:S93"/>
    <mergeCell ref="AI31:AI34"/>
    <mergeCell ref="AJ31:AJ34"/>
    <mergeCell ref="AK31:BF31"/>
    <mergeCell ref="AK32:BF32"/>
    <mergeCell ref="B100:Y100"/>
    <mergeCell ref="Y17:AS17"/>
    <mergeCell ref="B56:B59"/>
    <mergeCell ref="C56:P56"/>
    <mergeCell ref="C57:P57"/>
    <mergeCell ref="B71:T71"/>
    <mergeCell ref="B77:T77"/>
    <mergeCell ref="B23:S23"/>
    <mergeCell ref="B28:Y28"/>
    <mergeCell ref="B35:Z35"/>
    <mergeCell ref="B42:T42"/>
    <mergeCell ref="B48:U48"/>
    <mergeCell ref="B2:V2"/>
    <mergeCell ref="B3:V3"/>
    <mergeCell ref="B9:V9"/>
    <mergeCell ref="B10:V10"/>
    <mergeCell ref="B17:V1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14</vt:i4>
      </vt:variant>
    </vt:vector>
  </HeadingPairs>
  <TitlesOfParts>
    <vt:vector size="14" baseType="lpstr">
      <vt:lpstr>Opis</vt:lpstr>
      <vt:lpstr>Tabela z danymi</vt:lpstr>
      <vt:lpstr>Regresja_krokowa</vt:lpstr>
      <vt:lpstr>Model i badanie dobroci </vt:lpstr>
      <vt:lpstr>Test na liniowość</vt:lpstr>
      <vt:lpstr>Test na Heteroskedastyczność</vt:lpstr>
      <vt:lpstr>Test na Autokorelację DW</vt:lpstr>
      <vt:lpstr>Test na rozkład normalny</vt:lpstr>
      <vt:lpstr>JednowymiaroweX1</vt:lpstr>
      <vt:lpstr>JednowymiaroweX3</vt:lpstr>
      <vt:lpstr>JednowymiaroweX4</vt:lpstr>
      <vt:lpstr>JednowymiaroweX7</vt:lpstr>
      <vt:lpstr>Prognoza</vt:lpstr>
      <vt:lpstr>Dane brudnopis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Firlej</dc:creator>
  <cp:lastModifiedBy>Tomasz Firlej</cp:lastModifiedBy>
  <dcterms:created xsi:type="dcterms:W3CDTF">2024-03-18T18:07:15Z</dcterms:created>
  <dcterms:modified xsi:type="dcterms:W3CDTF">2024-05-28T17:31:15Z</dcterms:modified>
</cp:coreProperties>
</file>