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925" activeTab="1"/>
  </bookViews>
  <sheets>
    <sheet name="Program tahun 2023 acount code" sheetId="5" r:id="rId1"/>
    <sheet name="Program tahun 2023" sheetId="2" r:id="rId2"/>
    <sheet name="APEN 2023" sheetId="4" r:id="rId3"/>
    <sheet name="Matrik 5 tahun" sheetId="1" r:id="rId4"/>
    <sheet name="progam terlaksana" sheetId="3" state="hidden" r:id="rId5"/>
  </sheets>
  <definedNames>
    <definedName name="_xlnm.Print_Area" localSheetId="0">'Program tahun 2023 acount code'!$A$1:$V$164</definedName>
  </definedNames>
  <calcPr calcId="12451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4"/>
  <c r="E21"/>
  <c r="E18"/>
  <c r="E16"/>
  <c r="E17"/>
  <c r="E19"/>
  <c r="E8"/>
  <c r="F162" i="5"/>
  <c r="F10"/>
  <c r="F129"/>
  <c r="H122"/>
  <c r="H124" s="1"/>
  <c r="F123"/>
  <c r="F124" s="1"/>
  <c r="G124"/>
  <c r="F111"/>
  <c r="F88"/>
  <c r="F81"/>
  <c r="H60"/>
  <c r="H59"/>
  <c r="H54"/>
  <c r="H55"/>
  <c r="H53"/>
  <c r="F29"/>
  <c r="F11"/>
  <c r="H11" s="1"/>
  <c r="H146"/>
  <c r="H147"/>
  <c r="H148"/>
  <c r="H149"/>
  <c r="H150"/>
  <c r="H151"/>
  <c r="H152"/>
  <c r="H153"/>
  <c r="H154"/>
  <c r="H155"/>
  <c r="H156"/>
  <c r="H157"/>
  <c r="H158"/>
  <c r="H159"/>
  <c r="H160"/>
  <c r="H161"/>
  <c r="H145"/>
  <c r="G142"/>
  <c r="H134"/>
  <c r="H135"/>
  <c r="H139"/>
  <c r="H140"/>
  <c r="H132"/>
  <c r="H128"/>
  <c r="H127"/>
  <c r="H129" s="1"/>
  <c r="H115"/>
  <c r="H116"/>
  <c r="H117"/>
  <c r="H118"/>
  <c r="H107"/>
  <c r="H108"/>
  <c r="H109"/>
  <c r="H110"/>
  <c r="H106"/>
  <c r="H102"/>
  <c r="H101"/>
  <c r="G98"/>
  <c r="G163" s="1"/>
  <c r="H92"/>
  <c r="H94"/>
  <c r="H96"/>
  <c r="H97"/>
  <c r="H91"/>
  <c r="H87"/>
  <c r="H86"/>
  <c r="H72"/>
  <c r="H73"/>
  <c r="H74"/>
  <c r="H75"/>
  <c r="H76"/>
  <c r="H77"/>
  <c r="H78"/>
  <c r="H79"/>
  <c r="H80"/>
  <c r="H65"/>
  <c r="H66"/>
  <c r="H67"/>
  <c r="H69"/>
  <c r="H70"/>
  <c r="H71"/>
  <c r="F50"/>
  <c r="H49"/>
  <c r="H48"/>
  <c r="H33"/>
  <c r="H34"/>
  <c r="H35"/>
  <c r="H36"/>
  <c r="H38"/>
  <c r="H40"/>
  <c r="H41"/>
  <c r="H42"/>
  <c r="H43"/>
  <c r="H32"/>
  <c r="H17"/>
  <c r="H28"/>
  <c r="H27"/>
  <c r="F16"/>
  <c r="H16" s="1"/>
  <c r="F15"/>
  <c r="F133"/>
  <c r="F141"/>
  <c r="H141" s="1"/>
  <c r="F37"/>
  <c r="F44" s="1"/>
  <c r="H10"/>
  <c r="F9"/>
  <c r="H9" s="1"/>
  <c r="H18"/>
  <c r="H20"/>
  <c r="H21"/>
  <c r="H19"/>
  <c r="F39"/>
  <c r="H39" s="1"/>
  <c r="F114"/>
  <c r="F119" s="1"/>
  <c r="F138"/>
  <c r="H138" s="1"/>
  <c r="F137"/>
  <c r="H137" s="1"/>
  <c r="F136"/>
  <c r="H136" s="1"/>
  <c r="F95"/>
  <c r="H95" s="1"/>
  <c r="F93"/>
  <c r="F64"/>
  <c r="H64" s="1"/>
  <c r="F68"/>
  <c r="H68" s="1"/>
  <c r="E24" i="4" l="1"/>
  <c r="H56" i="5"/>
  <c r="H61"/>
  <c r="F98"/>
  <c r="F24"/>
  <c r="H114"/>
  <c r="F142"/>
  <c r="H162"/>
  <c r="F103"/>
  <c r="H88"/>
  <c r="H133"/>
  <c r="H142" s="1"/>
  <c r="F12"/>
  <c r="H119"/>
  <c r="H29"/>
  <c r="H12"/>
  <c r="H111"/>
  <c r="H81"/>
  <c r="H50"/>
  <c r="H103"/>
  <c r="H37"/>
  <c r="H44" s="1"/>
  <c r="H93"/>
  <c r="H98" s="1"/>
  <c r="H15"/>
  <c r="H24" s="1"/>
  <c r="H66" i="2"/>
  <c r="H65"/>
  <c r="H54"/>
  <c r="H53"/>
  <c r="H52"/>
  <c r="H22"/>
  <c r="F51"/>
  <c r="D20" i="4"/>
  <c r="D21"/>
  <c r="D22"/>
  <c r="D23"/>
  <c r="F33" i="2"/>
  <c r="H32"/>
  <c r="F23"/>
  <c r="F21"/>
  <c r="F9"/>
  <c r="F16" s="1"/>
  <c r="F11"/>
  <c r="H11"/>
  <c r="H94"/>
  <c r="H95"/>
  <c r="H101"/>
  <c r="H103"/>
  <c r="H102"/>
  <c r="F98"/>
  <c r="H98" s="1"/>
  <c r="F96"/>
  <c r="F104" s="1"/>
  <c r="H104" s="1"/>
  <c r="F97"/>
  <c r="H97" s="1"/>
  <c r="G68"/>
  <c r="H15"/>
  <c r="F59"/>
  <c r="H59" s="1"/>
  <c r="F60"/>
  <c r="H60" s="1"/>
  <c r="H58"/>
  <c r="H61"/>
  <c r="H62"/>
  <c r="H63"/>
  <c r="H64"/>
  <c r="C8" i="4"/>
  <c r="H75" i="2"/>
  <c r="H76"/>
  <c r="H77"/>
  <c r="H78"/>
  <c r="H79"/>
  <c r="H80"/>
  <c r="H81"/>
  <c r="H82"/>
  <c r="H83"/>
  <c r="H84"/>
  <c r="H73"/>
  <c r="F100"/>
  <c r="H100"/>
  <c r="F99"/>
  <c r="H99"/>
  <c r="H93"/>
  <c r="G38"/>
  <c r="H33"/>
  <c r="H9"/>
  <c r="H10"/>
  <c r="H13"/>
  <c r="H8"/>
  <c r="F56"/>
  <c r="H56"/>
  <c r="H51"/>
  <c r="H55"/>
  <c r="F46"/>
  <c r="H41"/>
  <c r="H42"/>
  <c r="H43"/>
  <c r="H44"/>
  <c r="H45"/>
  <c r="H40"/>
  <c r="G26"/>
  <c r="G105" s="1"/>
  <c r="H23"/>
  <c r="H24"/>
  <c r="H25"/>
  <c r="H19"/>
  <c r="C29" i="4"/>
  <c r="E29"/>
  <c r="C16"/>
  <c r="C24" s="1"/>
  <c r="E12"/>
  <c r="E11"/>
  <c r="C11"/>
  <c r="C14"/>
  <c r="E9"/>
  <c r="C9"/>
  <c r="H16" i="2"/>
  <c r="H21"/>
  <c r="F35"/>
  <c r="F36"/>
  <c r="F38" s="1"/>
  <c r="H38" s="1"/>
  <c r="H37"/>
  <c r="H46"/>
  <c r="F74"/>
  <c r="F85" s="1"/>
  <c r="H85" s="1"/>
  <c r="H35"/>
  <c r="H20"/>
  <c r="H74" l="1"/>
  <c r="F68"/>
  <c r="H68" s="1"/>
  <c r="H36"/>
  <c r="H96"/>
  <c r="F26"/>
  <c r="E14" i="4"/>
  <c r="C31"/>
  <c r="D24"/>
  <c r="E31"/>
  <c r="F163" i="5"/>
  <c r="H163"/>
  <c r="H26" i="2" l="1"/>
  <c r="H105" s="1"/>
  <c r="E34" i="4" s="1"/>
  <c r="E35" s="1"/>
  <c r="F105" i="2"/>
</calcChain>
</file>

<file path=xl/sharedStrings.xml><?xml version="1.0" encoding="utf-8"?>
<sst xmlns="http://schemas.openxmlformats.org/spreadsheetml/2006/main" count="2158" uniqueCount="412">
  <si>
    <t>BPP MAMRE, BP MAMRE KLASIS, BP. MAMRE RUNGGUN</t>
  </si>
  <si>
    <t xml:space="preserve">R </t>
  </si>
  <si>
    <t>K</t>
  </si>
  <si>
    <t>BIDANG PEMBERDAYAAN</t>
  </si>
  <si>
    <t>BIDANG KESAKSIAN</t>
  </si>
  <si>
    <t>BIDANG DIAKONIA</t>
  </si>
  <si>
    <t>BIDANG LITBANG</t>
  </si>
  <si>
    <t>BIDANG PERESEKUTUAN</t>
  </si>
  <si>
    <t>Penulisan Buku PA</t>
  </si>
  <si>
    <t>P</t>
  </si>
  <si>
    <t>x</t>
  </si>
  <si>
    <t>Sosialisasi P2P Mamre</t>
  </si>
  <si>
    <t>Kursus Kepemimpinan</t>
  </si>
  <si>
    <t>Sermon PA Mamre</t>
  </si>
  <si>
    <t>Kunjungan koordinasi pelayanan</t>
  </si>
  <si>
    <t>Kebaktian Keluarga</t>
  </si>
  <si>
    <t>Keluarga Harmonis orang tua dan anak</t>
  </si>
  <si>
    <t>Dialog Mamre, Moria, Permata</t>
  </si>
  <si>
    <t>Kebaktian Lapangan</t>
  </si>
  <si>
    <t>HUT Mamre</t>
  </si>
  <si>
    <t xml:space="preserve">Paskah </t>
  </si>
  <si>
    <t>Kenangkihen Tuhan Yesus Ku surga</t>
  </si>
  <si>
    <t>Natal</t>
  </si>
  <si>
    <t xml:space="preserve">Pendampingan PI  </t>
  </si>
  <si>
    <t>Kursus MC Budaya Karo</t>
  </si>
  <si>
    <t>Paduan Suara</t>
  </si>
  <si>
    <t>Aksi Sosial</t>
  </si>
  <si>
    <t>Beasiswa Mamre</t>
  </si>
  <si>
    <t>Penyuluhan Hukum</t>
  </si>
  <si>
    <t>Pembinaan dan Pembentukan Koperasi/CU</t>
  </si>
  <si>
    <t>Sosialisasi HIV - AID &amp; Napza</t>
  </si>
  <si>
    <t>Penyakit Infeksi dan non Infeksi</t>
  </si>
  <si>
    <t>Bantuan Bencana insidental (Anggota Mamre)</t>
  </si>
  <si>
    <t>Papan Bunga Suka dan Duka ( Orangtua dan anak)</t>
  </si>
  <si>
    <t>BPP dan BP Mamre Klasis</t>
  </si>
  <si>
    <t>Aksi Kebersihan tempat wisata</t>
  </si>
  <si>
    <t>PI Melalaui Radio</t>
  </si>
  <si>
    <t xml:space="preserve">Statistik Mamre </t>
  </si>
  <si>
    <t>X</t>
  </si>
  <si>
    <t>Lomba Karya Tulis Budaya karo</t>
  </si>
  <si>
    <t>Pemahaman UU IT &amp; Pemanfaattan Media sosial</t>
  </si>
  <si>
    <t>Seminar Metoda PA Mamre</t>
  </si>
  <si>
    <t>Pengkajian Tentang Mamre</t>
  </si>
  <si>
    <t>Pelatihan Pertanian</t>
  </si>
  <si>
    <t>Pelatihan Peternakan</t>
  </si>
  <si>
    <t>Pelatihan Perikanan</t>
  </si>
  <si>
    <t>Pembinaan UMKM</t>
  </si>
  <si>
    <t>Penyuluhan Pencari Kerja</t>
  </si>
  <si>
    <t>Sosialisasi Politik</t>
  </si>
  <si>
    <t>BIDANG DANA DAN USAHA</t>
  </si>
  <si>
    <t>Storting Iyuren Mamre</t>
  </si>
  <si>
    <t>Storting kolekte PA Mamre</t>
  </si>
  <si>
    <t>Penjualen Bakal dan Baju Mamre</t>
  </si>
  <si>
    <t>Penjualen Bakal dan Baju Mamre Duka</t>
  </si>
  <si>
    <t>Penjualen PIN Mamre</t>
  </si>
  <si>
    <t>Penjualen Topi Mamre</t>
  </si>
  <si>
    <t>Penjualen Sarung Mamre</t>
  </si>
  <si>
    <t>Usaha usaha lain</t>
  </si>
  <si>
    <t>Pembangunan Mamre Center</t>
  </si>
  <si>
    <t>BIDANG SEKRETARIAT</t>
  </si>
  <si>
    <t>MUPEL MAMRE</t>
  </si>
  <si>
    <t>Rapat Pengurus</t>
  </si>
  <si>
    <t>Rapat Pengurus Pusat lengkap Mamre GBKP</t>
  </si>
  <si>
    <t>Rapat Pengurus Lengkap</t>
  </si>
  <si>
    <t>Pembekalan Ketua Ketua Bidang</t>
  </si>
  <si>
    <t>Pengadaan Buku Kerja Mamre</t>
  </si>
  <si>
    <t>Pengagendaan Surat Masuk dan Surat Keluar</t>
  </si>
  <si>
    <t>Notulensi Rapat</t>
  </si>
  <si>
    <t>Pengadaan ATK dan Mobiler</t>
  </si>
  <si>
    <t>Rapat Koordinasi ( RAKOR )</t>
  </si>
  <si>
    <t>Sosialisasi Program</t>
  </si>
  <si>
    <t>BIDANG KEUANGAN</t>
  </si>
  <si>
    <t>Menerima dan Membukukan Kas</t>
  </si>
  <si>
    <t>Mengeluarkan dan membukukan pengeluaran KAS</t>
  </si>
  <si>
    <t>Membuat laporan Keuangan</t>
  </si>
  <si>
    <t>Jadwal Pelaksanaan</t>
  </si>
  <si>
    <t>1 Kali</t>
  </si>
  <si>
    <t>Tersedianya Kurikulum PA Mamre tahun 2023</t>
  </si>
  <si>
    <t>Tim Penulis</t>
  </si>
  <si>
    <t>RC Sukamakmur</t>
  </si>
  <si>
    <t>Bahan PA Mamre siap untuk di cetak</t>
  </si>
  <si>
    <t>-</t>
  </si>
  <si>
    <t>Penjualen Buku PA Mamre</t>
  </si>
  <si>
    <t>Pengumpulan dana Mamre Center</t>
  </si>
  <si>
    <t>PERSEKUTUAN</t>
  </si>
  <si>
    <t>Bidang Persekutuan</t>
  </si>
  <si>
    <t>27 klasis</t>
  </si>
  <si>
    <t>27 Klasis</t>
  </si>
  <si>
    <t>Menyesuaikan</t>
  </si>
  <si>
    <t>Bantuan Paduan Suara</t>
  </si>
  <si>
    <t>PI Melalaui Radio/Pod Cast</t>
  </si>
  <si>
    <t>2 kali</t>
  </si>
  <si>
    <t>Medan</t>
  </si>
  <si>
    <t>Disesuaikan</t>
  </si>
  <si>
    <t>sekretarian</t>
  </si>
  <si>
    <t>Rakor Bidang Koinonia</t>
  </si>
  <si>
    <t>Koordinasi program antar bidang koinonia</t>
  </si>
  <si>
    <t>Biaya nara sumber kegiatan klasis</t>
  </si>
  <si>
    <t>15 Kali</t>
  </si>
  <si>
    <t>ATK dan Fotocopy</t>
  </si>
  <si>
    <t>Biaya tamu kantor</t>
  </si>
  <si>
    <t>1 kali</t>
  </si>
  <si>
    <t>BPP &amp; BP Mamre Klasis</t>
  </si>
  <si>
    <t xml:space="preserve">Kantor BPP </t>
  </si>
  <si>
    <t>Aplikasi Motto Mamre</t>
  </si>
  <si>
    <t>2 Kali</t>
  </si>
  <si>
    <t>Pemahaman tentang UU IT</t>
  </si>
  <si>
    <t>Kabanjahe, Medan, Jakarta</t>
  </si>
  <si>
    <t>3 kali</t>
  </si>
  <si>
    <t>Rakor Moderamen dan SKMS</t>
  </si>
  <si>
    <t xml:space="preserve">Koordinasi program antar bidang </t>
  </si>
  <si>
    <t>Peningkatan pelayanan jemaat GBKP</t>
  </si>
  <si>
    <t>terpenuhinya permintaan klasis tentang narasumber setiap kegiatan</t>
  </si>
  <si>
    <t>Kebutuhan sekretariat</t>
  </si>
  <si>
    <t>melengkapi arus masuk KAS</t>
  </si>
  <si>
    <t>melengkapi  arus keluar KAS</t>
  </si>
  <si>
    <t>Tranparansi dan kepatuhan terhadap sistem keuangan GBKP</t>
  </si>
  <si>
    <t>Mendukung pelayanan Pendeta Tugas Khusus</t>
  </si>
  <si>
    <t>Mendukung Tugas tugas kesekretariatan</t>
  </si>
  <si>
    <t>Rumah dinas</t>
  </si>
  <si>
    <t>Biaya Listrik dan air Rumah Dinas Pendeta</t>
  </si>
  <si>
    <t>Pembangunan Mamre Center dari Buku PA Mamre</t>
  </si>
  <si>
    <t>Penunjang Mamre Center</t>
  </si>
  <si>
    <t>adanya kerjasama BPP dengan Mamre Klasis</t>
  </si>
  <si>
    <t>Kantor BPP</t>
  </si>
  <si>
    <t>Tersedianya Bakal dan Baju Mamre</t>
  </si>
  <si>
    <t xml:space="preserve">Tersedianya Bakal dan Baju Duka Mamre </t>
  </si>
  <si>
    <t>Tersedianya PIN Mamre</t>
  </si>
  <si>
    <t>Tersedianya Topi Mamre</t>
  </si>
  <si>
    <t>Tersedianya Sarung Mamre</t>
  </si>
  <si>
    <t xml:space="preserve"> SIM = System Informasi Mamre, </t>
  </si>
  <si>
    <t>Digital Register keanggotaan Mamre melalui Android</t>
  </si>
  <si>
    <t>Pengadaan Server Mamre, untuk MMS</t>
  </si>
  <si>
    <t xml:space="preserve"> = Mamre Managemen System. </t>
  </si>
  <si>
    <t xml:space="preserve">27 Mamre Klasis berikut dengan hosting masing-masing Klasis. </t>
  </si>
  <si>
    <t xml:space="preserve">b. FMS = Financial Management System, </t>
  </si>
  <si>
    <t xml:space="preserve">d. SIS = Secretariat Informasi Ststem = </t>
  </si>
  <si>
    <t>fasilitas digital Sekretariat untuk pengorganisasian organisasi BPP dan Klasis</t>
  </si>
  <si>
    <t xml:space="preserve">yakni : Filling Surat, distribusi surat, zoom meeting, pakai hosting tersendiri juga Ketum dan Waketum </t>
  </si>
  <si>
    <t xml:space="preserve">b. FSB = Folder System Bidang, masing-masing Bidang </t>
  </si>
  <si>
    <t>Kegiatan yand sudah terlaksana Juli s.d Oktober 2021</t>
  </si>
  <si>
    <t xml:space="preserve">Menghadiri MUPEL Mamre Klasis </t>
  </si>
  <si>
    <t>Klasis Kabanjahe, 18 September 2021 di Tongging</t>
  </si>
  <si>
    <t>Klasis Medan Kuta Jurung, 19 September 2021 di Namorambe</t>
  </si>
  <si>
    <t>Klasis KEPRI, 25 September 2021 di Batam</t>
  </si>
  <si>
    <t>Klasis Lubuk Pakam, 25-26 September 2021 di Wisma Pemprop Parapat</t>
  </si>
  <si>
    <t>Klasis Berastagi, 28 September 2021 di Kantor Klasis Berastagi</t>
  </si>
  <si>
    <t>Klasis Medan Kampung Lalang, 2-3 Oktober 2021 di RC Sukamakmur</t>
  </si>
  <si>
    <t>Klasis Sibolangit, 2 Oktober 2021 di Kolam Galile RC. Sukamakmur</t>
  </si>
  <si>
    <t>Klasis Kuala Langkat, 2-3 Oktober 2021 di Langkat Center Batu Katak</t>
  </si>
  <si>
    <t>Klasis Siantar, 30 September, 1-2 Oktober 2021 Kantor Klasis Siantar Virtual</t>
  </si>
  <si>
    <t>Klasis Bekasi Denpasar, 2-3 Oktober 2021 di GBKP Telusada</t>
  </si>
  <si>
    <t>Klasis Barus Sibayak, 9 Oktober 2021 di Raja Berneh Kolam Alam Sibayak</t>
  </si>
  <si>
    <t>Klasis KASURA, 9 Oktober 2021 di GBKP Jalan Kota Cane</t>
  </si>
  <si>
    <t>Klasis Sinabun, 15-16 Oktober 2021 di RC. Sukamakmur</t>
  </si>
  <si>
    <t>Klasis KATIPA, 16 Oktober 2021 di GBKP Rumamis</t>
  </si>
  <si>
    <t>Klasis Riau Sumbar, 8-9 Oktober 2021 di Kantor Klasis Riau Sumbar</t>
  </si>
  <si>
    <t>Klasis Jakarta Kalimantan, 10 Oktober 2021 di ole Hotel Sentul</t>
  </si>
  <si>
    <t xml:space="preserve">Pelaksanaan MUPEL Pusat 28-29 Agustus 2021 di Hotel Polonia secara Virtual </t>
  </si>
  <si>
    <t>Podcast Moderamen, Minggu Pertama dan Minggu Ke tiga Agustus 2021</t>
  </si>
  <si>
    <t>Podcast Moderamen untuk PA Saitun Senin, 4 Oktober 2021</t>
  </si>
  <si>
    <t>RPPL Mamre Pusat</t>
  </si>
  <si>
    <t xml:space="preserve"> Sosialisasi Tahun Gereja ras Ramah Tamah</t>
  </si>
  <si>
    <t>program rutin</t>
  </si>
  <si>
    <t>Kebaktian Lapangan/KKI</t>
  </si>
  <si>
    <t>Menghadiri undangan Klasis, Lembaga Gereja Dalam dan Luar Negeri serta Pemerintah</t>
  </si>
  <si>
    <t>Ucapen Selamat Ulang Tahun ras Ultah Perjabun</t>
  </si>
  <si>
    <t>12 kali</t>
  </si>
  <si>
    <t>TOTAL</t>
  </si>
  <si>
    <t>No.</t>
  </si>
  <si>
    <t>Uraian</t>
  </si>
  <si>
    <t>APEN</t>
  </si>
  <si>
    <t>Pos</t>
  </si>
  <si>
    <t>PENJUALAN BUKU</t>
  </si>
  <si>
    <t>01</t>
  </si>
  <si>
    <t>Buku bimbingan PA Mamre</t>
  </si>
  <si>
    <t>Storting Kolekte PA</t>
  </si>
  <si>
    <t>02</t>
  </si>
  <si>
    <t>Iuren</t>
  </si>
  <si>
    <t>03</t>
  </si>
  <si>
    <t>USAHA-USAHA MAMRE</t>
  </si>
  <si>
    <t>Baju Mamre (jadi)</t>
  </si>
  <si>
    <t>Bakal Baju Mamre</t>
  </si>
  <si>
    <t>Baju Duka Mamre (jadi)</t>
  </si>
  <si>
    <t>04</t>
  </si>
  <si>
    <t>SAL Mamre</t>
  </si>
  <si>
    <t>05</t>
  </si>
  <si>
    <t>PIN Mamre</t>
  </si>
  <si>
    <t>Donatur Beasiswa</t>
  </si>
  <si>
    <t>Donatur Mamre Center</t>
  </si>
  <si>
    <t>NO</t>
  </si>
  <si>
    <t>KEGIATAN</t>
  </si>
  <si>
    <t>TEMPAT</t>
  </si>
  <si>
    <t>TUJUAN</t>
  </si>
  <si>
    <t>TARGET FISIK</t>
  </si>
  <si>
    <t>ANGGARAN</t>
  </si>
  <si>
    <t>LOKAL</t>
  </si>
  <si>
    <t>SUBSIDI</t>
  </si>
  <si>
    <t>PELAKSANAAN</t>
  </si>
  <si>
    <t>JAN</t>
  </si>
  <si>
    <t>FEB</t>
  </si>
  <si>
    <t>MAR</t>
  </si>
  <si>
    <t>APR</t>
  </si>
  <si>
    <t>MEI</t>
  </si>
  <si>
    <t>JUN</t>
  </si>
  <si>
    <t>JUL</t>
  </si>
  <si>
    <t>AGT</t>
  </si>
  <si>
    <t>SEPT</t>
  </si>
  <si>
    <t>OKT</t>
  </si>
  <si>
    <t>NOV</t>
  </si>
  <si>
    <t>DES</t>
  </si>
  <si>
    <t>Penangkuhen Pendeta</t>
  </si>
  <si>
    <t>Bantuan Kegiatan / Perayaan klasis</t>
  </si>
  <si>
    <t>SUB TOTAL BIDANG PERSEKUTUAN</t>
  </si>
  <si>
    <t>SUB TOTAL BIDANG KESAKSIAN</t>
  </si>
  <si>
    <t>SUB TOTAL BIDANG DIAKONIA</t>
  </si>
  <si>
    <t>SUB TOTAL BIDANG LITBANG</t>
  </si>
  <si>
    <t>SUB TOTAL BIDANG PEMBERDAYAAN</t>
  </si>
  <si>
    <t>SUB TOTAL BIDANG DANA USAHA</t>
  </si>
  <si>
    <t>SUB TOTAL BIDANG SEKRETARIAT</t>
  </si>
  <si>
    <t>SUB TOTAL BIDANG KEUANGAN</t>
  </si>
  <si>
    <t>TOTAL BIAYA</t>
  </si>
  <si>
    <t>06</t>
  </si>
  <si>
    <t xml:space="preserve">SUB TOTAL </t>
  </si>
  <si>
    <t>UP DATE WEBSITE MAMRE</t>
  </si>
  <si>
    <t xml:space="preserve">punya Folder tersendiri dan hosting tersendiri (hanya untuk BPP ) </t>
  </si>
  <si>
    <t xml:space="preserve">pelaporan dan up date data keuangan, yg terintegrasi dalam satu system. </t>
  </si>
  <si>
    <t xml:space="preserve">a. Website Mamre Pusat dan integrated dengan </t>
  </si>
  <si>
    <t xml:space="preserve">MATRIKS PROGRAM KERJA  </t>
  </si>
  <si>
    <t>NAMA KEGIATAN</t>
  </si>
  <si>
    <t>Membuat Laporan Keuangan</t>
  </si>
  <si>
    <t>Selesainya tepat waktu dan tepat materi laporan BPP Mamre (Keuangan dan Prgram )</t>
  </si>
  <si>
    <t>PROGRAM KERJA BPP MAMRE GBKP</t>
  </si>
  <si>
    <t>KET</t>
  </si>
  <si>
    <t>Hutan Sosial</t>
  </si>
  <si>
    <t>12x</t>
  </si>
  <si>
    <t>Update maintenance</t>
  </si>
  <si>
    <t>Kelancaran system informasi dan data</t>
  </si>
  <si>
    <t>Update</t>
  </si>
  <si>
    <t>Pemahaman UU IT &amp; Pemanfaatan Media sosial</t>
  </si>
  <si>
    <t>Pencetakan Buku PA</t>
  </si>
  <si>
    <t>Verifikasi internal</t>
  </si>
  <si>
    <t>Verifikasi Moderamen</t>
  </si>
  <si>
    <t>07</t>
  </si>
  <si>
    <t>Penyusunan Laporan/Lembur ( RPPL &amp; SKMS )</t>
  </si>
  <si>
    <t>Kesejahteraan Pendeta tugas khusus Mamre</t>
  </si>
  <si>
    <t>Kesejahteraan Petugas tugas Sekretariat</t>
  </si>
  <si>
    <t>ABEL Prog 2022</t>
  </si>
  <si>
    <t>RC Suka makmur</t>
  </si>
  <si>
    <t>Papan Bunga Suka dan Duka BPP dan BP Mamre Klasis dan Moderamen (Orangtua dan anak)</t>
  </si>
  <si>
    <t>Penyusunan Program</t>
  </si>
  <si>
    <t>Persiapan Pengadaan Program</t>
  </si>
  <si>
    <t>Pengadaan Bakal Baju Duka tambah onkir (yards)</t>
  </si>
  <si>
    <t>Pengadaan  Bakal Baju Mamre tambah onkir (yards)</t>
  </si>
  <si>
    <t>Meningkatkan Pelayanan Mamre</t>
  </si>
  <si>
    <t>Abdikarya</t>
  </si>
  <si>
    <t>Tersedianya Buku PA Mamre tahun 2023</t>
  </si>
  <si>
    <t xml:space="preserve">Insidential </t>
  </si>
  <si>
    <t>Pertemuan pembahasan kurikulum PA Mamre tahun 2024</t>
  </si>
  <si>
    <t>3x</t>
  </si>
  <si>
    <t>Penulisan Buku PA Mamre tahun 2024</t>
  </si>
  <si>
    <t>Tersedianya bahan PA Mamre Tahun 2024</t>
  </si>
  <si>
    <t>Koreksi dan Edit Bahan PA Mamre tahun 2024</t>
  </si>
  <si>
    <t>Pendampingan PI</t>
  </si>
  <si>
    <t>Gugung, Medan, Langkat,Jawa</t>
  </si>
  <si>
    <t>4 Wilayah</t>
  </si>
  <si>
    <t>KKI</t>
  </si>
  <si>
    <t>Bersama Mamre Klasis</t>
  </si>
  <si>
    <t>Sosialisasi Politik
- Menyikapi PILKADA 
- PEMILU</t>
  </si>
  <si>
    <t>Hukum Penyuluhan
- Positif 
- Hukum Gereja</t>
  </si>
  <si>
    <t>Perternakan
BABI
AYAM
KAMBING, LEMBU</t>
  </si>
  <si>
    <t>LUBUK PAKAM
MDT
SIDIKALANG/DAIRI</t>
  </si>
  <si>
    <t>Pelatihan 
Bidang IT, dan Keteknikan / Pertukangan
Penyaluran</t>
  </si>
  <si>
    <t>Menambah Skill dalam bidang IT dan Keteknikan / Pertukangan</t>
  </si>
  <si>
    <t xml:space="preserve">Koperasi / CU
Pembinaan
Pembentukan Baru </t>
  </si>
  <si>
    <t>Pengadaan Atribut Mamre (PIN, TOPI, SAL )</t>
  </si>
  <si>
    <t>Topi</t>
  </si>
  <si>
    <t>08</t>
  </si>
  <si>
    <t>Baju Kaos</t>
  </si>
  <si>
    <t>Rayon Gugung
Rayon Medan</t>
  </si>
  <si>
    <t>Edukasi jadi pemilih yang cerdas</t>
  </si>
  <si>
    <t>TAHUN 2023</t>
  </si>
  <si>
    <t>Kursus Kepemimpinan Tingkat Madya</t>
  </si>
  <si>
    <t>Pengadaan studio Podcast</t>
  </si>
  <si>
    <t xml:space="preserve">HUT Mamre </t>
  </si>
  <si>
    <t xml:space="preserve">Lembaga Pemasyarakatan </t>
  </si>
  <si>
    <t>Kabanjahe, Siborong borong</t>
  </si>
  <si>
    <t>Taman Jubelium</t>
  </si>
  <si>
    <t>Sosialisasi Setris</t>
  </si>
  <si>
    <t>Penggunaan Setris</t>
  </si>
  <si>
    <t>Penyempurnaan P2P &amp; Tatagereja ( Unit Kategorial )</t>
  </si>
  <si>
    <t>TIM</t>
  </si>
  <si>
    <t>P2P &amp; Tatagereja</t>
  </si>
  <si>
    <t>Pembuatan Aplikasi Setris</t>
  </si>
  <si>
    <t>edukasi tentang hukum</t>
  </si>
  <si>
    <t>Distribusi buku PA Mamre</t>
  </si>
  <si>
    <t>Rapat rutin BPP Mamre dan rapat rapat lainnya</t>
  </si>
  <si>
    <t xml:space="preserve">18 Kali </t>
  </si>
  <si>
    <t>Pembinaan dan Fatnership</t>
  </si>
  <si>
    <t>Tongging</t>
  </si>
  <si>
    <t>Gerakan Rp. 10.000;</t>
  </si>
  <si>
    <t xml:space="preserve">Evaluasi rencana kerja </t>
  </si>
  <si>
    <t>Pusat Pembinaan Mamre GBKP</t>
  </si>
  <si>
    <t>Pembuatan Dermaga Salib Mamre Center</t>
  </si>
  <si>
    <t>UMUM</t>
  </si>
  <si>
    <t xml:space="preserve"> PENDETA</t>
  </si>
  <si>
    <t>SEKRETARIAT</t>
  </si>
  <si>
    <t>TUNJANGAN TAHUN BARU</t>
  </si>
  <si>
    <t>TRANSPOT DAN AKOMODASI PERKUNJUNGAN</t>
  </si>
  <si>
    <t xml:space="preserve"> RAPAT RUTIN BPP</t>
  </si>
  <si>
    <t xml:space="preserve"> SIDANG TINGKAT SINODE</t>
  </si>
  <si>
    <t xml:space="preserve"> RAPAT KOORDINASI</t>
  </si>
  <si>
    <t xml:space="preserve"> KUN JUNGAN KE KLASIS</t>
  </si>
  <si>
    <t xml:space="preserve"> RAKER BPP</t>
  </si>
  <si>
    <t xml:space="preserve">02 </t>
  </si>
  <si>
    <t>09</t>
  </si>
  <si>
    <t xml:space="preserve"> KEGIATAN EKSTERNAL</t>
  </si>
  <si>
    <t xml:space="preserve"> KANTOR</t>
  </si>
  <si>
    <t xml:space="preserve"> ATK</t>
  </si>
  <si>
    <t xml:space="preserve"> POS PENGIRIMAN</t>
  </si>
  <si>
    <t xml:space="preserve"> BIAYA TAMU KANTOR</t>
  </si>
  <si>
    <t xml:space="preserve"> KONVEN PENDETA</t>
  </si>
  <si>
    <t xml:space="preserve"> PENYUSUNAN PROGRAM</t>
  </si>
  <si>
    <t xml:space="preserve"> LAPORAN KEUANGAN</t>
  </si>
  <si>
    <t xml:space="preserve"> VERIFIKASI INTERNAL</t>
  </si>
  <si>
    <t xml:space="preserve"> VERIFIKASI MODERAMEN</t>
  </si>
  <si>
    <t>10</t>
  </si>
  <si>
    <t>PARTISIPASI EKSTERNAL</t>
  </si>
  <si>
    <t>PENTAHBISAN</t>
  </si>
  <si>
    <t xml:space="preserve"> PELANTIKAN</t>
  </si>
  <si>
    <t>PENTAHBISAN PENDETA GBKP (BINGKISAN)</t>
  </si>
  <si>
    <t>PEMBANGUNAN/ PESTA GEREJA</t>
  </si>
  <si>
    <t xml:space="preserve"> NATAL TINGKAT SINODAL</t>
  </si>
  <si>
    <t xml:space="preserve"> PEMBANGUNAN GEREJA</t>
  </si>
  <si>
    <t xml:space="preserve"> LAIN-LAIN</t>
  </si>
  <si>
    <t xml:space="preserve"> PENGADAAN INVENTARIS</t>
  </si>
  <si>
    <t xml:space="preserve"> RUMAH DINAS PENDETA</t>
  </si>
  <si>
    <t xml:space="preserve"> INVENTARIS KANTOR</t>
  </si>
  <si>
    <t>CETAKAN DAN PEMBELIAN</t>
  </si>
  <si>
    <t>BUKU PA MAMRE THN...</t>
  </si>
  <si>
    <t>00</t>
  </si>
  <si>
    <t xml:space="preserve">BUKU KERJA </t>
  </si>
  <si>
    <t xml:space="preserve"> P2P MAMRE</t>
  </si>
  <si>
    <t xml:space="preserve"> PENULISAN BUKU</t>
  </si>
  <si>
    <t>A. HONOR PENULIS</t>
  </si>
  <si>
    <t>B. EDIT/ KOREKSI</t>
  </si>
  <si>
    <t>C. KURIKULUM PA</t>
  </si>
  <si>
    <t>D. DESIGN COVER</t>
  </si>
  <si>
    <t>E. MONITORING</t>
  </si>
  <si>
    <t xml:space="preserve"> SERAGAM MAMRE</t>
  </si>
  <si>
    <t>A. BAKAL SERAGAM MAMRE</t>
  </si>
  <si>
    <t>B. BAJU MAMRE</t>
  </si>
  <si>
    <t xml:space="preserve"> SERAGAM DUKA</t>
  </si>
  <si>
    <t>A. BAKAL SERAGAM DUKA MAMRE</t>
  </si>
  <si>
    <t>B. BAJU DUKA MAMRE</t>
  </si>
  <si>
    <t xml:space="preserve"> TAS. SAL, SARUNG DLL</t>
  </si>
  <si>
    <t xml:space="preserve"> PIN MAMRE</t>
  </si>
  <si>
    <t xml:space="preserve"> UANG HARIAN PERKUNJUNGAN</t>
  </si>
  <si>
    <t>BIDANG BIDANG</t>
  </si>
  <si>
    <t xml:space="preserve">PROGRAM </t>
  </si>
  <si>
    <t xml:space="preserve"> PERSEKUTUAN</t>
  </si>
  <si>
    <t xml:space="preserve"> KESAKSIAN</t>
  </si>
  <si>
    <t xml:space="preserve"> PELAYANAN</t>
  </si>
  <si>
    <t xml:space="preserve"> LITBANG</t>
  </si>
  <si>
    <t xml:space="preserve"> PEMBERDAYAAN</t>
  </si>
  <si>
    <t xml:space="preserve"> DANA USAHA</t>
  </si>
  <si>
    <t xml:space="preserve"> Kunjungan koordinasi pelayanan</t>
  </si>
  <si>
    <t xml:space="preserve"> Kursus Kepemimpinan Tingkat Madya</t>
  </si>
  <si>
    <t>BANTUAN SUBSIDI KEPANITIAAN</t>
  </si>
  <si>
    <t>MUPEL/ RPPL</t>
  </si>
  <si>
    <t>PERAYAAN MAMRE TKT KLASIS</t>
  </si>
  <si>
    <t>HUT</t>
  </si>
  <si>
    <t xml:space="preserve"> BANTUAN PAK, KOMISI HIV, MORIA PERMATA, KAKR, SAITUN</t>
  </si>
  <si>
    <t>BEASISWA</t>
  </si>
  <si>
    <t xml:space="preserve"> BANTUAN DARURAT BENCANA ALAM</t>
  </si>
  <si>
    <t>KEPANITIAAN LAIN</t>
  </si>
  <si>
    <t xml:space="preserve">A. </t>
  </si>
  <si>
    <t>MAMRE CENTRE</t>
  </si>
  <si>
    <t xml:space="preserve">KEGIATAN LAIN </t>
  </si>
  <si>
    <t xml:space="preserve"> ADMIN, PPH DAN REK KORAN</t>
  </si>
  <si>
    <t xml:space="preserve"> RETREAT BPP</t>
  </si>
  <si>
    <t xml:space="preserve"> PUBLIKASI/ FOTO/ SPANDUK</t>
  </si>
  <si>
    <t>BISTRIBUSI DAN RABAT</t>
  </si>
  <si>
    <t>a. BIAYA DISTRIBUSI BUKU</t>
  </si>
  <si>
    <t>b. RABAT BUKU</t>
  </si>
  <si>
    <t>c. JASA JUAL DI ABDI KARYA (10%)</t>
  </si>
  <si>
    <t xml:space="preserve"> PAPAN BUNGA SUKA DUKA</t>
  </si>
  <si>
    <t>A. PEMBUATAN CETRIS</t>
  </si>
  <si>
    <t>B. UPDATE MAINTENANCE</t>
  </si>
  <si>
    <t xml:space="preserve"> WEBSITE BPP</t>
  </si>
  <si>
    <t xml:space="preserve"> NARA SUMBER PELATIHAN LAINNYA</t>
  </si>
  <si>
    <t xml:space="preserve"> RAMAH TAMAH DAN SOSIALISASI TAHUN PELAYANEN GEREJA</t>
  </si>
  <si>
    <t>RPPL</t>
  </si>
  <si>
    <t xml:space="preserve"> REKENING AIR DAN LISTRIK</t>
  </si>
  <si>
    <t xml:space="preserve"> PEMBUATAN LAPORAN  RPPL DAN SKMS</t>
  </si>
  <si>
    <t>Kantor Moderamen</t>
  </si>
  <si>
    <t xml:space="preserve">a. </t>
  </si>
  <si>
    <t>Ac. C</t>
  </si>
  <si>
    <t xml:space="preserve"> KUNJUNGAN</t>
  </si>
  <si>
    <t>RAPAT RUTIN</t>
  </si>
  <si>
    <t>\</t>
  </si>
  <si>
    <t>PERSONALIA/ PEGAWAI</t>
  </si>
  <si>
    <t xml:space="preserve">terpenuhinya permintaan klasis tentang narasumber </t>
  </si>
  <si>
    <t>IURAN DAN STORTING PA &amp; KOLEKTE</t>
  </si>
  <si>
    <t>Kolekte Kegiatan Tingkat sinode</t>
  </si>
  <si>
    <t>Bakal Baju Duka Mamre</t>
  </si>
  <si>
    <t xml:space="preserve"> PENERIMAAN LAIN</t>
  </si>
  <si>
    <t xml:space="preserve"> Donatur Pengadaan Studio Podcast</t>
  </si>
  <si>
    <t>RENCANA ANGGARAN PENDAPATAN BPP MAMRE GBKP TAHUN 2023</t>
  </si>
  <si>
    <t>JADWAL PELAKSANAAN</t>
  </si>
  <si>
    <t>BIDANG PERSEKUTUAN TAHUN 2023</t>
  </si>
  <si>
    <t>PROGRAM KERJA BP MAMRE GBKP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</si>
</sst>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41" fontId="3" fillId="0" borderId="0" xfId="0" applyNumberFormat="1" applyFont="1"/>
    <xf numFmtId="164" fontId="2" fillId="0" borderId="0" xfId="2" applyFont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41" fontId="3" fillId="2" borderId="0" xfId="0" applyNumberFormat="1" applyFont="1" applyFill="1"/>
    <xf numFmtId="0" fontId="5" fillId="0" borderId="9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0" xfId="0" applyFont="1" applyBorder="1"/>
    <xf numFmtId="0" fontId="7" fillId="0" borderId="11" xfId="0" quotePrefix="1" applyFont="1" applyBorder="1" applyAlignment="1">
      <alignment horizontal="right"/>
    </xf>
    <xf numFmtId="164" fontId="7" fillId="0" borderId="11" xfId="2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5" fillId="0" borderId="14" xfId="2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5" xfId="0" applyFont="1" applyBorder="1"/>
    <xf numFmtId="0" fontId="4" fillId="0" borderId="1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/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1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Border="1"/>
    <xf numFmtId="166" fontId="3" fillId="0" borderId="3" xfId="1" applyNumberFormat="1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Border="1" applyAlignment="1">
      <alignment vertical="center" wrapText="1"/>
    </xf>
    <xf numFmtId="41" fontId="0" fillId="0" borderId="0" xfId="0" applyNumberFormat="1"/>
    <xf numFmtId="41" fontId="6" fillId="0" borderId="2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41" fontId="8" fillId="0" borderId="13" xfId="0" applyNumberFormat="1" applyFont="1" applyBorder="1"/>
    <xf numFmtId="41" fontId="8" fillId="0" borderId="16" xfId="0" applyNumberFormat="1" applyFont="1" applyBorder="1"/>
    <xf numFmtId="41" fontId="6" fillId="0" borderId="16" xfId="0" applyNumberFormat="1" applyFont="1" applyBorder="1"/>
    <xf numFmtId="41" fontId="6" fillId="0" borderId="2" xfId="0" applyNumberFormat="1" applyFont="1" applyBorder="1"/>
    <xf numFmtId="0" fontId="5" fillId="0" borderId="9" xfId="0" applyFont="1" applyBorder="1" applyAlignment="1">
      <alignment horizontal="center"/>
    </xf>
    <xf numFmtId="41" fontId="8" fillId="0" borderId="15" xfId="0" applyNumberFormat="1" applyFont="1" applyBorder="1"/>
    <xf numFmtId="0" fontId="7" fillId="0" borderId="10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164" fontId="5" fillId="0" borderId="2" xfId="2" applyFont="1" applyBorder="1" applyAlignment="1">
      <alignment horizontal="center"/>
    </xf>
    <xf numFmtId="0" fontId="7" fillId="0" borderId="12" xfId="0" applyFont="1" applyBorder="1"/>
    <xf numFmtId="164" fontId="7" fillId="0" borderId="9" xfId="2" applyFont="1" applyBorder="1" applyAlignment="1">
      <alignment horizontal="center"/>
    </xf>
    <xf numFmtId="0" fontId="7" fillId="0" borderId="12" xfId="0" applyFont="1" applyBorder="1" applyAlignment="1">
      <alignment wrapText="1"/>
    </xf>
    <xf numFmtId="0" fontId="5" fillId="0" borderId="10" xfId="0" applyFont="1" applyBorder="1" applyAlignment="1">
      <alignment horizontal="right"/>
    </xf>
    <xf numFmtId="0" fontId="10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/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/>
    </xf>
    <xf numFmtId="0" fontId="10" fillId="0" borderId="3" xfId="0" applyFont="1" applyFill="1" applyBorder="1" applyAlignment="1"/>
    <xf numFmtId="0" fontId="10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166" fontId="10" fillId="0" borderId="3" xfId="1" applyNumberFormat="1" applyFont="1" applyBorder="1" applyAlignment="1">
      <alignment horizontal="right" vertical="center" wrapText="1"/>
    </xf>
    <xf numFmtId="166" fontId="10" fillId="0" borderId="3" xfId="1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wrapText="1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9" fillId="0" borderId="3" xfId="0" applyFont="1" applyBorder="1" applyAlignment="1">
      <alignment horizont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righ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166" fontId="10" fillId="0" borderId="3" xfId="1" applyNumberFormat="1" applyFont="1" applyBorder="1" applyAlignment="1">
      <alignment horizontal="center" vertical="center" wrapText="1"/>
    </xf>
    <xf numFmtId="41" fontId="10" fillId="0" borderId="3" xfId="0" applyNumberFormat="1" applyFont="1" applyFill="1" applyBorder="1" applyAlignment="1">
      <alignment vertical="center" wrapText="1"/>
    </xf>
    <xf numFmtId="166" fontId="9" fillId="0" borderId="3" xfId="1" applyNumberFormat="1" applyFont="1" applyBorder="1" applyAlignment="1">
      <alignment horizontal="right" wrapText="1"/>
    </xf>
    <xf numFmtId="166" fontId="10" fillId="0" borderId="3" xfId="1" applyNumberFormat="1" applyFont="1" applyBorder="1" applyAlignment="1">
      <alignment horizontal="left" wrapText="1"/>
    </xf>
    <xf numFmtId="166" fontId="10" fillId="0" borderId="3" xfId="0" applyNumberFormat="1" applyFont="1" applyBorder="1" applyAlignment="1">
      <alignment wrapText="1"/>
    </xf>
    <xf numFmtId="0" fontId="10" fillId="0" borderId="3" xfId="0" applyFont="1" applyBorder="1" applyAlignment="1">
      <alignment horizontal="right" wrapText="1"/>
    </xf>
    <xf numFmtId="166" fontId="10" fillId="0" borderId="3" xfId="1" applyNumberFormat="1" applyFont="1" applyBorder="1" applyAlignment="1">
      <alignment horizontal="right" wrapText="1"/>
    </xf>
    <xf numFmtId="166" fontId="9" fillId="0" borderId="3" xfId="0" applyNumberFormat="1" applyFont="1" applyFill="1" applyBorder="1" applyAlignment="1">
      <alignment horizontal="right" wrapText="1"/>
    </xf>
    <xf numFmtId="166" fontId="10" fillId="0" borderId="3" xfId="0" applyNumberFormat="1" applyFont="1" applyFill="1" applyBorder="1" applyAlignment="1">
      <alignment wrapText="1"/>
    </xf>
    <xf numFmtId="0" fontId="10" fillId="0" borderId="3" xfId="0" applyFont="1" applyFill="1" applyBorder="1" applyAlignment="1">
      <alignment wrapText="1"/>
    </xf>
    <xf numFmtId="41" fontId="10" fillId="0" borderId="3" xfId="0" applyNumberFormat="1" applyFont="1" applyBorder="1" applyAlignment="1">
      <alignment horizontal="left" vertical="center" wrapText="1"/>
    </xf>
    <xf numFmtId="41" fontId="10" fillId="0" borderId="3" xfId="1" applyNumberFormat="1" applyFont="1" applyBorder="1" applyAlignment="1">
      <alignment horizontal="left" vertical="center" wrapText="1"/>
    </xf>
    <xf numFmtId="166" fontId="9" fillId="0" borderId="3" xfId="0" applyNumberFormat="1" applyFont="1" applyBorder="1" applyAlignment="1">
      <alignment horizontal="right" wrapText="1"/>
    </xf>
    <xf numFmtId="41" fontId="10" fillId="0" borderId="3" xfId="0" applyNumberFormat="1" applyFont="1" applyBorder="1" applyAlignment="1">
      <alignment horizontal="left" wrapText="1"/>
    </xf>
    <xf numFmtId="166" fontId="9" fillId="0" borderId="3" xfId="0" applyNumberFormat="1" applyFont="1" applyBorder="1" applyAlignment="1">
      <alignment horizontal="left" wrapText="1"/>
    </xf>
    <xf numFmtId="0" fontId="10" fillId="0" borderId="3" xfId="0" applyFont="1" applyBorder="1" applyAlignment="1">
      <alignment wrapText="1"/>
    </xf>
    <xf numFmtId="0" fontId="10" fillId="0" borderId="3" xfId="0" applyFont="1" applyFill="1" applyBorder="1" applyAlignment="1">
      <alignment horizontal="right" vertical="center" wrapText="1"/>
    </xf>
    <xf numFmtId="3" fontId="10" fillId="0" borderId="3" xfId="0" applyNumberFormat="1" applyFont="1" applyBorder="1" applyAlignment="1">
      <alignment horizontal="right" wrapText="1"/>
    </xf>
    <xf numFmtId="166" fontId="10" fillId="0" borderId="3" xfId="1" applyNumberFormat="1" applyFont="1" applyBorder="1" applyAlignment="1">
      <alignment wrapText="1"/>
    </xf>
    <xf numFmtId="166" fontId="10" fillId="0" borderId="3" xfId="1" applyNumberFormat="1" applyFont="1" applyBorder="1" applyAlignment="1">
      <alignment horizontal="center" wrapText="1"/>
    </xf>
    <xf numFmtId="0" fontId="10" fillId="0" borderId="3" xfId="0" applyFont="1" applyFill="1" applyBorder="1" applyAlignment="1">
      <alignment horizontal="right" wrapText="1"/>
    </xf>
    <xf numFmtId="166" fontId="10" fillId="0" borderId="3" xfId="1" applyNumberFormat="1" applyFont="1" applyFill="1" applyBorder="1" applyAlignment="1">
      <alignment horizontal="center" wrapText="1"/>
    </xf>
    <xf numFmtId="166" fontId="9" fillId="0" borderId="3" xfId="0" applyNumberFormat="1" applyFont="1" applyBorder="1" applyAlignment="1">
      <alignment wrapText="1"/>
    </xf>
    <xf numFmtId="41" fontId="10" fillId="0" borderId="3" xfId="0" applyNumberFormat="1" applyFont="1" applyBorder="1" applyAlignment="1">
      <alignment horizontal="center" wrapText="1"/>
    </xf>
    <xf numFmtId="166" fontId="10" fillId="0" borderId="3" xfId="1" applyNumberFormat="1" applyFont="1" applyFill="1" applyBorder="1" applyAlignment="1">
      <alignment horizontal="right" wrapText="1"/>
    </xf>
    <xf numFmtId="3" fontId="9" fillId="0" borderId="0" xfId="0" applyNumberFormat="1" applyFont="1" applyAlignment="1">
      <alignment wrapText="1"/>
    </xf>
    <xf numFmtId="166" fontId="10" fillId="0" borderId="0" xfId="0" applyNumberFormat="1" applyFont="1" applyAlignment="1">
      <alignment wrapText="1"/>
    </xf>
    <xf numFmtId="0" fontId="5" fillId="0" borderId="1" xfId="0" applyFont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Border="1"/>
    <xf numFmtId="41" fontId="0" fillId="0" borderId="3" xfId="0" applyNumberFormat="1" applyBorder="1"/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wrapText="1"/>
    </xf>
    <xf numFmtId="166" fontId="10" fillId="0" borderId="3" xfId="1" applyNumberFormat="1" applyFont="1" applyFill="1" applyBorder="1" applyAlignment="1">
      <alignment horizontal="right" vertical="center" wrapText="1"/>
    </xf>
    <xf numFmtId="166" fontId="10" fillId="0" borderId="3" xfId="1" applyNumberFormat="1" applyFont="1" applyFill="1" applyBorder="1" applyAlignment="1">
      <alignment horizontal="center" vertical="center" wrapText="1"/>
    </xf>
    <xf numFmtId="41" fontId="10" fillId="0" borderId="3" xfId="0" applyNumberFormat="1" applyFont="1" applyBorder="1" applyAlignment="1">
      <alignment wrapText="1"/>
    </xf>
    <xf numFmtId="3" fontId="10" fillId="0" borderId="3" xfId="0" applyNumberFormat="1" applyFont="1" applyFill="1" applyBorder="1" applyAlignment="1">
      <alignment horizontal="right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/>
    <xf numFmtId="0" fontId="9" fillId="0" borderId="0" xfId="0" applyFont="1" applyBorder="1" applyAlignment="1">
      <alignment horizontal="center" wrapText="1"/>
    </xf>
    <xf numFmtId="166" fontId="9" fillId="0" borderId="0" xfId="0" applyNumberFormat="1" applyFont="1" applyBorder="1" applyAlignment="1">
      <alignment horizontal="right" wrapText="1"/>
    </xf>
    <xf numFmtId="0" fontId="10" fillId="0" borderId="0" xfId="0" applyFont="1" applyBorder="1" applyAlignment="1">
      <alignment wrapText="1"/>
    </xf>
    <xf numFmtId="166" fontId="9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/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right" wrapText="1"/>
    </xf>
    <xf numFmtId="3" fontId="10" fillId="0" borderId="4" xfId="0" applyNumberFormat="1" applyFont="1" applyBorder="1" applyAlignment="1">
      <alignment horizontal="right" wrapText="1"/>
    </xf>
    <xf numFmtId="166" fontId="10" fillId="0" borderId="4" xfId="1" applyNumberFormat="1" applyFont="1" applyBorder="1" applyAlignment="1">
      <alignment wrapText="1"/>
    </xf>
    <xf numFmtId="166" fontId="9" fillId="0" borderId="7" xfId="0" applyNumberFormat="1" applyFont="1" applyBorder="1" applyAlignment="1">
      <alignment horizontal="right" wrapText="1"/>
    </xf>
    <xf numFmtId="0" fontId="10" fillId="0" borderId="7" xfId="0" applyFont="1" applyBorder="1" applyAlignment="1">
      <alignment wrapText="1"/>
    </xf>
    <xf numFmtId="166" fontId="9" fillId="0" borderId="7" xfId="0" applyNumberFormat="1" applyFont="1" applyBorder="1" applyAlignment="1">
      <alignment wrapText="1"/>
    </xf>
    <xf numFmtId="0" fontId="10" fillId="0" borderId="7" xfId="0" applyFont="1" applyBorder="1" applyAlignment="1">
      <alignment horizontal="center" vertical="center" wrapText="1"/>
    </xf>
    <xf numFmtId="0" fontId="10" fillId="0" borderId="21" xfId="0" applyFont="1" applyBorder="1"/>
    <xf numFmtId="0" fontId="7" fillId="0" borderId="9" xfId="0" quotePrefix="1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164" fontId="7" fillId="0" borderId="13" xfId="2" applyFont="1" applyBorder="1" applyAlignment="1">
      <alignment horizontal="center"/>
    </xf>
    <xf numFmtId="164" fontId="7" fillId="0" borderId="15" xfId="2" applyFont="1" applyBorder="1" applyAlignment="1">
      <alignment horizontal="center"/>
    </xf>
    <xf numFmtId="164" fontId="5" fillId="0" borderId="16" xfId="2" applyFont="1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0" fillId="0" borderId="3" xfId="0" applyFont="1" applyFill="1" applyBorder="1"/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wrapText="1"/>
    </xf>
    <xf numFmtId="0" fontId="10" fillId="0" borderId="5" xfId="0" applyFont="1" applyBorder="1" applyAlignment="1">
      <alignment horizontal="left"/>
    </xf>
    <xf numFmtId="0" fontId="10" fillId="0" borderId="22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0" fillId="0" borderId="23" xfId="0" applyBorder="1" applyAlignment="1">
      <alignment wrapText="1"/>
    </xf>
    <xf numFmtId="0" fontId="9" fillId="0" borderId="3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4" xfId="0" applyFont="1" applyBorder="1" applyAlignment="1">
      <alignment wrapText="1"/>
    </xf>
    <xf numFmtId="0" fontId="0" fillId="0" borderId="0" xfId="0" applyBorder="1"/>
    <xf numFmtId="41" fontId="0" fillId="2" borderId="0" xfId="0" applyNumberFormat="1" applyFill="1" applyAlignment="1">
      <alignment wrapText="1"/>
    </xf>
    <xf numFmtId="41" fontId="10" fillId="0" borderId="3" xfId="1" applyNumberFormat="1" applyFont="1" applyBorder="1" applyAlignment="1">
      <alignment horizontal="right" vertical="center" wrapText="1"/>
    </xf>
    <xf numFmtId="41" fontId="10" fillId="0" borderId="3" xfId="1" applyNumberFormat="1" applyFont="1" applyBorder="1" applyAlignment="1">
      <alignment horizontal="right" wrapText="1"/>
    </xf>
    <xf numFmtId="41" fontId="10" fillId="0" borderId="3" xfId="1" applyNumberFormat="1" applyFont="1" applyBorder="1" applyAlignment="1">
      <alignment horizontal="center" wrapText="1"/>
    </xf>
    <xf numFmtId="41" fontId="10" fillId="0" borderId="3" xfId="1" applyNumberFormat="1" applyFont="1" applyBorder="1" applyAlignment="1">
      <alignment wrapText="1"/>
    </xf>
    <xf numFmtId="41" fontId="10" fillId="0" borderId="3" xfId="0" applyNumberFormat="1" applyFont="1" applyBorder="1" applyAlignment="1">
      <alignment horizontal="right" wrapText="1"/>
    </xf>
    <xf numFmtId="41" fontId="10" fillId="0" borderId="3" xfId="1" applyNumberFormat="1" applyFont="1" applyFill="1" applyBorder="1" applyAlignment="1">
      <alignment horizontal="right" wrapText="1"/>
    </xf>
    <xf numFmtId="41" fontId="10" fillId="0" borderId="3" xfId="1" applyNumberFormat="1" applyFont="1" applyBorder="1" applyAlignment="1">
      <alignment horizontal="center" vertical="center" wrapText="1"/>
    </xf>
    <xf numFmtId="41" fontId="10" fillId="0" borderId="3" xfId="1" applyNumberFormat="1" applyFont="1" applyBorder="1" applyAlignment="1">
      <alignment horizontal="left" wrapText="1"/>
    </xf>
    <xf numFmtId="41" fontId="10" fillId="0" borderId="3" xfId="1" applyNumberFormat="1" applyFont="1" applyFill="1" applyBorder="1" applyAlignment="1">
      <alignment horizontal="center" wrapText="1"/>
    </xf>
    <xf numFmtId="41" fontId="9" fillId="0" borderId="0" xfId="0" applyNumberFormat="1" applyFont="1" applyBorder="1" applyAlignment="1">
      <alignment horizontal="right" wrapText="1"/>
    </xf>
    <xf numFmtId="41" fontId="10" fillId="0" borderId="0" xfId="0" applyNumberFormat="1" applyFont="1" applyBorder="1" applyAlignment="1">
      <alignment wrapText="1"/>
    </xf>
    <xf numFmtId="41" fontId="10" fillId="0" borderId="0" xfId="0" applyNumberFormat="1" applyFont="1" applyAlignment="1">
      <alignment wrapText="1"/>
    </xf>
    <xf numFmtId="41" fontId="0" fillId="0" borderId="0" xfId="0" applyNumberFormat="1" applyAlignment="1">
      <alignment wrapText="1"/>
    </xf>
    <xf numFmtId="0" fontId="0" fillId="2" borderId="0" xfId="0" applyFill="1" applyAlignment="1">
      <alignment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center" vertical="top" wrapText="1"/>
    </xf>
    <xf numFmtId="0" fontId="13" fillId="0" borderId="3" xfId="0" applyFont="1" applyBorder="1" applyAlignment="1">
      <alignment vertical="top" wrapText="1"/>
    </xf>
    <xf numFmtId="0" fontId="10" fillId="0" borderId="22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right" vertical="center" wrapText="1"/>
    </xf>
    <xf numFmtId="41" fontId="10" fillId="0" borderId="4" xfId="1" applyNumberFormat="1" applyFont="1" applyBorder="1" applyAlignment="1">
      <alignment horizontal="right" vertical="center" wrapText="1"/>
    </xf>
    <xf numFmtId="41" fontId="10" fillId="0" borderId="4" xfId="1" applyNumberFormat="1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 wrapText="1"/>
    </xf>
    <xf numFmtId="41" fontId="10" fillId="0" borderId="5" xfId="1" applyNumberFormat="1" applyFont="1" applyBorder="1" applyAlignment="1">
      <alignment horizontal="right" vertical="center" wrapText="1"/>
    </xf>
    <xf numFmtId="41" fontId="10" fillId="0" borderId="5" xfId="1" applyNumberFormat="1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/>
    </xf>
    <xf numFmtId="0" fontId="10" fillId="0" borderId="6" xfId="0" quotePrefix="1" applyFont="1" applyBorder="1" applyAlignment="1">
      <alignment horizontal="right" vertical="center" wrapText="1"/>
    </xf>
    <xf numFmtId="0" fontId="10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right" vertical="center" wrapText="1"/>
    </xf>
    <xf numFmtId="41" fontId="10" fillId="0" borderId="7" xfId="1" applyNumberFormat="1" applyFont="1" applyBorder="1" applyAlignment="1">
      <alignment horizontal="right" vertical="center" wrapText="1"/>
    </xf>
    <xf numFmtId="41" fontId="10" fillId="0" borderId="7" xfId="1" applyNumberFormat="1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right" wrapText="1"/>
    </xf>
    <xf numFmtId="41" fontId="10" fillId="0" borderId="4" xfId="1" applyNumberFormat="1" applyFont="1" applyFill="1" applyBorder="1" applyAlignment="1">
      <alignment horizontal="right" wrapText="1"/>
    </xf>
    <xf numFmtId="41" fontId="10" fillId="0" borderId="4" xfId="0" applyNumberFormat="1" applyFont="1" applyBorder="1" applyAlignment="1">
      <alignment wrapText="1"/>
    </xf>
    <xf numFmtId="0" fontId="10" fillId="0" borderId="4" xfId="0" applyFont="1" applyFill="1" applyBorder="1" applyAlignment="1">
      <alignment horizontal="center" vertical="center" wrapText="1"/>
    </xf>
    <xf numFmtId="41" fontId="10" fillId="0" borderId="7" xfId="0" applyNumberFormat="1" applyFont="1" applyBorder="1" applyAlignment="1">
      <alignment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3" fontId="10" fillId="0" borderId="4" xfId="0" applyNumberFormat="1" applyFont="1" applyBorder="1" applyAlignment="1">
      <alignment horizontal="right" vertical="center" wrapText="1"/>
    </xf>
    <xf numFmtId="3" fontId="10" fillId="0" borderId="5" xfId="0" applyNumberFormat="1" applyFont="1" applyBorder="1" applyAlignment="1">
      <alignment horizontal="right" vertical="center" wrapText="1"/>
    </xf>
    <xf numFmtId="41" fontId="10" fillId="0" borderId="4" xfId="1" applyNumberFormat="1" applyFont="1" applyBorder="1" applyAlignment="1">
      <alignment horizontal="right" wrapText="1"/>
    </xf>
    <xf numFmtId="41" fontId="10" fillId="0" borderId="4" xfId="1" applyNumberFormat="1" applyFont="1" applyBorder="1" applyAlignment="1">
      <alignment horizontal="left" wrapText="1"/>
    </xf>
    <xf numFmtId="0" fontId="10" fillId="0" borderId="7" xfId="0" applyFont="1" applyBorder="1" applyAlignment="1">
      <alignment horizontal="center" wrapText="1"/>
    </xf>
    <xf numFmtId="41" fontId="10" fillId="0" borderId="4" xfId="0" applyNumberFormat="1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wrapText="1"/>
    </xf>
    <xf numFmtId="0" fontId="10" fillId="0" borderId="4" xfId="0" applyFont="1" applyBorder="1" applyAlignment="1">
      <alignment horizontal="left"/>
    </xf>
    <xf numFmtId="0" fontId="0" fillId="0" borderId="24" xfId="0" applyBorder="1" applyAlignment="1">
      <alignment wrapText="1"/>
    </xf>
    <xf numFmtId="0" fontId="0" fillId="0" borderId="24" xfId="0" applyBorder="1" applyAlignment="1">
      <alignment vertical="top" wrapText="1"/>
    </xf>
    <xf numFmtId="0" fontId="10" fillId="0" borderId="7" xfId="0" applyFont="1" applyBorder="1" applyAlignment="1">
      <alignment horizontal="left"/>
    </xf>
    <xf numFmtId="0" fontId="10" fillId="0" borderId="5" xfId="0" applyFont="1" applyBorder="1" applyAlignment="1">
      <alignment wrapText="1"/>
    </xf>
    <xf numFmtId="41" fontId="10" fillId="0" borderId="5" xfId="0" applyNumberFormat="1" applyFont="1" applyBorder="1" applyAlignment="1">
      <alignment wrapText="1"/>
    </xf>
    <xf numFmtId="41" fontId="10" fillId="0" borderId="5" xfId="1" applyNumberFormat="1" applyFont="1" applyBorder="1" applyAlignment="1">
      <alignment wrapText="1"/>
    </xf>
    <xf numFmtId="41" fontId="10" fillId="0" borderId="5" xfId="0" applyNumberFormat="1" applyFont="1" applyFill="1" applyBorder="1" applyAlignment="1">
      <alignment vertical="center" wrapText="1"/>
    </xf>
    <xf numFmtId="0" fontId="10" fillId="0" borderId="5" xfId="0" applyFont="1" applyBorder="1"/>
    <xf numFmtId="41" fontId="10" fillId="0" borderId="7" xfId="1" applyNumberFormat="1" applyFont="1" applyBorder="1" applyAlignment="1">
      <alignment wrapText="1"/>
    </xf>
    <xf numFmtId="41" fontId="10" fillId="0" borderId="7" xfId="0" applyNumberFormat="1" applyFont="1" applyFill="1" applyBorder="1" applyAlignment="1">
      <alignment vertical="center" wrapText="1"/>
    </xf>
    <xf numFmtId="0" fontId="9" fillId="0" borderId="6" xfId="0" quotePrefix="1" applyFont="1" applyBorder="1" applyAlignment="1">
      <alignment horizontal="center" vertical="center" wrapText="1"/>
    </xf>
    <xf numFmtId="41" fontId="9" fillId="0" borderId="7" xfId="1" applyNumberFormat="1" applyFont="1" applyBorder="1" applyAlignment="1">
      <alignment horizontal="right" wrapText="1"/>
    </xf>
    <xf numFmtId="166" fontId="10" fillId="0" borderId="7" xfId="0" applyNumberFormat="1" applyFont="1" applyBorder="1" applyAlignment="1">
      <alignment wrapText="1"/>
    </xf>
    <xf numFmtId="41" fontId="9" fillId="0" borderId="7" xfId="0" applyNumberFormat="1" applyFont="1" applyBorder="1" applyAlignment="1">
      <alignment horizontal="right" wrapText="1"/>
    </xf>
    <xf numFmtId="0" fontId="10" fillId="0" borderId="26" xfId="0" applyFont="1" applyBorder="1" applyAlignment="1">
      <alignment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right" vertical="center" wrapText="1"/>
    </xf>
    <xf numFmtId="41" fontId="10" fillId="0" borderId="26" xfId="1" applyNumberFormat="1" applyFont="1" applyBorder="1" applyAlignment="1">
      <alignment horizontal="right" vertical="center" wrapText="1"/>
    </xf>
    <xf numFmtId="41" fontId="10" fillId="0" borderId="26" xfId="1" applyNumberFormat="1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/>
    </xf>
    <xf numFmtId="0" fontId="10" fillId="0" borderId="5" xfId="0" applyFont="1" applyBorder="1" applyAlignment="1">
      <alignment horizontal="right" wrapText="1"/>
    </xf>
    <xf numFmtId="41" fontId="10" fillId="0" borderId="5" xfId="1" applyNumberFormat="1" applyFont="1" applyBorder="1" applyAlignment="1">
      <alignment horizontal="right" wrapText="1"/>
    </xf>
    <xf numFmtId="41" fontId="10" fillId="0" borderId="5" xfId="1" applyNumberFormat="1" applyFont="1" applyBorder="1" applyAlignment="1">
      <alignment horizont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wrapText="1"/>
    </xf>
    <xf numFmtId="0" fontId="10" fillId="0" borderId="5" xfId="0" applyFont="1" applyBorder="1" applyAlignment="1">
      <alignment vertical="top" wrapText="1"/>
    </xf>
    <xf numFmtId="41" fontId="10" fillId="0" borderId="5" xfId="0" applyNumberFormat="1" applyFont="1" applyBorder="1" applyAlignment="1">
      <alignment horizont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vertical="center" wrapText="1"/>
    </xf>
    <xf numFmtId="0" fontId="10" fillId="0" borderId="28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right" vertical="center" wrapText="1"/>
    </xf>
    <xf numFmtId="41" fontId="10" fillId="0" borderId="28" xfId="1" applyNumberFormat="1" applyFont="1" applyBorder="1" applyAlignment="1">
      <alignment horizontal="right" vertical="center" wrapText="1"/>
    </xf>
    <xf numFmtId="41" fontId="10" fillId="0" borderId="28" xfId="1" applyNumberFormat="1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/>
    </xf>
    <xf numFmtId="0" fontId="10" fillId="0" borderId="26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/>
    </xf>
    <xf numFmtId="0" fontId="9" fillId="0" borderId="27" xfId="0" quotePrefix="1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left" vertical="top" wrapText="1"/>
    </xf>
    <xf numFmtId="0" fontId="10" fillId="0" borderId="1" xfId="0" quotePrefix="1" applyFont="1" applyBorder="1" applyAlignment="1">
      <alignment horizontal="right" vertical="center" wrapText="1"/>
    </xf>
    <xf numFmtId="0" fontId="10" fillId="0" borderId="25" xfId="0" applyFont="1" applyBorder="1" applyAlignment="1">
      <alignment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top" wrapText="1"/>
    </xf>
    <xf numFmtId="0" fontId="10" fillId="0" borderId="25" xfId="0" applyFont="1" applyBorder="1" applyAlignment="1">
      <alignment horizontal="right" vertical="center" wrapText="1"/>
    </xf>
    <xf numFmtId="41" fontId="10" fillId="0" borderId="25" xfId="1" applyNumberFormat="1" applyFont="1" applyBorder="1" applyAlignment="1">
      <alignment horizontal="right" vertical="center" wrapText="1"/>
    </xf>
    <xf numFmtId="41" fontId="10" fillId="0" borderId="25" xfId="1" applyNumberFormat="1" applyFont="1" applyBorder="1" applyAlignment="1">
      <alignment horizontal="left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9" fillId="0" borderId="26" xfId="0" applyFont="1" applyBorder="1" applyAlignment="1">
      <alignment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center" vertical="center" wrapText="1"/>
    </xf>
    <xf numFmtId="41" fontId="10" fillId="0" borderId="36" xfId="1" applyNumberFormat="1" applyFont="1" applyBorder="1" applyAlignment="1">
      <alignment horizontal="right" vertical="center" wrapText="1"/>
    </xf>
    <xf numFmtId="41" fontId="10" fillId="0" borderId="36" xfId="1" applyNumberFormat="1" applyFont="1" applyBorder="1" applyAlignment="1">
      <alignment horizontal="left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/>
    </xf>
    <xf numFmtId="3" fontId="10" fillId="0" borderId="26" xfId="0" applyNumberFormat="1" applyFont="1" applyBorder="1" applyAlignment="1">
      <alignment horizontal="right" vertical="center" wrapText="1"/>
    </xf>
    <xf numFmtId="0" fontId="10" fillId="0" borderId="5" xfId="0" applyFont="1" applyBorder="1" applyAlignment="1">
      <alignment horizontal="left" wrapText="1"/>
    </xf>
    <xf numFmtId="41" fontId="10" fillId="0" borderId="5" xfId="1" applyNumberFormat="1" applyFont="1" applyBorder="1" applyAlignment="1">
      <alignment horizontal="left" wrapText="1"/>
    </xf>
    <xf numFmtId="41" fontId="10" fillId="0" borderId="5" xfId="0" applyNumberFormat="1" applyFont="1" applyBorder="1" applyAlignment="1">
      <alignment horizontal="left" vertical="center" wrapText="1"/>
    </xf>
    <xf numFmtId="0" fontId="10" fillId="0" borderId="26" xfId="0" applyFont="1" applyBorder="1" applyAlignment="1">
      <alignment wrapText="1"/>
    </xf>
    <xf numFmtId="41" fontId="10" fillId="0" borderId="26" xfId="0" applyNumberFormat="1" applyFont="1" applyBorder="1" applyAlignment="1">
      <alignment wrapText="1"/>
    </xf>
    <xf numFmtId="41" fontId="10" fillId="0" borderId="26" xfId="1" applyNumberFormat="1" applyFont="1" applyBorder="1" applyAlignment="1">
      <alignment wrapText="1"/>
    </xf>
    <xf numFmtId="41" fontId="10" fillId="0" borderId="26" xfId="0" applyNumberFormat="1" applyFont="1" applyFill="1" applyBorder="1" applyAlignment="1">
      <alignment vertical="center" wrapText="1"/>
    </xf>
    <xf numFmtId="0" fontId="10" fillId="0" borderId="26" xfId="0" applyFont="1" applyFill="1" applyBorder="1" applyAlignment="1">
      <alignment horizontal="left" vertical="top" wrapText="1"/>
    </xf>
    <xf numFmtId="0" fontId="10" fillId="0" borderId="26" xfId="0" applyFont="1" applyFill="1" applyBorder="1" applyAlignment="1">
      <alignment horizontal="right" wrapText="1"/>
    </xf>
    <xf numFmtId="41" fontId="10" fillId="0" borderId="26" xfId="1" applyNumberFormat="1" applyFont="1" applyBorder="1" applyAlignment="1">
      <alignment horizontal="right" wrapText="1"/>
    </xf>
    <xf numFmtId="41" fontId="10" fillId="0" borderId="26" xfId="1" applyNumberFormat="1" applyFont="1" applyFill="1" applyBorder="1" applyAlignment="1">
      <alignment horizont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39" xfId="0" applyFont="1" applyBorder="1"/>
    <xf numFmtId="41" fontId="9" fillId="0" borderId="36" xfId="0" applyNumberFormat="1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0" fillId="0" borderId="41" xfId="0" quotePrefix="1" applyFont="1" applyBorder="1" applyAlignment="1">
      <alignment horizontal="right" vertical="center" wrapText="1"/>
    </xf>
    <xf numFmtId="0" fontId="10" fillId="0" borderId="42" xfId="0" quotePrefix="1" applyFont="1" applyBorder="1" applyAlignment="1">
      <alignment horizontal="right" vertical="center" wrapText="1"/>
    </xf>
    <xf numFmtId="0" fontId="10" fillId="0" borderId="43" xfId="0" quotePrefix="1" applyFont="1" applyBorder="1" applyAlignment="1">
      <alignment horizontal="right" vertical="center" wrapText="1"/>
    </xf>
    <xf numFmtId="0" fontId="10" fillId="0" borderId="4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0" fillId="0" borderId="40" xfId="0" quotePrefix="1" applyFont="1" applyBorder="1" applyAlignment="1">
      <alignment horizontal="right" vertical="center" wrapText="1"/>
    </xf>
    <xf numFmtId="0" fontId="9" fillId="0" borderId="42" xfId="0" quotePrefix="1" applyFont="1" applyBorder="1" applyAlignment="1">
      <alignment horizontal="center" vertical="center" wrapText="1"/>
    </xf>
    <xf numFmtId="0" fontId="10" fillId="0" borderId="43" xfId="0" quotePrefix="1" applyFont="1" applyBorder="1" applyAlignment="1">
      <alignment vertical="center" wrapText="1"/>
    </xf>
    <xf numFmtId="0" fontId="10" fillId="0" borderId="40" xfId="0" quotePrefix="1" applyFont="1" applyBorder="1" applyAlignment="1">
      <alignment vertical="center" wrapText="1"/>
    </xf>
    <xf numFmtId="0" fontId="10" fillId="0" borderId="41" xfId="0" applyFont="1" applyBorder="1" applyAlignment="1">
      <alignment vertical="center" wrapText="1"/>
    </xf>
    <xf numFmtId="0" fontId="10" fillId="0" borderId="42" xfId="0" applyFont="1" applyBorder="1" applyAlignment="1">
      <alignment vertical="center" wrapText="1"/>
    </xf>
    <xf numFmtId="0" fontId="10" fillId="0" borderId="43" xfId="0" applyFont="1" applyBorder="1" applyAlignment="1">
      <alignment vertical="center" wrapText="1"/>
    </xf>
    <xf numFmtId="0" fontId="10" fillId="0" borderId="41" xfId="0" applyFont="1" applyBorder="1" applyAlignment="1">
      <alignment horizontal="right" vertical="center" wrapText="1"/>
    </xf>
    <xf numFmtId="0" fontId="10" fillId="0" borderId="42" xfId="0" applyFont="1" applyBorder="1" applyAlignment="1">
      <alignment horizontal="right" vertical="center" wrapText="1"/>
    </xf>
    <xf numFmtId="0" fontId="10" fillId="0" borderId="43" xfId="0" applyFont="1" applyBorder="1" applyAlignment="1">
      <alignment horizontal="right" vertical="center" wrapText="1"/>
    </xf>
    <xf numFmtId="0" fontId="9" fillId="0" borderId="35" xfId="0" quotePrefix="1" applyFont="1" applyBorder="1" applyAlignment="1">
      <alignment horizontal="center" vertical="center" wrapText="1"/>
    </xf>
    <xf numFmtId="41" fontId="9" fillId="0" borderId="7" xfId="1" applyNumberFormat="1" applyFont="1" applyBorder="1" applyAlignment="1">
      <alignment horizontal="right" vertical="center" wrapText="1"/>
    </xf>
    <xf numFmtId="41" fontId="9" fillId="0" borderId="7" xfId="1" applyNumberFormat="1" applyFont="1" applyBorder="1" applyAlignment="1">
      <alignment horizontal="left" vertical="center" wrapText="1"/>
    </xf>
    <xf numFmtId="41" fontId="9" fillId="0" borderId="30" xfId="1" applyNumberFormat="1" applyFont="1" applyBorder="1" applyAlignment="1">
      <alignment horizontal="right" vertical="center" wrapText="1"/>
    </xf>
    <xf numFmtId="41" fontId="9" fillId="0" borderId="30" xfId="1" applyNumberFormat="1" applyFont="1" applyBorder="1" applyAlignment="1">
      <alignment horizontal="left" vertical="center" wrapText="1"/>
    </xf>
    <xf numFmtId="41" fontId="9" fillId="0" borderId="7" xfId="1" applyNumberFormat="1" applyFont="1" applyFill="1" applyBorder="1" applyAlignment="1">
      <alignment horizontal="right" wrapText="1"/>
    </xf>
    <xf numFmtId="41" fontId="9" fillId="0" borderId="7" xfId="0" applyNumberFormat="1" applyFont="1" applyBorder="1" applyAlignment="1">
      <alignment wrapText="1"/>
    </xf>
    <xf numFmtId="41" fontId="9" fillId="0" borderId="7" xfId="0" applyNumberFormat="1" applyFont="1" applyBorder="1" applyAlignment="1">
      <alignment horizontal="center" wrapText="1"/>
    </xf>
    <xf numFmtId="0" fontId="10" fillId="0" borderId="33" xfId="0" applyFont="1" applyBorder="1" applyAlignment="1">
      <alignment vertical="center" wrapText="1"/>
    </xf>
    <xf numFmtId="0" fontId="10" fillId="0" borderId="44" xfId="0" applyFont="1" applyBorder="1" applyAlignment="1">
      <alignment horizontal="center"/>
    </xf>
    <xf numFmtId="41" fontId="9" fillId="0" borderId="7" xfId="1" applyNumberFormat="1" applyFont="1" applyBorder="1" applyAlignment="1">
      <alignment horizontal="left" wrapText="1"/>
    </xf>
    <xf numFmtId="0" fontId="10" fillId="0" borderId="39" xfId="0" applyFont="1" applyBorder="1" applyAlignment="1">
      <alignment horizontal="center" vertical="center" wrapText="1"/>
    </xf>
    <xf numFmtId="0" fontId="10" fillId="0" borderId="45" xfId="0" applyFont="1" applyBorder="1" applyAlignment="1">
      <alignment vertical="center" wrapText="1"/>
    </xf>
    <xf numFmtId="0" fontId="10" fillId="0" borderId="46" xfId="0" applyFont="1" applyBorder="1" applyAlignment="1">
      <alignment vertical="center" wrapText="1"/>
    </xf>
    <xf numFmtId="0" fontId="10" fillId="0" borderId="36" xfId="0" applyFont="1" applyBorder="1" applyAlignment="1">
      <alignment horizontal="left" wrapText="1"/>
    </xf>
    <xf numFmtId="0" fontId="10" fillId="0" borderId="37" xfId="0" applyFont="1" applyBorder="1" applyAlignment="1">
      <alignment horizontal="left"/>
    </xf>
    <xf numFmtId="0" fontId="10" fillId="0" borderId="47" xfId="0" applyFont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10" fillId="0" borderId="32" xfId="0" applyFont="1" applyBorder="1" applyAlignment="1">
      <alignment vertical="center" wrapText="1"/>
    </xf>
    <xf numFmtId="0" fontId="10" fillId="0" borderId="33" xfId="0" applyFont="1" applyBorder="1" applyAlignment="1">
      <alignment wrapText="1"/>
    </xf>
    <xf numFmtId="41" fontId="10" fillId="0" borderId="33" xfId="0" applyNumberFormat="1" applyFont="1" applyBorder="1" applyAlignment="1">
      <alignment wrapText="1"/>
    </xf>
    <xf numFmtId="41" fontId="10" fillId="0" borderId="33" xfId="1" applyNumberFormat="1" applyFont="1" applyBorder="1" applyAlignment="1">
      <alignment wrapText="1"/>
    </xf>
    <xf numFmtId="41" fontId="10" fillId="0" borderId="33" xfId="0" applyNumberFormat="1" applyFont="1" applyFill="1" applyBorder="1" applyAlignment="1">
      <alignment vertical="center" wrapText="1"/>
    </xf>
    <xf numFmtId="0" fontId="10" fillId="0" borderId="33" xfId="0" applyFont="1" applyBorder="1"/>
    <xf numFmtId="41" fontId="9" fillId="0" borderId="7" xfId="1" applyNumberFormat="1" applyFont="1" applyFill="1" applyBorder="1" applyAlignment="1">
      <alignment horizontal="center" wrapText="1"/>
    </xf>
    <xf numFmtId="41" fontId="9" fillId="0" borderId="7" xfId="1" applyNumberFormat="1" applyFont="1" applyBorder="1" applyAlignment="1">
      <alignment wrapText="1"/>
    </xf>
    <xf numFmtId="0" fontId="9" fillId="0" borderId="42" xfId="0" quotePrefix="1" applyFont="1" applyBorder="1" applyAlignment="1">
      <alignment horizontal="right" vertical="center" wrapText="1"/>
    </xf>
    <xf numFmtId="41" fontId="9" fillId="0" borderId="36" xfId="1" applyNumberFormat="1" applyFont="1" applyBorder="1" applyAlignment="1">
      <alignment horizontal="right" vertical="center" wrapText="1"/>
    </xf>
    <xf numFmtId="41" fontId="9" fillId="0" borderId="36" xfId="1" applyNumberFormat="1" applyFont="1" applyBorder="1" applyAlignment="1">
      <alignment horizontal="left" vertical="center" wrapText="1"/>
    </xf>
    <xf numFmtId="0" fontId="10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top" wrapText="1"/>
    </xf>
    <xf numFmtId="0" fontId="9" fillId="0" borderId="26" xfId="0" applyFont="1" applyFill="1" applyBorder="1" applyAlignment="1">
      <alignment horizontal="center" vertical="center" wrapText="1"/>
    </xf>
    <xf numFmtId="41" fontId="9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41" fontId="10" fillId="0" borderId="3" xfId="1" applyNumberFormat="1" applyFont="1" applyBorder="1" applyAlignment="1">
      <alignment vertical="center"/>
    </xf>
    <xf numFmtId="41" fontId="10" fillId="0" borderId="3" xfId="0" applyNumberFormat="1" applyFont="1" applyBorder="1" applyAlignment="1"/>
    <xf numFmtId="166" fontId="10" fillId="0" borderId="3" xfId="0" applyNumberFormat="1" applyFont="1" applyBorder="1" applyAlignment="1"/>
    <xf numFmtId="0" fontId="0" fillId="0" borderId="10" xfId="0" applyBorder="1"/>
    <xf numFmtId="41" fontId="7" fillId="0" borderId="10" xfId="0" applyNumberFormat="1" applyFont="1" applyBorder="1"/>
    <xf numFmtId="41" fontId="8" fillId="0" borderId="9" xfId="0" applyNumberFormat="1" applyFont="1" applyBorder="1"/>
    <xf numFmtId="41" fontId="8" fillId="0" borderId="11" xfId="0" applyNumberFormat="1" applyFont="1" applyBorder="1"/>
    <xf numFmtId="41" fontId="8" fillId="0" borderId="11" xfId="0" applyNumberFormat="1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164" fontId="5" fillId="0" borderId="9" xfId="2" applyFont="1" applyBorder="1" applyAlignment="1">
      <alignment horizontal="center"/>
    </xf>
    <xf numFmtId="41" fontId="6" fillId="0" borderId="15" xfId="0" applyNumberFormat="1" applyFont="1" applyBorder="1"/>
    <xf numFmtId="0" fontId="5" fillId="0" borderId="0" xfId="0" applyFont="1" applyBorder="1" applyAlignment="1">
      <alignment horizontal="left"/>
    </xf>
    <xf numFmtId="0" fontId="10" fillId="0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11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wrapText="1"/>
    </xf>
    <xf numFmtId="0" fontId="10" fillId="3" borderId="3" xfId="0" applyFont="1" applyFill="1" applyBorder="1" applyAlignment="1">
      <alignment horizontal="left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34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0" borderId="32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top" wrapText="1"/>
    </xf>
    <xf numFmtId="0" fontId="9" fillId="0" borderId="36" xfId="0" applyFont="1" applyBorder="1" applyAlignment="1">
      <alignment horizontal="center" vertical="top" wrapText="1"/>
    </xf>
    <xf numFmtId="41" fontId="9" fillId="0" borderId="33" xfId="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9" fillId="0" borderId="25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10" fillId="0" borderId="45" xfId="0" quotePrefix="1" applyFont="1" applyBorder="1" applyAlignment="1">
      <alignment horizontal="center" vertical="center" wrapText="1"/>
    </xf>
    <xf numFmtId="0" fontId="10" fillId="0" borderId="48" xfId="0" quotePrefix="1" applyFont="1" applyBorder="1" applyAlignment="1">
      <alignment horizontal="center" vertical="center" wrapText="1"/>
    </xf>
    <xf numFmtId="0" fontId="10" fillId="0" borderId="46" xfId="0" quotePrefix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right" vertical="center" wrapText="1"/>
    </xf>
    <xf numFmtId="0" fontId="10" fillId="0" borderId="25" xfId="0" quotePrefix="1" applyFont="1" applyBorder="1" applyAlignment="1">
      <alignment horizontal="right" vertical="center" wrapText="1"/>
    </xf>
    <xf numFmtId="0" fontId="10" fillId="0" borderId="20" xfId="0" quotePrefix="1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/>
    </xf>
    <xf numFmtId="0" fontId="10" fillId="0" borderId="20" xfId="0" applyFont="1" applyBorder="1" applyAlignment="1">
      <alignment horizontal="right" vertical="center" wrapText="1"/>
    </xf>
    <xf numFmtId="0" fontId="9" fillId="0" borderId="1" xfId="0" quotePrefix="1" applyFont="1" applyBorder="1" applyAlignment="1">
      <alignment horizontal="right" vertical="center" wrapText="1"/>
    </xf>
    <xf numFmtId="0" fontId="9" fillId="0" borderId="25" xfId="0" quotePrefix="1" applyFont="1" applyBorder="1" applyAlignment="1">
      <alignment horizontal="right" vertical="center" wrapText="1"/>
    </xf>
    <xf numFmtId="0" fontId="9" fillId="0" borderId="20" xfId="0" quotePrefix="1" applyFont="1" applyBorder="1" applyAlignment="1">
      <alignment horizontal="righ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wrapText="1"/>
    </xf>
    <xf numFmtId="0" fontId="9" fillId="0" borderId="3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693964</xdr:colOff>
      <xdr:row>164</xdr:row>
      <xdr:rowOff>81643</xdr:rowOff>
    </xdr:from>
    <xdr:to>
      <xdr:col>13</xdr:col>
      <xdr:colOff>296336</xdr:colOff>
      <xdr:row>173</xdr:row>
      <xdr:rowOff>88204</xdr:rowOff>
    </xdr:to>
    <xdr:grpSp>
      <xdr:nvGrpSpPr>
        <xdr:cNvPr id="2" name="Group 1"/>
        <xdr:cNvGrpSpPr/>
      </xdr:nvGrpSpPr>
      <xdr:grpSpPr>
        <a:xfrm>
          <a:off x="4923064" y="41773594"/>
          <a:ext cx="6929061" cy="1667486"/>
          <a:chOff x="0" y="11275786"/>
          <a:chExt cx="6991050" cy="1721061"/>
        </a:xfrm>
      </xdr:grpSpPr>
      <xdr:sp macro="" textlink="">
        <xdr:nvSpPr>
          <xdr:cNvPr id="3" name="Rectangle 2"/>
          <xdr:cNvSpPr/>
        </xdr:nvSpPr>
        <xdr:spPr>
          <a:xfrm>
            <a:off x="0" y="11549591"/>
            <a:ext cx="6478058" cy="12477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BADAN PENGURUS PUSAT MAMRE GBKP</a:t>
            </a:r>
          </a:p>
          <a:p>
            <a:pPr algn="ctr"/>
            <a:r>
              <a:rPr lang="en-US" sz="1100"/>
              <a:t>KETUA UMUM		           SEKRETARIS UMUM		BENDAHARA UMUM</a:t>
            </a:r>
          </a:p>
          <a:p>
            <a:pPr algn="ctr"/>
            <a:endParaRPr lang="en-US" sz="1100"/>
          </a:p>
          <a:p>
            <a:pPr algn="ctr"/>
            <a:endParaRPr lang="en-US" sz="1100"/>
          </a:p>
          <a:p>
            <a:pPr algn="ctr"/>
            <a:endParaRPr lang="en-US" sz="1100"/>
          </a:p>
          <a:p>
            <a:pPr algn="ctr"/>
            <a:r>
              <a:rPr lang="en-US" sz="1100"/>
              <a:t>Pt. EDY SURANTA BUKIT	       Pt.</a:t>
            </a:r>
            <a:r>
              <a:rPr lang="en-US" sz="1100" baseline="0"/>
              <a:t> Drs. ADRI SEMBIRING, MM	Pt. Drs. EFRAIM SURBAKTI</a:t>
            </a:r>
            <a:endParaRPr lang="en-US" sz="1100"/>
          </a:p>
        </xdr:txBody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2299" y="11868996"/>
            <a:ext cx="848995" cy="6146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3784" y="11401879"/>
            <a:ext cx="1722121" cy="12579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Picture 5"/>
          <xdr:cNvPicPr/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="" xmlns:a14="http://schemas.microsoft.com/office/drawing/2010/main">
                  <a14:imgLayer r:embed="rId4">
                    <a14:imgEffect>
                      <a14:backgroundRemoval t="0" b="100000" l="0" r="100000"/>
                    </a14:imgEffect>
                    <a14:imgEffect>
                      <a14:brightnessContrast bright="-57000" contrast="48000"/>
                    </a14:imgEffect>
                  </a14:imgLayer>
                </a14:imgProps>
              </a:ex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31382" y="11275786"/>
            <a:ext cx="3259668" cy="1721061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476251</xdr:colOff>
      <xdr:row>166</xdr:row>
      <xdr:rowOff>95250</xdr:rowOff>
    </xdr:from>
    <xdr:to>
      <xdr:col>7</xdr:col>
      <xdr:colOff>353787</xdr:colOff>
      <xdr:row>171</xdr:row>
      <xdr:rowOff>1815</xdr:rowOff>
    </xdr:to>
    <xdr:pic>
      <xdr:nvPicPr>
        <xdr:cNvPr id="7" name="image10.png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56072" y="43869429"/>
          <a:ext cx="925286" cy="859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V198"/>
  <sheetViews>
    <sheetView view="pageLayout" topLeftCell="A7" zoomScale="130" zoomScaleNormal="90" zoomScalePageLayoutView="130" workbookViewId="0">
      <selection activeCell="B8" sqref="B8"/>
    </sheetView>
  </sheetViews>
  <sheetFormatPr defaultRowHeight="15"/>
  <cols>
    <col min="1" max="1" width="5.42578125" style="84" customWidth="1"/>
    <col min="2" max="2" width="36.140625" style="84" customWidth="1"/>
    <col min="3" max="3" width="16.7109375" style="84" customWidth="1"/>
    <col min="4" max="4" width="17.28515625" style="202" customWidth="1"/>
    <col min="5" max="5" width="11.28515625" style="84" customWidth="1"/>
    <col min="6" max="8" width="14.5703125" style="192" customWidth="1"/>
    <col min="9" max="9" width="13.28515625" style="84" customWidth="1"/>
    <col min="10" max="10" width="4.140625" style="84" customWidth="1"/>
    <col min="11" max="11" width="4.42578125" style="84" customWidth="1"/>
    <col min="12" max="12" width="4.5703125" style="84" customWidth="1"/>
    <col min="13" max="13" width="4.28515625" style="84" customWidth="1"/>
    <col min="14" max="14" width="4.140625" style="84" customWidth="1"/>
    <col min="15" max="15" width="3.7109375" style="84" customWidth="1"/>
    <col min="16" max="16" width="3.5703125" style="84" customWidth="1"/>
    <col min="17" max="17" width="4.140625" style="84" customWidth="1"/>
    <col min="18" max="18" width="4.7109375" style="84" customWidth="1"/>
    <col min="19" max="19" width="5" style="84" customWidth="1"/>
    <col min="20" max="20" width="4.85546875" style="84" customWidth="1"/>
    <col min="21" max="21" width="4.5703125" style="84" customWidth="1"/>
    <col min="22" max="22" width="12.28515625" customWidth="1"/>
  </cols>
  <sheetData>
    <row r="1" spans="1:22" ht="15.75">
      <c r="A1" s="401" t="s">
        <v>232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</row>
    <row r="2" spans="1:22" ht="15.75">
      <c r="A2" s="401" t="s">
        <v>281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</row>
    <row r="3" spans="1:22" ht="15.75" thickBot="1">
      <c r="A3" s="88"/>
      <c r="B3" s="88"/>
      <c r="C3" s="88"/>
      <c r="D3" s="193"/>
      <c r="E3" s="88"/>
      <c r="F3" s="179"/>
      <c r="G3" s="179"/>
      <c r="H3" s="179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6"/>
    </row>
    <row r="4" spans="1:22">
      <c r="A4" s="402" t="s">
        <v>397</v>
      </c>
      <c r="B4" s="404" t="s">
        <v>191</v>
      </c>
      <c r="C4" s="404" t="s">
        <v>192</v>
      </c>
      <c r="D4" s="406" t="s">
        <v>193</v>
      </c>
      <c r="E4" s="404" t="s">
        <v>194</v>
      </c>
      <c r="F4" s="408" t="s">
        <v>195</v>
      </c>
      <c r="G4" s="408"/>
      <c r="H4" s="408"/>
      <c r="I4" s="404" t="s">
        <v>198</v>
      </c>
      <c r="J4" s="404" t="s">
        <v>75</v>
      </c>
      <c r="K4" s="404"/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399" t="s">
        <v>233</v>
      </c>
    </row>
    <row r="5" spans="1:22" ht="24.75" thickBot="1">
      <c r="A5" s="403"/>
      <c r="B5" s="405"/>
      <c r="C5" s="405"/>
      <c r="D5" s="407"/>
      <c r="E5" s="405"/>
      <c r="F5" s="318" t="s">
        <v>196</v>
      </c>
      <c r="G5" s="318" t="s">
        <v>197</v>
      </c>
      <c r="H5" s="318" t="s">
        <v>168</v>
      </c>
      <c r="I5" s="405"/>
      <c r="J5" s="319" t="s">
        <v>199</v>
      </c>
      <c r="K5" s="319" t="s">
        <v>200</v>
      </c>
      <c r="L5" s="319" t="s">
        <v>201</v>
      </c>
      <c r="M5" s="320" t="s">
        <v>202</v>
      </c>
      <c r="N5" s="320" t="s">
        <v>203</v>
      </c>
      <c r="O5" s="320" t="s">
        <v>204</v>
      </c>
      <c r="P5" s="320" t="s">
        <v>205</v>
      </c>
      <c r="Q5" s="320" t="s">
        <v>206</v>
      </c>
      <c r="R5" s="320" t="s">
        <v>207</v>
      </c>
      <c r="S5" s="320" t="s">
        <v>208</v>
      </c>
      <c r="T5" s="320" t="s">
        <v>209</v>
      </c>
      <c r="U5" s="320" t="s">
        <v>210</v>
      </c>
      <c r="V5" s="400"/>
    </row>
    <row r="6" spans="1:22" s="1" customFormat="1" ht="15.75" thickBot="1">
      <c r="A6" s="371">
        <v>1</v>
      </c>
      <c r="B6" s="366">
        <v>2</v>
      </c>
      <c r="C6" s="366">
        <v>3</v>
      </c>
      <c r="D6" s="367">
        <v>4</v>
      </c>
      <c r="E6" s="368">
        <v>5</v>
      </c>
      <c r="F6" s="369">
        <v>6</v>
      </c>
      <c r="G6" s="369">
        <v>7</v>
      </c>
      <c r="H6" s="369">
        <v>8</v>
      </c>
      <c r="I6" s="368">
        <v>9</v>
      </c>
      <c r="J6" s="368">
        <v>10</v>
      </c>
      <c r="K6" s="368">
        <v>11</v>
      </c>
      <c r="L6" s="368">
        <v>12</v>
      </c>
      <c r="M6" s="368">
        <v>13</v>
      </c>
      <c r="N6" s="368">
        <v>14</v>
      </c>
      <c r="O6" s="368">
        <v>15</v>
      </c>
      <c r="P6" s="368">
        <v>16</v>
      </c>
      <c r="Q6" s="368">
        <v>17</v>
      </c>
      <c r="R6" s="368">
        <v>18</v>
      </c>
      <c r="S6" s="368">
        <v>19</v>
      </c>
      <c r="T6" s="368">
        <v>20</v>
      </c>
      <c r="U6" s="368">
        <v>21</v>
      </c>
      <c r="V6" s="370">
        <v>22</v>
      </c>
    </row>
    <row r="7" spans="1:22" s="165" customFormat="1" ht="15" customHeight="1" thickBot="1">
      <c r="A7" s="268">
        <v>60</v>
      </c>
      <c r="B7" s="269" t="s">
        <v>304</v>
      </c>
      <c r="C7" s="409"/>
      <c r="D7" s="409"/>
      <c r="E7" s="409"/>
      <c r="F7" s="409"/>
      <c r="G7" s="409"/>
      <c r="H7" s="409"/>
      <c r="I7" s="409"/>
      <c r="J7" s="410"/>
      <c r="K7" s="410"/>
      <c r="L7" s="410"/>
      <c r="M7" s="410"/>
      <c r="N7" s="410"/>
      <c r="O7" s="410"/>
      <c r="P7" s="410"/>
      <c r="Q7" s="410"/>
      <c r="R7" s="410"/>
      <c r="S7" s="410"/>
      <c r="T7" s="410"/>
      <c r="U7" s="410"/>
      <c r="V7" s="411"/>
    </row>
    <row r="8" spans="1:22" ht="15.75" thickBot="1">
      <c r="A8" s="272">
        <v>61</v>
      </c>
      <c r="B8" s="273" t="s">
        <v>401</v>
      </c>
      <c r="C8" s="274"/>
      <c r="D8" s="275"/>
      <c r="E8" s="276"/>
      <c r="F8" s="277"/>
      <c r="G8" s="278"/>
      <c r="H8" s="278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80"/>
    </row>
    <row r="9" spans="1:22" ht="38.25">
      <c r="A9" s="321" t="s">
        <v>174</v>
      </c>
      <c r="B9" s="168" t="s">
        <v>305</v>
      </c>
      <c r="C9" s="169" t="s">
        <v>103</v>
      </c>
      <c r="D9" s="270" t="s">
        <v>117</v>
      </c>
      <c r="E9" s="264">
        <v>12</v>
      </c>
      <c r="F9" s="265">
        <f>E9*2500000</f>
        <v>30000000</v>
      </c>
      <c r="G9" s="246"/>
      <c r="H9" s="271">
        <f t="shared" ref="H9:H10" si="0">F9+G9</f>
        <v>30000000</v>
      </c>
      <c r="I9" s="245"/>
      <c r="J9" s="151" t="s">
        <v>38</v>
      </c>
      <c r="K9" s="151" t="s">
        <v>38</v>
      </c>
      <c r="L9" s="151" t="s">
        <v>38</v>
      </c>
      <c r="M9" s="151" t="s">
        <v>38</v>
      </c>
      <c r="N9" s="151" t="s">
        <v>38</v>
      </c>
      <c r="O9" s="151" t="s">
        <v>38</v>
      </c>
      <c r="P9" s="151" t="s">
        <v>38</v>
      </c>
      <c r="Q9" s="151" t="s">
        <v>38</v>
      </c>
      <c r="R9" s="151" t="s">
        <v>38</v>
      </c>
      <c r="S9" s="151" t="s">
        <v>38</v>
      </c>
      <c r="T9" s="151" t="s">
        <v>38</v>
      </c>
      <c r="U9" s="151" t="s">
        <v>38</v>
      </c>
      <c r="V9" s="249"/>
    </row>
    <row r="10" spans="1:22" ht="38.25">
      <c r="A10" s="322" t="s">
        <v>314</v>
      </c>
      <c r="B10" s="69" t="s">
        <v>306</v>
      </c>
      <c r="C10" s="72" t="s">
        <v>103</v>
      </c>
      <c r="D10" s="196" t="s">
        <v>118</v>
      </c>
      <c r="E10" s="114">
        <v>12</v>
      </c>
      <c r="F10" s="181">
        <f>E10*1500000</f>
        <v>18000000</v>
      </c>
      <c r="G10" s="129"/>
      <c r="H10" s="117">
        <f t="shared" si="0"/>
        <v>18000000</v>
      </c>
      <c r="I10" s="109"/>
      <c r="J10" s="78" t="s">
        <v>38</v>
      </c>
      <c r="K10" s="78" t="s">
        <v>38</v>
      </c>
      <c r="L10" s="78" t="s">
        <v>38</v>
      </c>
      <c r="M10" s="78" t="s">
        <v>38</v>
      </c>
      <c r="N10" s="78" t="s">
        <v>38</v>
      </c>
      <c r="O10" s="78" t="s">
        <v>38</v>
      </c>
      <c r="P10" s="78" t="s">
        <v>38</v>
      </c>
      <c r="Q10" s="78" t="s">
        <v>38</v>
      </c>
      <c r="R10" s="78" t="s">
        <v>38</v>
      </c>
      <c r="S10" s="78" t="s">
        <v>38</v>
      </c>
      <c r="T10" s="78" t="s">
        <v>38</v>
      </c>
      <c r="U10" s="78" t="s">
        <v>38</v>
      </c>
      <c r="V10" s="68"/>
    </row>
    <row r="11" spans="1:22" ht="15.75" thickBot="1">
      <c r="A11" s="323" t="s">
        <v>179</v>
      </c>
      <c r="B11" s="139" t="s">
        <v>307</v>
      </c>
      <c r="C11" s="140"/>
      <c r="D11" s="203"/>
      <c r="E11" s="204">
        <v>1</v>
      </c>
      <c r="F11" s="205">
        <f>E11*2500000</f>
        <v>2500000</v>
      </c>
      <c r="G11" s="206"/>
      <c r="H11" s="206">
        <f>F11+G11</f>
        <v>2500000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207"/>
    </row>
    <row r="12" spans="1:22" ht="15.75" thickBot="1">
      <c r="A12" s="212"/>
      <c r="B12" s="213"/>
      <c r="C12" s="214"/>
      <c r="D12" s="215"/>
      <c r="E12" s="216"/>
      <c r="F12" s="337">
        <f>SUM(F9:F11)</f>
        <v>50500000</v>
      </c>
      <c r="G12" s="338"/>
      <c r="H12" s="338">
        <f>SUM(H9:H11)</f>
        <v>50500000</v>
      </c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219"/>
    </row>
    <row r="13" spans="1:22" ht="15.75" thickBot="1">
      <c r="A13" s="324"/>
      <c r="B13" s="256"/>
      <c r="C13" s="257"/>
      <c r="D13" s="258"/>
      <c r="E13" s="259"/>
      <c r="F13" s="260"/>
      <c r="G13" s="261"/>
      <c r="H13" s="261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3"/>
    </row>
    <row r="14" spans="1:22" ht="26.25" thickBot="1">
      <c r="A14" s="267">
        <v>64</v>
      </c>
      <c r="B14" s="225" t="s">
        <v>308</v>
      </c>
      <c r="C14" s="214"/>
      <c r="D14" s="222"/>
      <c r="E14" s="216"/>
      <c r="F14" s="217"/>
      <c r="G14" s="218"/>
      <c r="H14" s="21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219"/>
    </row>
    <row r="15" spans="1:22" ht="32.25" customHeight="1">
      <c r="A15" s="321" t="s">
        <v>340</v>
      </c>
      <c r="B15" s="168" t="s">
        <v>312</v>
      </c>
      <c r="C15" s="169" t="s">
        <v>93</v>
      </c>
      <c r="D15" s="221" t="s">
        <v>298</v>
      </c>
      <c r="E15" s="264">
        <v>27</v>
      </c>
      <c r="F15" s="265">
        <f>70000000-24300000</f>
        <v>45700000</v>
      </c>
      <c r="G15" s="266"/>
      <c r="H15" s="247">
        <f t="shared" ref="H15" si="1">F15+G15</f>
        <v>45700000</v>
      </c>
      <c r="I15" s="170"/>
      <c r="J15" s="151" t="s">
        <v>38</v>
      </c>
      <c r="K15" s="151" t="s">
        <v>38</v>
      </c>
      <c r="L15" s="151" t="s">
        <v>38</v>
      </c>
      <c r="M15" s="151" t="s">
        <v>38</v>
      </c>
      <c r="N15" s="151" t="s">
        <v>38</v>
      </c>
      <c r="O15" s="151" t="s">
        <v>38</v>
      </c>
      <c r="P15" s="151" t="s">
        <v>38</v>
      </c>
      <c r="Q15" s="151" t="s">
        <v>38</v>
      </c>
      <c r="R15" s="151" t="s">
        <v>38</v>
      </c>
      <c r="S15" s="151" t="s">
        <v>38</v>
      </c>
      <c r="T15" s="151" t="s">
        <v>38</v>
      </c>
      <c r="U15" s="151" t="s">
        <v>38</v>
      </c>
      <c r="V15" s="249"/>
    </row>
    <row r="16" spans="1:22" ht="25.5">
      <c r="A16" s="322" t="s">
        <v>174</v>
      </c>
      <c r="B16" s="69" t="s">
        <v>309</v>
      </c>
      <c r="C16" s="72" t="s">
        <v>93</v>
      </c>
      <c r="D16" s="198" t="s">
        <v>301</v>
      </c>
      <c r="E16" s="99" t="s">
        <v>297</v>
      </c>
      <c r="F16" s="181">
        <f>48600000-26000000</f>
        <v>22600000</v>
      </c>
      <c r="G16" s="183"/>
      <c r="H16" s="183">
        <f>F16+G16</f>
        <v>22600000</v>
      </c>
      <c r="I16" s="109" t="s">
        <v>94</v>
      </c>
      <c r="J16" s="78" t="s">
        <v>38</v>
      </c>
      <c r="K16" s="78" t="s">
        <v>38</v>
      </c>
      <c r="L16" s="78" t="s">
        <v>38</v>
      </c>
      <c r="M16" s="78" t="s">
        <v>38</v>
      </c>
      <c r="N16" s="78" t="s">
        <v>38</v>
      </c>
      <c r="O16" s="78" t="s">
        <v>38</v>
      </c>
      <c r="P16" s="78" t="s">
        <v>38</v>
      </c>
      <c r="Q16" s="78" t="s">
        <v>38</v>
      </c>
      <c r="R16" s="78" t="s">
        <v>38</v>
      </c>
      <c r="S16" s="78" t="s">
        <v>38</v>
      </c>
      <c r="T16" s="78" t="s">
        <v>38</v>
      </c>
      <c r="U16" s="78" t="s">
        <v>38</v>
      </c>
      <c r="V16" s="68"/>
    </row>
    <row r="17" spans="1:22">
      <c r="A17" s="322" t="s">
        <v>177</v>
      </c>
      <c r="B17" s="69" t="s">
        <v>313</v>
      </c>
      <c r="C17" s="72"/>
      <c r="D17" s="194"/>
      <c r="E17" s="92">
        <v>1</v>
      </c>
      <c r="F17" s="180"/>
      <c r="G17" s="105"/>
      <c r="H17" s="105">
        <f>F17+G17</f>
        <v>0</v>
      </c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1"/>
    </row>
    <row r="18" spans="1:22" ht="41.25" customHeight="1">
      <c r="A18" s="322" t="s">
        <v>179</v>
      </c>
      <c r="B18" s="69" t="s">
        <v>310</v>
      </c>
      <c r="C18" s="72" t="s">
        <v>93</v>
      </c>
      <c r="D18" s="194" t="s">
        <v>110</v>
      </c>
      <c r="E18" s="99" t="s">
        <v>105</v>
      </c>
      <c r="F18" s="181">
        <v>3800000</v>
      </c>
      <c r="G18" s="182"/>
      <c r="H18" s="183">
        <f t="shared" ref="H18" si="2">F18+G18</f>
        <v>3800000</v>
      </c>
      <c r="I18" s="82"/>
      <c r="J18" s="78"/>
      <c r="K18" s="78"/>
      <c r="L18" s="78"/>
      <c r="M18" s="78"/>
      <c r="N18" s="78"/>
      <c r="O18" s="78"/>
      <c r="P18" s="78" t="s">
        <v>38</v>
      </c>
      <c r="Q18" s="78"/>
      <c r="R18" s="78"/>
      <c r="S18" s="78" t="s">
        <v>38</v>
      </c>
      <c r="T18" s="78"/>
      <c r="U18" s="78"/>
      <c r="V18" s="68"/>
    </row>
    <row r="19" spans="1:22" ht="30.75" customHeight="1">
      <c r="A19" s="322" t="s">
        <v>184</v>
      </c>
      <c r="B19" s="69" t="s">
        <v>311</v>
      </c>
      <c r="C19" s="72" t="s">
        <v>93</v>
      </c>
      <c r="D19" s="194" t="s">
        <v>96</v>
      </c>
      <c r="E19" s="99" t="s">
        <v>91</v>
      </c>
      <c r="F19" s="181">
        <v>2000000</v>
      </c>
      <c r="G19" s="182"/>
      <c r="H19" s="183">
        <f t="shared" ref="H19:H21" si="3">F19+G19</f>
        <v>2000000</v>
      </c>
      <c r="I19" s="82"/>
      <c r="J19" s="78" t="s">
        <v>38</v>
      </c>
      <c r="K19" s="78" t="s">
        <v>38</v>
      </c>
      <c r="L19" s="78" t="s">
        <v>38</v>
      </c>
      <c r="M19" s="78" t="s">
        <v>38</v>
      </c>
      <c r="N19" s="78" t="s">
        <v>38</v>
      </c>
      <c r="O19" s="78" t="s">
        <v>38</v>
      </c>
      <c r="P19" s="78" t="s">
        <v>38</v>
      </c>
      <c r="Q19" s="78" t="s">
        <v>38</v>
      </c>
      <c r="R19" s="78" t="s">
        <v>38</v>
      </c>
      <c r="S19" s="78" t="s">
        <v>38</v>
      </c>
      <c r="T19" s="78" t="s">
        <v>38</v>
      </c>
      <c r="U19" s="78" t="s">
        <v>38</v>
      </c>
      <c r="V19" s="68"/>
    </row>
    <row r="20" spans="1:22" ht="15.75" customHeight="1">
      <c r="A20" s="322" t="s">
        <v>186</v>
      </c>
      <c r="B20" s="69" t="s">
        <v>392</v>
      </c>
      <c r="C20" s="72" t="s">
        <v>93</v>
      </c>
      <c r="D20" s="197"/>
      <c r="E20" s="99" t="s">
        <v>101</v>
      </c>
      <c r="F20" s="184">
        <v>37000000</v>
      </c>
      <c r="G20" s="117"/>
      <c r="H20" s="183">
        <f t="shared" si="3"/>
        <v>37000000</v>
      </c>
      <c r="I20" s="82"/>
      <c r="J20" s="78"/>
      <c r="K20" s="78"/>
      <c r="L20" s="78"/>
      <c r="M20" s="78"/>
      <c r="N20" s="78"/>
      <c r="O20" s="78" t="s">
        <v>38</v>
      </c>
      <c r="P20" s="78"/>
      <c r="Q20" s="325"/>
      <c r="R20" s="78"/>
      <c r="S20" s="78"/>
      <c r="T20" s="78"/>
      <c r="U20" s="78"/>
      <c r="V20" s="109"/>
    </row>
    <row r="21" spans="1:22" s="160" customFormat="1" ht="35.25" customHeight="1">
      <c r="A21" s="322" t="s">
        <v>222</v>
      </c>
      <c r="B21" s="69" t="s">
        <v>391</v>
      </c>
      <c r="C21" s="72" t="s">
        <v>79</v>
      </c>
      <c r="D21" s="194" t="s">
        <v>163</v>
      </c>
      <c r="E21" s="99" t="s">
        <v>101</v>
      </c>
      <c r="F21" s="181">
        <v>24000000</v>
      </c>
      <c r="G21" s="117"/>
      <c r="H21" s="183">
        <f t="shared" si="3"/>
        <v>24000000</v>
      </c>
      <c r="I21" s="82"/>
      <c r="J21" s="78" t="s">
        <v>38</v>
      </c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68"/>
    </row>
    <row r="22" spans="1:22">
      <c r="A22" s="322" t="s">
        <v>243</v>
      </c>
      <c r="B22" s="69" t="s">
        <v>321</v>
      </c>
      <c r="C22" s="72"/>
      <c r="D22" s="194"/>
      <c r="E22" s="92"/>
      <c r="F22" s="180"/>
      <c r="G22" s="105"/>
      <c r="H22" s="105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1"/>
    </row>
    <row r="23" spans="1:22" ht="15.75" thickBot="1">
      <c r="A23" s="323" t="s">
        <v>277</v>
      </c>
      <c r="B23" s="139" t="s">
        <v>316</v>
      </c>
      <c r="C23" s="140"/>
      <c r="D23" s="220"/>
      <c r="E23" s="204"/>
      <c r="F23" s="205"/>
      <c r="G23" s="206"/>
      <c r="H23" s="206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207"/>
    </row>
    <row r="24" spans="1:22" ht="15.75" thickBot="1">
      <c r="A24" s="418"/>
      <c r="B24" s="419"/>
      <c r="C24" s="419"/>
      <c r="D24" s="419"/>
      <c r="E24" s="420"/>
      <c r="F24" s="339">
        <f>SUM(F15:F23)</f>
        <v>135100000</v>
      </c>
      <c r="G24" s="340"/>
      <c r="H24" s="340">
        <f>SUM(H15:H23)</f>
        <v>135100000</v>
      </c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2"/>
      <c r="U24" s="282"/>
      <c r="V24" s="283"/>
    </row>
    <row r="25" spans="1:22" ht="15.75" thickBot="1">
      <c r="A25" s="287"/>
      <c r="B25" s="288"/>
      <c r="C25" s="289"/>
      <c r="D25" s="290"/>
      <c r="E25" s="291"/>
      <c r="F25" s="292"/>
      <c r="G25" s="293"/>
      <c r="H25" s="293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5"/>
    </row>
    <row r="26" spans="1:22" ht="15.75" thickBot="1">
      <c r="A26" s="284">
        <v>67</v>
      </c>
      <c r="B26" s="273" t="s">
        <v>357</v>
      </c>
      <c r="C26" s="274"/>
      <c r="D26" s="275"/>
      <c r="E26" s="276"/>
      <c r="F26" s="277"/>
      <c r="G26" s="278"/>
      <c r="H26" s="278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85"/>
    </row>
    <row r="27" spans="1:22">
      <c r="A27" s="321" t="s">
        <v>174</v>
      </c>
      <c r="B27" s="224" t="s">
        <v>398</v>
      </c>
      <c r="C27" s="169"/>
      <c r="D27" s="221"/>
      <c r="E27" s="176">
        <v>81</v>
      </c>
      <c r="F27" s="209">
        <v>24300000</v>
      </c>
      <c r="G27" s="210"/>
      <c r="H27" s="210">
        <f>F27+G27</f>
        <v>24300000</v>
      </c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211"/>
    </row>
    <row r="28" spans="1:22" ht="15.75" thickBot="1">
      <c r="A28" s="323" t="s">
        <v>177</v>
      </c>
      <c r="B28" s="223" t="s">
        <v>399</v>
      </c>
      <c r="C28" s="140"/>
      <c r="D28" s="220"/>
      <c r="E28" s="204">
        <v>13</v>
      </c>
      <c r="F28" s="205">
        <v>26000000</v>
      </c>
      <c r="G28" s="206"/>
      <c r="H28" s="210">
        <f>F28+G28</f>
        <v>26000000</v>
      </c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207"/>
    </row>
    <row r="29" spans="1:22" ht="15.75" thickBot="1">
      <c r="A29" s="418"/>
      <c r="B29" s="419"/>
      <c r="C29" s="419"/>
      <c r="D29" s="419"/>
      <c r="E29" s="420"/>
      <c r="F29" s="337">
        <f>SUM(F27:F28)</f>
        <v>50300000</v>
      </c>
      <c r="G29" s="338"/>
      <c r="H29" s="338">
        <f>SUM(H27:H28)</f>
        <v>50300000</v>
      </c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219"/>
    </row>
    <row r="30" spans="1:22" ht="15.75" thickBot="1">
      <c r="A30" s="326"/>
      <c r="B30" s="296"/>
      <c r="C30" s="257"/>
      <c r="D30" s="281"/>
      <c r="E30" s="259"/>
      <c r="F30" s="260"/>
      <c r="G30" s="261"/>
      <c r="H30" s="261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3"/>
    </row>
    <row r="31" spans="1:22" ht="15.75" thickBot="1">
      <c r="A31" s="252">
        <v>68</v>
      </c>
      <c r="B31" s="225" t="s">
        <v>317</v>
      </c>
      <c r="C31" s="214"/>
      <c r="D31" s="222"/>
      <c r="E31" s="216"/>
      <c r="F31" s="217"/>
      <c r="G31" s="218"/>
      <c r="H31" s="21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219"/>
    </row>
    <row r="32" spans="1:22" ht="30" customHeight="1">
      <c r="A32" s="321" t="s">
        <v>174</v>
      </c>
      <c r="B32" s="168" t="s">
        <v>318</v>
      </c>
      <c r="C32" s="169" t="s">
        <v>103</v>
      </c>
      <c r="D32" s="221" t="s">
        <v>113</v>
      </c>
      <c r="E32" s="264"/>
      <c r="F32" s="265">
        <v>11000000</v>
      </c>
      <c r="G32" s="266"/>
      <c r="H32" s="247">
        <f>F32+G32</f>
        <v>11000000</v>
      </c>
      <c r="I32" s="170"/>
      <c r="J32" s="151" t="s">
        <v>38</v>
      </c>
      <c r="K32" s="151" t="s">
        <v>38</v>
      </c>
      <c r="L32" s="151" t="s">
        <v>38</v>
      </c>
      <c r="M32" s="151" t="s">
        <v>38</v>
      </c>
      <c r="N32" s="151" t="s">
        <v>38</v>
      </c>
      <c r="O32" s="151" t="s">
        <v>38</v>
      </c>
      <c r="P32" s="151" t="s">
        <v>38</v>
      </c>
      <c r="Q32" s="151" t="s">
        <v>38</v>
      </c>
      <c r="R32" s="151" t="s">
        <v>38</v>
      </c>
      <c r="S32" s="151" t="s">
        <v>38</v>
      </c>
      <c r="T32" s="151" t="s">
        <v>38</v>
      </c>
      <c r="U32" s="151" t="s">
        <v>38</v>
      </c>
      <c r="V32" s="249"/>
    </row>
    <row r="33" spans="1:22">
      <c r="A33" s="322" t="s">
        <v>177</v>
      </c>
      <c r="B33" s="69" t="s">
        <v>389</v>
      </c>
      <c r="C33" s="72"/>
      <c r="D33" s="194"/>
      <c r="E33" s="92"/>
      <c r="F33" s="180"/>
      <c r="G33" s="105"/>
      <c r="H33" s="247">
        <f t="shared" ref="H33:H43" si="4">F33+G33</f>
        <v>0</v>
      </c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1"/>
    </row>
    <row r="34" spans="1:22" ht="28.5" customHeight="1">
      <c r="A34" s="322"/>
      <c r="B34" s="69" t="s">
        <v>387</v>
      </c>
      <c r="C34" s="72"/>
      <c r="D34" s="194" t="s">
        <v>237</v>
      </c>
      <c r="E34" s="92"/>
      <c r="F34" s="180">
        <v>30000000</v>
      </c>
      <c r="G34" s="105"/>
      <c r="H34" s="247">
        <f t="shared" si="4"/>
        <v>30000000</v>
      </c>
      <c r="I34" s="78"/>
      <c r="J34" s="78"/>
      <c r="K34" s="78"/>
      <c r="L34" s="78"/>
      <c r="M34" s="78"/>
      <c r="N34" s="78" t="s">
        <v>38</v>
      </c>
      <c r="O34" s="78"/>
      <c r="P34" s="78"/>
      <c r="Q34" s="78"/>
      <c r="R34" s="78"/>
      <c r="S34" s="78"/>
      <c r="T34" s="78"/>
      <c r="U34" s="78"/>
      <c r="V34" s="71"/>
    </row>
    <row r="35" spans="1:22">
      <c r="A35" s="322"/>
      <c r="B35" s="69" t="s">
        <v>388</v>
      </c>
      <c r="C35" s="72"/>
      <c r="D35" s="194" t="s">
        <v>238</v>
      </c>
      <c r="E35" s="92" t="s">
        <v>235</v>
      </c>
      <c r="F35" s="180">
        <v>12000000</v>
      </c>
      <c r="G35" s="105"/>
      <c r="H35" s="247">
        <f t="shared" si="4"/>
        <v>12000000</v>
      </c>
      <c r="I35" s="78"/>
      <c r="J35" s="78" t="s">
        <v>38</v>
      </c>
      <c r="K35" s="78" t="s">
        <v>38</v>
      </c>
      <c r="L35" s="78" t="s">
        <v>38</v>
      </c>
      <c r="M35" s="78" t="s">
        <v>38</v>
      </c>
      <c r="N35" s="78" t="s">
        <v>38</v>
      </c>
      <c r="O35" s="78" t="s">
        <v>38</v>
      </c>
      <c r="P35" s="78" t="s">
        <v>38</v>
      </c>
      <c r="Q35" s="78" t="s">
        <v>38</v>
      </c>
      <c r="R35" s="78" t="s">
        <v>38</v>
      </c>
      <c r="S35" s="78" t="s">
        <v>38</v>
      </c>
      <c r="T35" s="78" t="s">
        <v>38</v>
      </c>
      <c r="U35" s="78" t="s">
        <v>38</v>
      </c>
      <c r="V35" s="71"/>
    </row>
    <row r="36" spans="1:22">
      <c r="A36" s="322" t="s">
        <v>179</v>
      </c>
      <c r="B36" s="69" t="s">
        <v>319</v>
      </c>
      <c r="C36" s="72"/>
      <c r="D36" s="194"/>
      <c r="E36" s="92"/>
      <c r="F36" s="180"/>
      <c r="G36" s="105"/>
      <c r="H36" s="247">
        <f t="shared" si="4"/>
        <v>0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1"/>
    </row>
    <row r="37" spans="1:22">
      <c r="A37" s="322" t="s">
        <v>184</v>
      </c>
      <c r="B37" s="69" t="s">
        <v>393</v>
      </c>
      <c r="C37" s="75" t="s">
        <v>119</v>
      </c>
      <c r="D37" s="195"/>
      <c r="E37" s="114">
        <v>12</v>
      </c>
      <c r="F37" s="181">
        <f>E37*250000</f>
        <v>3000000</v>
      </c>
      <c r="G37" s="129"/>
      <c r="H37" s="247">
        <f t="shared" si="4"/>
        <v>3000000</v>
      </c>
      <c r="I37" s="109"/>
      <c r="J37" s="78" t="s">
        <v>38</v>
      </c>
      <c r="K37" s="78" t="s">
        <v>38</v>
      </c>
      <c r="L37" s="78" t="s">
        <v>38</v>
      </c>
      <c r="M37" s="78" t="s">
        <v>38</v>
      </c>
      <c r="N37" s="78" t="s">
        <v>38</v>
      </c>
      <c r="O37" s="78" t="s">
        <v>38</v>
      </c>
      <c r="P37" s="78" t="s">
        <v>38</v>
      </c>
      <c r="Q37" s="78" t="s">
        <v>38</v>
      </c>
      <c r="R37" s="78" t="s">
        <v>38</v>
      </c>
      <c r="S37" s="78" t="s">
        <v>38</v>
      </c>
      <c r="T37" s="78" t="s">
        <v>38</v>
      </c>
      <c r="U37" s="78" t="s">
        <v>38</v>
      </c>
      <c r="V37" s="68"/>
    </row>
    <row r="38" spans="1:22">
      <c r="A38" s="322" t="s">
        <v>186</v>
      </c>
      <c r="B38" s="69" t="s">
        <v>320</v>
      </c>
      <c r="C38" s="72" t="s">
        <v>103</v>
      </c>
      <c r="D38" s="197"/>
      <c r="E38" s="99">
        <v>12</v>
      </c>
      <c r="F38" s="181">
        <v>5000000</v>
      </c>
      <c r="G38" s="182"/>
      <c r="H38" s="247">
        <f t="shared" si="4"/>
        <v>5000000</v>
      </c>
      <c r="I38" s="82"/>
      <c r="J38" s="78" t="s">
        <v>38</v>
      </c>
      <c r="K38" s="78" t="s">
        <v>38</v>
      </c>
      <c r="L38" s="78" t="s">
        <v>38</v>
      </c>
      <c r="M38" s="78" t="s">
        <v>38</v>
      </c>
      <c r="N38" s="78" t="s">
        <v>38</v>
      </c>
      <c r="O38" s="78" t="s">
        <v>38</v>
      </c>
      <c r="P38" s="78" t="s">
        <v>38</v>
      </c>
      <c r="Q38" s="78" t="s">
        <v>38</v>
      </c>
      <c r="R38" s="78" t="s">
        <v>38</v>
      </c>
      <c r="S38" s="78" t="s">
        <v>38</v>
      </c>
      <c r="T38" s="78" t="s">
        <v>38</v>
      </c>
      <c r="U38" s="78" t="s">
        <v>38</v>
      </c>
      <c r="V38" s="68"/>
    </row>
    <row r="39" spans="1:22" s="160" customFormat="1" ht="25.5">
      <c r="A39" s="322" t="s">
        <v>222</v>
      </c>
      <c r="B39" s="69" t="s">
        <v>322</v>
      </c>
      <c r="C39" s="72" t="s">
        <v>79</v>
      </c>
      <c r="D39" s="194" t="s">
        <v>251</v>
      </c>
      <c r="E39" s="99" t="s">
        <v>105</v>
      </c>
      <c r="F39" s="181">
        <f>105*120000</f>
        <v>12600000</v>
      </c>
      <c r="G39" s="182"/>
      <c r="H39" s="183">
        <f t="shared" si="4"/>
        <v>12600000</v>
      </c>
      <c r="I39" s="82"/>
      <c r="J39" s="78"/>
      <c r="K39" s="78" t="s">
        <v>38</v>
      </c>
      <c r="L39" s="78" t="s">
        <v>38</v>
      </c>
      <c r="M39" s="78"/>
      <c r="N39" s="78"/>
      <c r="O39" s="78"/>
      <c r="P39" s="78"/>
      <c r="Q39" s="78"/>
      <c r="R39" s="78"/>
      <c r="S39" s="78"/>
      <c r="T39" s="78"/>
      <c r="U39" s="78"/>
      <c r="V39" s="68"/>
    </row>
    <row r="40" spans="1:22" s="160" customFormat="1" ht="80.25" customHeight="1">
      <c r="A40" s="322" t="s">
        <v>243</v>
      </c>
      <c r="B40" s="69" t="s">
        <v>394</v>
      </c>
      <c r="C40" s="72" t="s">
        <v>103</v>
      </c>
      <c r="D40" s="196" t="s">
        <v>231</v>
      </c>
      <c r="E40" s="114">
        <v>2</v>
      </c>
      <c r="F40" s="185">
        <v>6000000</v>
      </c>
      <c r="G40" s="129"/>
      <c r="H40" s="183">
        <f t="shared" si="4"/>
        <v>6000000</v>
      </c>
      <c r="I40" s="109"/>
      <c r="J40" s="78"/>
      <c r="K40" s="78"/>
      <c r="L40" s="78"/>
      <c r="M40" s="78"/>
      <c r="N40" s="78"/>
      <c r="O40" s="167" t="s">
        <v>38</v>
      </c>
      <c r="P40" s="167" t="s">
        <v>38</v>
      </c>
      <c r="Q40" s="78"/>
      <c r="R40" s="167" t="s">
        <v>38</v>
      </c>
      <c r="S40" s="78"/>
      <c r="T40" s="78"/>
      <c r="U40" s="78"/>
      <c r="V40" s="68"/>
    </row>
    <row r="41" spans="1:22" ht="55.5" customHeight="1">
      <c r="A41" s="322" t="s">
        <v>277</v>
      </c>
      <c r="B41" s="69" t="s">
        <v>323</v>
      </c>
      <c r="C41" s="72" t="s">
        <v>103</v>
      </c>
      <c r="D41" s="194" t="s">
        <v>116</v>
      </c>
      <c r="E41" s="99">
        <v>3</v>
      </c>
      <c r="F41" s="181">
        <v>1200000</v>
      </c>
      <c r="G41" s="117"/>
      <c r="H41" s="247">
        <f t="shared" si="4"/>
        <v>1200000</v>
      </c>
      <c r="I41" s="82"/>
      <c r="J41" s="78"/>
      <c r="K41" s="78"/>
      <c r="L41" s="78"/>
      <c r="M41" s="78" t="s">
        <v>38</v>
      </c>
      <c r="N41" s="78"/>
      <c r="O41" s="78"/>
      <c r="P41" s="78"/>
      <c r="Q41" s="78" t="s">
        <v>38</v>
      </c>
      <c r="R41" s="78"/>
      <c r="S41" s="78"/>
      <c r="T41" s="78"/>
      <c r="U41" s="78" t="s">
        <v>38</v>
      </c>
      <c r="V41" s="68"/>
    </row>
    <row r="42" spans="1:22">
      <c r="A42" s="322" t="s">
        <v>315</v>
      </c>
      <c r="B42" s="69" t="s">
        <v>324</v>
      </c>
      <c r="C42" s="72" t="s">
        <v>103</v>
      </c>
      <c r="D42" s="196"/>
      <c r="E42" s="114">
        <v>6</v>
      </c>
      <c r="F42" s="185">
        <v>6000000</v>
      </c>
      <c r="G42" s="129"/>
      <c r="H42" s="247">
        <f t="shared" si="4"/>
        <v>6000000</v>
      </c>
      <c r="I42" s="109"/>
      <c r="J42" s="78"/>
      <c r="K42" s="78"/>
      <c r="L42" s="78"/>
      <c r="M42" s="78"/>
      <c r="N42" s="78"/>
      <c r="O42" s="167" t="s">
        <v>38</v>
      </c>
      <c r="P42" s="167"/>
      <c r="Q42" s="78"/>
      <c r="R42" s="167"/>
      <c r="S42" s="78"/>
      <c r="T42" s="78"/>
      <c r="U42" s="78"/>
      <c r="V42" s="68"/>
    </row>
    <row r="43" spans="1:22" ht="29.25" customHeight="1" thickBot="1">
      <c r="A43" s="323" t="s">
        <v>326</v>
      </c>
      <c r="B43" s="139" t="s">
        <v>325</v>
      </c>
      <c r="C43" s="140" t="s">
        <v>395</v>
      </c>
      <c r="D43" s="226"/>
      <c r="E43" s="227"/>
      <c r="F43" s="228">
        <v>1000000</v>
      </c>
      <c r="G43" s="229"/>
      <c r="H43" s="247">
        <f t="shared" si="4"/>
        <v>1000000</v>
      </c>
      <c r="I43" s="177"/>
      <c r="J43" s="131"/>
      <c r="K43" s="131"/>
      <c r="L43" s="131"/>
      <c r="M43" s="131" t="s">
        <v>38</v>
      </c>
      <c r="N43" s="131"/>
      <c r="O43" s="230"/>
      <c r="P43" s="230"/>
      <c r="Q43" s="131"/>
      <c r="R43" s="230"/>
      <c r="S43" s="131"/>
      <c r="T43" s="131"/>
      <c r="U43" s="131"/>
      <c r="V43" s="132"/>
    </row>
    <row r="44" spans="1:22" ht="16.5" customHeight="1" thickBot="1">
      <c r="A44" s="418"/>
      <c r="B44" s="419"/>
      <c r="C44" s="419"/>
      <c r="D44" s="419"/>
      <c r="E44" s="420"/>
      <c r="F44" s="341">
        <f>SUM(F32:F43)</f>
        <v>87800000</v>
      </c>
      <c r="G44" s="342"/>
      <c r="H44" s="343">
        <f>SUM(H32:H43)</f>
        <v>87800000</v>
      </c>
      <c r="I44" s="146"/>
      <c r="J44" s="148"/>
      <c r="K44" s="148"/>
      <c r="L44" s="148"/>
      <c r="M44" s="148"/>
      <c r="N44" s="148"/>
      <c r="O44" s="232"/>
      <c r="P44" s="232"/>
      <c r="Q44" s="148"/>
      <c r="R44" s="232"/>
      <c r="S44" s="148"/>
      <c r="T44" s="148"/>
      <c r="U44" s="148"/>
      <c r="V44" s="149"/>
    </row>
    <row r="45" spans="1:22" ht="15" customHeight="1" thickBot="1">
      <c r="A45" s="326"/>
      <c r="B45" s="296"/>
      <c r="C45" s="257"/>
      <c r="D45" s="281"/>
      <c r="E45" s="259"/>
      <c r="F45" s="260"/>
      <c r="G45" s="261"/>
      <c r="H45" s="261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3"/>
    </row>
    <row r="46" spans="1:22" s="160" customFormat="1" ht="18" customHeight="1" thickBot="1">
      <c r="A46" s="252">
        <v>70</v>
      </c>
      <c r="B46" s="225" t="s">
        <v>327</v>
      </c>
      <c r="C46" s="214"/>
      <c r="D46" s="222"/>
      <c r="E46" s="216"/>
      <c r="F46" s="217"/>
      <c r="G46" s="218"/>
      <c r="H46" s="21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219"/>
    </row>
    <row r="47" spans="1:22" ht="15.75" thickBot="1">
      <c r="A47" s="252">
        <v>72</v>
      </c>
      <c r="B47" s="225" t="s">
        <v>328</v>
      </c>
      <c r="C47" s="214"/>
      <c r="D47" s="222"/>
      <c r="E47" s="216"/>
      <c r="F47" s="217"/>
      <c r="G47" s="218"/>
      <c r="H47" s="21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219"/>
    </row>
    <row r="48" spans="1:22" ht="38.25">
      <c r="A48" s="321" t="s">
        <v>174</v>
      </c>
      <c r="B48" s="168" t="s">
        <v>330</v>
      </c>
      <c r="C48" s="169" t="s">
        <v>93</v>
      </c>
      <c r="D48" s="221" t="s">
        <v>111</v>
      </c>
      <c r="E48" s="264" t="s">
        <v>101</v>
      </c>
      <c r="F48" s="265">
        <v>4000000</v>
      </c>
      <c r="G48" s="266"/>
      <c r="H48" s="247">
        <f>F48+G48</f>
        <v>4000000</v>
      </c>
      <c r="I48" s="170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 t="s">
        <v>38</v>
      </c>
      <c r="U48" s="151"/>
      <c r="V48" s="249"/>
    </row>
    <row r="49" spans="1:22" ht="15.75" thickBot="1">
      <c r="A49" s="323" t="s">
        <v>177</v>
      </c>
      <c r="B49" s="139" t="s">
        <v>329</v>
      </c>
      <c r="C49" s="140"/>
      <c r="D49" s="220"/>
      <c r="E49" s="204"/>
      <c r="F49" s="205"/>
      <c r="G49" s="206"/>
      <c r="H49" s="183">
        <f>F49+G49</f>
        <v>0</v>
      </c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207"/>
    </row>
    <row r="50" spans="1:22" ht="15.75" thickBot="1">
      <c r="A50" s="418"/>
      <c r="B50" s="419"/>
      <c r="C50" s="419"/>
      <c r="D50" s="419"/>
      <c r="E50" s="420"/>
      <c r="F50" s="337">
        <f>SUM(F48:F49)</f>
        <v>4000000</v>
      </c>
      <c r="G50" s="338"/>
      <c r="H50" s="338">
        <f>SUM(H48:H49)</f>
        <v>4000000</v>
      </c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219"/>
    </row>
    <row r="51" spans="1:22" ht="15.75" thickBot="1">
      <c r="A51" s="326"/>
      <c r="B51" s="296"/>
      <c r="C51" s="257"/>
      <c r="D51" s="281"/>
      <c r="E51" s="259"/>
      <c r="F51" s="260"/>
      <c r="G51" s="261"/>
      <c r="H51" s="261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3"/>
    </row>
    <row r="52" spans="1:22" ht="15.75" thickBot="1">
      <c r="A52" s="252">
        <v>73</v>
      </c>
      <c r="B52" s="225" t="s">
        <v>331</v>
      </c>
      <c r="C52" s="214"/>
      <c r="D52" s="222"/>
      <c r="E52" s="216"/>
      <c r="F52" s="217"/>
      <c r="G52" s="218"/>
      <c r="H52" s="21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219"/>
    </row>
    <row r="53" spans="1:22">
      <c r="A53" s="321" t="s">
        <v>174</v>
      </c>
      <c r="B53" s="168" t="s">
        <v>332</v>
      </c>
      <c r="C53" s="169"/>
      <c r="D53" s="221"/>
      <c r="E53" s="176"/>
      <c r="F53" s="209"/>
      <c r="G53" s="210"/>
      <c r="H53" s="210">
        <f>F53+G53</f>
        <v>0</v>
      </c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211"/>
    </row>
    <row r="54" spans="1:22">
      <c r="A54" s="322" t="s">
        <v>177</v>
      </c>
      <c r="B54" s="69" t="s">
        <v>333</v>
      </c>
      <c r="C54" s="72"/>
      <c r="D54" s="194"/>
      <c r="E54" s="92"/>
      <c r="F54" s="180"/>
      <c r="G54" s="105"/>
      <c r="H54" s="105">
        <f t="shared" ref="H54:H55" si="5">F54+G54</f>
        <v>0</v>
      </c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1"/>
    </row>
    <row r="55" spans="1:22" ht="14.25" customHeight="1" thickBot="1">
      <c r="A55" s="323" t="s">
        <v>179</v>
      </c>
      <c r="B55" s="139" t="s">
        <v>334</v>
      </c>
      <c r="C55" s="140"/>
      <c r="D55" s="220"/>
      <c r="E55" s="204"/>
      <c r="F55" s="205"/>
      <c r="G55" s="206"/>
      <c r="H55" s="105">
        <f t="shared" si="5"/>
        <v>0</v>
      </c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207"/>
    </row>
    <row r="56" spans="1:22" ht="14.25" customHeight="1" thickBot="1">
      <c r="A56" s="418"/>
      <c r="B56" s="419"/>
      <c r="C56" s="419"/>
      <c r="D56" s="419"/>
      <c r="E56" s="420"/>
      <c r="F56" s="217"/>
      <c r="G56" s="218"/>
      <c r="H56" s="218">
        <f>SUM(H53:H55)</f>
        <v>0</v>
      </c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233"/>
    </row>
    <row r="57" spans="1:22" s="162" customFormat="1" ht="15" customHeight="1" thickBot="1">
      <c r="A57" s="326"/>
      <c r="B57" s="296"/>
      <c r="C57" s="257"/>
      <c r="D57" s="281"/>
      <c r="E57" s="259"/>
      <c r="F57" s="260"/>
      <c r="G57" s="261"/>
      <c r="H57" s="261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3"/>
    </row>
    <row r="58" spans="1:22" ht="15.75" thickBot="1">
      <c r="A58" s="252">
        <v>74</v>
      </c>
      <c r="B58" s="225" t="s">
        <v>335</v>
      </c>
      <c r="C58" s="214"/>
      <c r="D58" s="222"/>
      <c r="E58" s="216"/>
      <c r="F58" s="217"/>
      <c r="G58" s="218"/>
      <c r="H58" s="21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219"/>
    </row>
    <row r="59" spans="1:22">
      <c r="A59" s="321" t="s">
        <v>174</v>
      </c>
      <c r="B59" s="168" t="s">
        <v>336</v>
      </c>
      <c r="C59" s="169"/>
      <c r="D59" s="221"/>
      <c r="E59" s="264"/>
      <c r="F59" s="265"/>
      <c r="G59" s="266"/>
      <c r="H59" s="247">
        <f>F59+G59</f>
        <v>0</v>
      </c>
      <c r="I59" s="170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249"/>
    </row>
    <row r="60" spans="1:22" ht="15.75" thickBot="1">
      <c r="A60" s="323" t="s">
        <v>177</v>
      </c>
      <c r="B60" s="139" t="s">
        <v>337</v>
      </c>
      <c r="C60" s="140"/>
      <c r="D60" s="220"/>
      <c r="E60" s="204"/>
      <c r="F60" s="205"/>
      <c r="G60" s="206"/>
      <c r="H60" s="247">
        <f>F60+G60</f>
        <v>0</v>
      </c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207"/>
    </row>
    <row r="61" spans="1:22" ht="15.75" thickBot="1">
      <c r="A61" s="418"/>
      <c r="B61" s="419"/>
      <c r="C61" s="419"/>
      <c r="D61" s="419"/>
      <c r="E61" s="420"/>
      <c r="F61" s="217"/>
      <c r="G61" s="218"/>
      <c r="H61" s="218">
        <f>SUM(H59:H60)</f>
        <v>0</v>
      </c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219"/>
    </row>
    <row r="62" spans="1:22" ht="15.75" thickBot="1">
      <c r="A62" s="326"/>
      <c r="B62" s="296"/>
      <c r="C62" s="257"/>
      <c r="D62" s="281"/>
      <c r="E62" s="259"/>
      <c r="F62" s="260"/>
      <c r="G62" s="261"/>
      <c r="H62" s="261"/>
      <c r="I62" s="262"/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3"/>
    </row>
    <row r="63" spans="1:22" ht="15.75" thickBot="1">
      <c r="A63" s="252">
        <v>76</v>
      </c>
      <c r="B63" s="225" t="s">
        <v>338</v>
      </c>
      <c r="C63" s="214"/>
      <c r="D63" s="222"/>
      <c r="E63" s="216"/>
      <c r="F63" s="217"/>
      <c r="G63" s="218"/>
      <c r="H63" s="21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219"/>
    </row>
    <row r="64" spans="1:22" ht="38.25">
      <c r="A64" s="321" t="s">
        <v>340</v>
      </c>
      <c r="B64" s="168" t="s">
        <v>339</v>
      </c>
      <c r="C64" s="169" t="s">
        <v>255</v>
      </c>
      <c r="D64" s="221" t="s">
        <v>256</v>
      </c>
      <c r="E64" s="235">
        <v>40000</v>
      </c>
      <c r="F64" s="209">
        <f>E64*8000</f>
        <v>320000000</v>
      </c>
      <c r="G64" s="210"/>
      <c r="H64" s="210">
        <f>F64+G64</f>
        <v>320000000</v>
      </c>
      <c r="I64" s="151" t="s">
        <v>85</v>
      </c>
      <c r="J64" s="151"/>
      <c r="K64" s="151"/>
      <c r="L64" s="151"/>
      <c r="M64" s="151"/>
      <c r="N64" s="151"/>
      <c r="O64" s="151"/>
      <c r="P64" s="151"/>
      <c r="Q64" s="151"/>
      <c r="R64" s="151"/>
      <c r="S64" s="151" t="s">
        <v>38</v>
      </c>
      <c r="T64" s="151"/>
      <c r="U64" s="151"/>
      <c r="V64" s="345"/>
    </row>
    <row r="65" spans="1:22">
      <c r="A65" s="321" t="s">
        <v>174</v>
      </c>
      <c r="B65" s="168" t="s">
        <v>341</v>
      </c>
      <c r="C65" s="169"/>
      <c r="D65" s="221"/>
      <c r="E65" s="176"/>
      <c r="F65" s="209"/>
      <c r="G65" s="210"/>
      <c r="H65" s="105">
        <f t="shared" ref="H65:H80" si="6">F65+G65</f>
        <v>0</v>
      </c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211"/>
    </row>
    <row r="66" spans="1:22">
      <c r="A66" s="322" t="s">
        <v>177</v>
      </c>
      <c r="B66" s="69" t="s">
        <v>342</v>
      </c>
      <c r="C66" s="72"/>
      <c r="D66" s="194"/>
      <c r="E66" s="92"/>
      <c r="F66" s="180"/>
      <c r="G66" s="105"/>
      <c r="H66" s="105">
        <f t="shared" si="6"/>
        <v>0</v>
      </c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1"/>
    </row>
    <row r="67" spans="1:22">
      <c r="A67" s="322" t="s">
        <v>179</v>
      </c>
      <c r="B67" s="69" t="s">
        <v>343</v>
      </c>
      <c r="C67" s="72"/>
      <c r="D67" s="194"/>
      <c r="E67" s="92"/>
      <c r="F67" s="180"/>
      <c r="G67" s="105"/>
      <c r="H67" s="105">
        <f t="shared" si="6"/>
        <v>0</v>
      </c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1"/>
    </row>
    <row r="68" spans="1:22" ht="38.25">
      <c r="A68" s="322"/>
      <c r="B68" s="69" t="s">
        <v>344</v>
      </c>
      <c r="C68" s="72" t="s">
        <v>93</v>
      </c>
      <c r="D68" s="194" t="s">
        <v>261</v>
      </c>
      <c r="E68" s="92">
        <v>42</v>
      </c>
      <c r="F68" s="180">
        <f>(20*400000)+(22*250000)</f>
        <v>13500000</v>
      </c>
      <c r="G68" s="105"/>
      <c r="H68" s="105">
        <f t="shared" si="6"/>
        <v>13500000</v>
      </c>
      <c r="I68" s="78" t="s">
        <v>78</v>
      </c>
      <c r="J68" s="78"/>
      <c r="K68" s="78"/>
      <c r="L68" s="78"/>
      <c r="M68" s="78"/>
      <c r="N68" s="78"/>
      <c r="O68" s="78" t="s">
        <v>38</v>
      </c>
      <c r="P68" s="78"/>
      <c r="Q68" s="78" t="s">
        <v>38</v>
      </c>
      <c r="R68" s="78"/>
      <c r="S68" s="78"/>
      <c r="T68" s="78"/>
      <c r="U68" s="78"/>
      <c r="V68" s="71"/>
    </row>
    <row r="69" spans="1:22" ht="25.5">
      <c r="A69" s="322"/>
      <c r="B69" s="69" t="s">
        <v>345</v>
      </c>
      <c r="C69" s="72" t="s">
        <v>79</v>
      </c>
      <c r="D69" s="194" t="s">
        <v>80</v>
      </c>
      <c r="E69" s="92" t="s">
        <v>76</v>
      </c>
      <c r="F69" s="180">
        <v>5000000</v>
      </c>
      <c r="G69" s="105"/>
      <c r="H69" s="105">
        <f t="shared" si="6"/>
        <v>5000000</v>
      </c>
      <c r="I69" s="78" t="s">
        <v>85</v>
      </c>
      <c r="J69" s="78"/>
      <c r="K69" s="78"/>
      <c r="L69" s="78"/>
      <c r="M69" s="78"/>
      <c r="N69" s="78"/>
      <c r="O69" s="78"/>
      <c r="P69" s="78"/>
      <c r="Q69" s="78"/>
      <c r="R69" s="78" t="s">
        <v>38</v>
      </c>
      <c r="S69" s="78"/>
      <c r="T69" s="78"/>
      <c r="U69" s="78"/>
      <c r="V69" s="71"/>
    </row>
    <row r="70" spans="1:22" s="160" customFormat="1" ht="38.25">
      <c r="A70" s="322"/>
      <c r="B70" s="69" t="s">
        <v>346</v>
      </c>
      <c r="C70" s="72" t="s">
        <v>248</v>
      </c>
      <c r="D70" s="194" t="s">
        <v>77</v>
      </c>
      <c r="E70" s="92" t="s">
        <v>259</v>
      </c>
      <c r="F70" s="180">
        <v>12000000</v>
      </c>
      <c r="G70" s="105"/>
      <c r="H70" s="105">
        <f t="shared" si="6"/>
        <v>12000000</v>
      </c>
      <c r="I70" s="78" t="s">
        <v>85</v>
      </c>
      <c r="J70" s="78"/>
      <c r="K70" s="78"/>
      <c r="L70" s="78"/>
      <c r="M70" s="78"/>
      <c r="N70" s="78"/>
      <c r="O70" s="78" t="s">
        <v>38</v>
      </c>
      <c r="P70" s="325"/>
      <c r="Q70" s="78"/>
      <c r="R70" s="78"/>
      <c r="S70" s="78"/>
      <c r="T70" s="78"/>
      <c r="U70" s="78"/>
      <c r="V70" s="71"/>
    </row>
    <row r="71" spans="1:22">
      <c r="A71" s="322"/>
      <c r="B71" s="69" t="s">
        <v>347</v>
      </c>
      <c r="C71" s="72"/>
      <c r="D71" s="194"/>
      <c r="E71" s="92"/>
      <c r="F71" s="180"/>
      <c r="G71" s="105"/>
      <c r="H71" s="105">
        <f t="shared" si="6"/>
        <v>0</v>
      </c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1"/>
    </row>
    <row r="72" spans="1:22">
      <c r="A72" s="322"/>
      <c r="B72" s="69" t="s">
        <v>348</v>
      </c>
      <c r="C72" s="72"/>
      <c r="D72" s="194"/>
      <c r="E72" s="92"/>
      <c r="F72" s="180"/>
      <c r="G72" s="105"/>
      <c r="H72" s="105">
        <f t="shared" si="6"/>
        <v>0</v>
      </c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1"/>
    </row>
    <row r="73" spans="1:22">
      <c r="A73" s="322" t="s">
        <v>184</v>
      </c>
      <c r="B73" s="69" t="s">
        <v>349</v>
      </c>
      <c r="C73" s="72"/>
      <c r="D73" s="194"/>
      <c r="E73" s="92"/>
      <c r="F73" s="180"/>
      <c r="G73" s="105"/>
      <c r="H73" s="105">
        <f t="shared" si="6"/>
        <v>0</v>
      </c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1"/>
    </row>
    <row r="74" spans="1:22" ht="30.75" customHeight="1">
      <c r="A74" s="322"/>
      <c r="B74" s="69" t="s">
        <v>350</v>
      </c>
      <c r="C74" s="72" t="s">
        <v>124</v>
      </c>
      <c r="D74" s="194"/>
      <c r="E74" s="92">
        <v>2000</v>
      </c>
      <c r="F74" s="180">
        <v>74000000</v>
      </c>
      <c r="G74" s="105"/>
      <c r="H74" s="105">
        <f t="shared" si="6"/>
        <v>74000000</v>
      </c>
      <c r="I74" s="78"/>
      <c r="J74" s="78"/>
      <c r="K74" s="78"/>
      <c r="L74" s="78"/>
      <c r="M74" s="78"/>
      <c r="N74" s="78" t="s">
        <v>38</v>
      </c>
      <c r="O74" s="78"/>
      <c r="P74" s="78"/>
      <c r="Q74" s="78"/>
      <c r="R74" s="78"/>
      <c r="S74" s="78"/>
      <c r="T74" s="78"/>
      <c r="U74" s="78"/>
      <c r="V74" s="71"/>
    </row>
    <row r="75" spans="1:22">
      <c r="A75" s="322"/>
      <c r="B75" s="69" t="s">
        <v>351</v>
      </c>
      <c r="C75" s="72"/>
      <c r="D75" s="194"/>
      <c r="E75" s="92"/>
      <c r="F75" s="180"/>
      <c r="G75" s="105"/>
      <c r="H75" s="105">
        <f t="shared" si="6"/>
        <v>0</v>
      </c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1"/>
    </row>
    <row r="76" spans="1:22">
      <c r="A76" s="322" t="s">
        <v>186</v>
      </c>
      <c r="B76" s="69" t="s">
        <v>352</v>
      </c>
      <c r="C76" s="72"/>
      <c r="D76" s="194"/>
      <c r="E76" s="92"/>
      <c r="F76" s="180"/>
      <c r="G76" s="105"/>
      <c r="H76" s="105">
        <f t="shared" si="6"/>
        <v>0</v>
      </c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1"/>
    </row>
    <row r="77" spans="1:22">
      <c r="A77" s="322"/>
      <c r="B77" s="69" t="s">
        <v>353</v>
      </c>
      <c r="C77" s="72" t="s">
        <v>124</v>
      </c>
      <c r="D77" s="194"/>
      <c r="E77" s="92">
        <v>2000</v>
      </c>
      <c r="F77" s="180">
        <v>74000000</v>
      </c>
      <c r="G77" s="105"/>
      <c r="H77" s="105">
        <f t="shared" si="6"/>
        <v>74000000</v>
      </c>
      <c r="I77" s="78"/>
      <c r="J77" s="78"/>
      <c r="K77" s="78"/>
      <c r="L77" s="78"/>
      <c r="M77" s="78"/>
      <c r="N77" s="78"/>
      <c r="O77" s="78"/>
      <c r="P77" s="78"/>
      <c r="Q77" s="78" t="s">
        <v>38</v>
      </c>
      <c r="R77" s="78"/>
      <c r="S77" s="78"/>
      <c r="T77" s="78"/>
      <c r="U77" s="78"/>
      <c r="V77" s="71"/>
    </row>
    <row r="78" spans="1:22">
      <c r="A78" s="322"/>
      <c r="B78" s="69" t="s">
        <v>354</v>
      </c>
      <c r="C78" s="72"/>
      <c r="D78" s="194"/>
      <c r="E78" s="92"/>
      <c r="F78" s="180"/>
      <c r="G78" s="105"/>
      <c r="H78" s="105">
        <f t="shared" si="6"/>
        <v>0</v>
      </c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1"/>
    </row>
    <row r="79" spans="1:22">
      <c r="A79" s="322" t="s">
        <v>222</v>
      </c>
      <c r="B79" s="69" t="s">
        <v>355</v>
      </c>
      <c r="C79" s="72" t="s">
        <v>124</v>
      </c>
      <c r="D79" s="197"/>
      <c r="E79" s="92">
        <v>1000</v>
      </c>
      <c r="F79" s="180">
        <v>82000000</v>
      </c>
      <c r="G79" s="186"/>
      <c r="H79" s="105">
        <f t="shared" si="6"/>
        <v>82000000</v>
      </c>
      <c r="I79" s="82"/>
      <c r="J79" s="78"/>
      <c r="K79" s="78"/>
      <c r="L79" s="78"/>
      <c r="M79" s="78"/>
      <c r="N79" s="78" t="s">
        <v>38</v>
      </c>
      <c r="O79" s="78"/>
      <c r="P79" s="78"/>
      <c r="Q79" s="78"/>
      <c r="R79" s="78"/>
      <c r="S79" s="78"/>
      <c r="T79" s="78"/>
      <c r="U79" s="78"/>
      <c r="V79" s="68"/>
    </row>
    <row r="80" spans="1:22" ht="15.75" thickBot="1">
      <c r="A80" s="323" t="s">
        <v>243</v>
      </c>
      <c r="B80" s="139" t="s">
        <v>356</v>
      </c>
      <c r="C80" s="140"/>
      <c r="D80" s="220"/>
      <c r="E80" s="204"/>
      <c r="F80" s="205"/>
      <c r="G80" s="206"/>
      <c r="H80" s="206">
        <f t="shared" si="6"/>
        <v>0</v>
      </c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207"/>
    </row>
    <row r="81" spans="1:22" ht="15.75" thickBot="1">
      <c r="A81" s="418"/>
      <c r="B81" s="419"/>
      <c r="C81" s="419"/>
      <c r="D81" s="419"/>
      <c r="E81" s="420"/>
      <c r="F81" s="337">
        <f>SUM(F64:F80)</f>
        <v>580500000</v>
      </c>
      <c r="G81" s="338"/>
      <c r="H81" s="338">
        <f>SUM(H64:H80)</f>
        <v>580500000</v>
      </c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219"/>
    </row>
    <row r="82" spans="1:22" ht="15.75" thickBot="1">
      <c r="A82" s="326"/>
      <c r="B82" s="296"/>
      <c r="C82" s="257"/>
      <c r="D82" s="281"/>
      <c r="E82" s="259"/>
      <c r="F82" s="260"/>
      <c r="G82" s="261"/>
      <c r="H82" s="261"/>
      <c r="I82" s="262"/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3"/>
    </row>
    <row r="83" spans="1:22" ht="15.75" thickBot="1">
      <c r="A83" s="252">
        <v>80</v>
      </c>
      <c r="B83" s="225" t="s">
        <v>358</v>
      </c>
      <c r="C83" s="214"/>
      <c r="D83" s="222"/>
      <c r="E83" s="216"/>
      <c r="F83" s="217"/>
      <c r="G83" s="218"/>
      <c r="H83" s="21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219"/>
    </row>
    <row r="84" spans="1:22" ht="15.75" thickBot="1">
      <c r="A84" s="284">
        <v>85</v>
      </c>
      <c r="B84" s="273" t="s">
        <v>359</v>
      </c>
      <c r="C84" s="274"/>
      <c r="D84" s="275"/>
      <c r="E84" s="276"/>
      <c r="F84" s="277"/>
      <c r="G84" s="278"/>
      <c r="H84" s="278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  <c r="U84" s="279"/>
      <c r="V84" s="280"/>
    </row>
    <row r="85" spans="1:22" s="160" customFormat="1" ht="15.75" thickBot="1">
      <c r="A85" s="284" t="s">
        <v>340</v>
      </c>
      <c r="B85" s="273" t="s">
        <v>360</v>
      </c>
      <c r="C85" s="274"/>
      <c r="D85" s="275"/>
      <c r="E85" s="276"/>
      <c r="F85" s="277"/>
      <c r="G85" s="278"/>
      <c r="H85" s="278"/>
      <c r="I85" s="279"/>
      <c r="J85" s="279"/>
      <c r="K85" s="279"/>
      <c r="L85" s="279"/>
      <c r="M85" s="279"/>
      <c r="N85" s="279"/>
      <c r="O85" s="279"/>
      <c r="P85" s="279"/>
      <c r="Q85" s="279"/>
      <c r="R85" s="279"/>
      <c r="S85" s="279"/>
      <c r="T85" s="279"/>
      <c r="U85" s="279"/>
      <c r="V85" s="280"/>
    </row>
    <row r="86" spans="1:22" s="160" customFormat="1" ht="25.5">
      <c r="A86" s="321">
        <v>1</v>
      </c>
      <c r="B86" s="168" t="s">
        <v>366</v>
      </c>
      <c r="C86" s="169" t="s">
        <v>86</v>
      </c>
      <c r="D86" s="208" t="s">
        <v>93</v>
      </c>
      <c r="E86" s="176" t="s">
        <v>87</v>
      </c>
      <c r="F86" s="209">
        <v>14000000</v>
      </c>
      <c r="G86" s="210"/>
      <c r="H86" s="210">
        <f>F86+G86</f>
        <v>14000000</v>
      </c>
      <c r="I86" s="151" t="s">
        <v>85</v>
      </c>
      <c r="J86" s="151" t="s">
        <v>38</v>
      </c>
      <c r="K86" s="151" t="s">
        <v>38</v>
      </c>
      <c r="L86" s="151" t="s">
        <v>38</v>
      </c>
      <c r="M86" s="151" t="s">
        <v>38</v>
      </c>
      <c r="N86" s="151" t="s">
        <v>38</v>
      </c>
      <c r="O86" s="151" t="s">
        <v>38</v>
      </c>
      <c r="P86" s="151" t="s">
        <v>38</v>
      </c>
      <c r="Q86" s="151" t="s">
        <v>38</v>
      </c>
      <c r="R86" s="151" t="s">
        <v>38</v>
      </c>
      <c r="S86" s="151" t="s">
        <v>38</v>
      </c>
      <c r="T86" s="151" t="s">
        <v>38</v>
      </c>
      <c r="U86" s="151" t="s">
        <v>38</v>
      </c>
      <c r="V86" s="211"/>
    </row>
    <row r="87" spans="1:22" ht="26.25" thickBot="1">
      <c r="A87" s="328">
        <v>2</v>
      </c>
      <c r="B87" s="139" t="s">
        <v>367</v>
      </c>
      <c r="C87" s="140" t="s">
        <v>93</v>
      </c>
      <c r="D87" s="220" t="s">
        <v>254</v>
      </c>
      <c r="E87" s="234" t="s">
        <v>87</v>
      </c>
      <c r="F87" s="205">
        <v>14000000</v>
      </c>
      <c r="G87" s="206"/>
      <c r="H87" s="210">
        <f>F87+G87</f>
        <v>14000000</v>
      </c>
      <c r="I87" s="131" t="s">
        <v>85</v>
      </c>
      <c r="J87" s="131"/>
      <c r="K87" s="131"/>
      <c r="L87" s="131"/>
      <c r="M87" s="131" t="s">
        <v>38</v>
      </c>
      <c r="N87" s="131" t="s">
        <v>38</v>
      </c>
      <c r="O87" s="131"/>
      <c r="P87" s="131"/>
      <c r="Q87" s="131" t="s">
        <v>38</v>
      </c>
      <c r="R87" s="131" t="s">
        <v>38</v>
      </c>
      <c r="S87" s="131"/>
      <c r="T87" s="131"/>
      <c r="U87" s="131"/>
      <c r="V87" s="207"/>
    </row>
    <row r="88" spans="1:22" ht="15.75" thickBot="1">
      <c r="A88" s="418"/>
      <c r="B88" s="419"/>
      <c r="C88" s="419"/>
      <c r="D88" s="419"/>
      <c r="E88" s="420"/>
      <c r="F88" s="337">
        <f>SUM(F86:F87)</f>
        <v>28000000</v>
      </c>
      <c r="G88" s="338"/>
      <c r="H88" s="338">
        <f>SUM(H86:H87)</f>
        <v>28000000</v>
      </c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219"/>
    </row>
    <row r="89" spans="1:22" ht="15.75" thickBot="1">
      <c r="A89" s="329"/>
      <c r="B89" s="256"/>
      <c r="C89" s="257"/>
      <c r="D89" s="281"/>
      <c r="E89" s="304"/>
      <c r="F89" s="260"/>
      <c r="G89" s="261"/>
      <c r="H89" s="261"/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3"/>
    </row>
    <row r="90" spans="1:22" ht="15.75" thickBot="1">
      <c r="A90" s="252" t="s">
        <v>174</v>
      </c>
      <c r="B90" s="225" t="s">
        <v>361</v>
      </c>
      <c r="C90" s="214"/>
      <c r="D90" s="222"/>
      <c r="E90" s="216"/>
      <c r="F90" s="217"/>
      <c r="G90" s="218"/>
      <c r="H90" s="21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219"/>
    </row>
    <row r="91" spans="1:22">
      <c r="A91" s="330">
        <v>1</v>
      </c>
      <c r="B91" s="168" t="s">
        <v>263</v>
      </c>
      <c r="C91" s="305" t="s">
        <v>88</v>
      </c>
      <c r="D91" s="208"/>
      <c r="E91" s="264">
        <v>12</v>
      </c>
      <c r="F91" s="265">
        <v>6000000</v>
      </c>
      <c r="G91" s="306"/>
      <c r="H91" s="306">
        <f>F91+G91</f>
        <v>6000000</v>
      </c>
      <c r="I91" s="170"/>
      <c r="J91" s="151"/>
      <c r="K91" s="151" t="s">
        <v>38</v>
      </c>
      <c r="L91" s="151" t="s">
        <v>38</v>
      </c>
      <c r="M91" s="151" t="s">
        <v>38</v>
      </c>
      <c r="N91" s="151" t="s">
        <v>38</v>
      </c>
      <c r="O91" s="151" t="s">
        <v>38</v>
      </c>
      <c r="P91" s="151" t="s">
        <v>38</v>
      </c>
      <c r="Q91" s="151" t="s">
        <v>38</v>
      </c>
      <c r="R91" s="151" t="s">
        <v>38</v>
      </c>
      <c r="S91" s="151" t="s">
        <v>38</v>
      </c>
      <c r="T91" s="151" t="s">
        <v>38</v>
      </c>
      <c r="U91" s="151"/>
      <c r="V91" s="249"/>
    </row>
    <row r="92" spans="1:22" ht="25.5">
      <c r="A92" s="331">
        <v>2</v>
      </c>
      <c r="B92" s="69" t="s">
        <v>89</v>
      </c>
      <c r="C92" s="72" t="s">
        <v>264</v>
      </c>
      <c r="D92" s="197"/>
      <c r="E92" s="99">
        <v>4</v>
      </c>
      <c r="F92" s="181">
        <v>20000000</v>
      </c>
      <c r="G92" s="187"/>
      <c r="H92" s="306">
        <f t="shared" ref="H92:H97" si="7">F92+G92</f>
        <v>20000000</v>
      </c>
      <c r="I92" s="82"/>
      <c r="J92" s="78"/>
      <c r="K92" s="78" t="s">
        <v>38</v>
      </c>
      <c r="L92" s="78" t="s">
        <v>38</v>
      </c>
      <c r="M92" s="78" t="s">
        <v>38</v>
      </c>
      <c r="N92" s="78" t="s">
        <v>38</v>
      </c>
      <c r="O92" s="78" t="s">
        <v>38</v>
      </c>
      <c r="P92" s="78" t="s">
        <v>38</v>
      </c>
      <c r="Q92" s="78" t="s">
        <v>38</v>
      </c>
      <c r="R92" s="78" t="s">
        <v>38</v>
      </c>
      <c r="S92" s="78" t="s">
        <v>38</v>
      </c>
      <c r="T92" s="78" t="s">
        <v>38</v>
      </c>
      <c r="U92" s="78"/>
      <c r="V92" s="68"/>
    </row>
    <row r="93" spans="1:22" ht="29.25" customHeight="1">
      <c r="A93" s="331">
        <v>3</v>
      </c>
      <c r="B93" s="69" t="s">
        <v>90</v>
      </c>
      <c r="C93" s="72"/>
      <c r="D93" s="197"/>
      <c r="E93" s="99">
        <v>5</v>
      </c>
      <c r="F93" s="181">
        <f>E93*2000000</f>
        <v>10000000</v>
      </c>
      <c r="G93" s="187"/>
      <c r="H93" s="306">
        <f t="shared" si="7"/>
        <v>10000000</v>
      </c>
      <c r="I93" s="82"/>
      <c r="J93" s="78"/>
      <c r="K93" s="78" t="s">
        <v>38</v>
      </c>
      <c r="L93" s="78"/>
      <c r="M93" s="78" t="s">
        <v>38</v>
      </c>
      <c r="N93" s="78"/>
      <c r="O93" s="78" t="s">
        <v>38</v>
      </c>
      <c r="P93" s="78"/>
      <c r="Q93" s="78" t="s">
        <v>38</v>
      </c>
      <c r="R93" s="78"/>
      <c r="S93" s="78" t="s">
        <v>38</v>
      </c>
      <c r="T93" s="78"/>
      <c r="U93" s="78"/>
      <c r="V93" s="68"/>
    </row>
    <row r="94" spans="1:22">
      <c r="A94" s="331">
        <v>4</v>
      </c>
      <c r="B94" s="69" t="s">
        <v>283</v>
      </c>
      <c r="C94" s="72"/>
      <c r="D94" s="197"/>
      <c r="E94" s="99"/>
      <c r="F94" s="181">
        <v>10000000</v>
      </c>
      <c r="G94" s="187">
        <v>140000000</v>
      </c>
      <c r="H94" s="306">
        <f t="shared" si="7"/>
        <v>150000000</v>
      </c>
      <c r="I94" s="82"/>
      <c r="J94" s="78"/>
      <c r="K94" s="78"/>
      <c r="L94" s="78" t="s">
        <v>38</v>
      </c>
      <c r="M94" s="78" t="s">
        <v>38</v>
      </c>
      <c r="N94" s="78" t="s">
        <v>38</v>
      </c>
      <c r="O94" s="78" t="s">
        <v>38</v>
      </c>
      <c r="P94" s="78" t="s">
        <v>38</v>
      </c>
      <c r="Q94" s="78" t="s">
        <v>38</v>
      </c>
      <c r="R94" s="78" t="s">
        <v>38</v>
      </c>
      <c r="S94" s="78" t="s">
        <v>38</v>
      </c>
      <c r="T94" s="78" t="s">
        <v>38</v>
      </c>
      <c r="U94" s="78"/>
      <c r="V94" s="68"/>
    </row>
    <row r="95" spans="1:22" ht="29.25" customHeight="1">
      <c r="A95" s="331">
        <v>4</v>
      </c>
      <c r="B95" s="69" t="s">
        <v>164</v>
      </c>
      <c r="C95" s="72" t="s">
        <v>265</v>
      </c>
      <c r="D95" s="194" t="s">
        <v>266</v>
      </c>
      <c r="E95" s="99">
        <v>27</v>
      </c>
      <c r="F95" s="181">
        <f>4*15000000</f>
        <v>60000000</v>
      </c>
      <c r="G95" s="187"/>
      <c r="H95" s="306">
        <f t="shared" si="7"/>
        <v>60000000</v>
      </c>
      <c r="I95" s="82"/>
      <c r="J95" s="78" t="s">
        <v>38</v>
      </c>
      <c r="K95" s="78" t="s">
        <v>38</v>
      </c>
      <c r="L95" s="78" t="s">
        <v>38</v>
      </c>
      <c r="M95" s="78" t="s">
        <v>38</v>
      </c>
      <c r="N95" s="78" t="s">
        <v>38</v>
      </c>
      <c r="O95" s="78" t="s">
        <v>38</v>
      </c>
      <c r="P95" s="78" t="s">
        <v>38</v>
      </c>
      <c r="Q95" s="78" t="s">
        <v>38</v>
      </c>
      <c r="R95" s="78" t="s">
        <v>38</v>
      </c>
      <c r="S95" s="78" t="s">
        <v>38</v>
      </c>
      <c r="T95" s="78" t="s">
        <v>38</v>
      </c>
      <c r="U95" s="78" t="s">
        <v>38</v>
      </c>
      <c r="V95" s="68"/>
    </row>
    <row r="96" spans="1:22" ht="25.5">
      <c r="A96" s="331">
        <v>5</v>
      </c>
      <c r="B96" s="69" t="s">
        <v>284</v>
      </c>
      <c r="C96" s="72" t="s">
        <v>92</v>
      </c>
      <c r="D96" s="197" t="s">
        <v>267</v>
      </c>
      <c r="E96" s="99">
        <v>1</v>
      </c>
      <c r="F96" s="181">
        <v>25000000</v>
      </c>
      <c r="G96" s="187"/>
      <c r="H96" s="306">
        <f t="shared" si="7"/>
        <v>25000000</v>
      </c>
      <c r="I96" s="82"/>
      <c r="J96" s="78"/>
      <c r="K96" s="78"/>
      <c r="L96" s="78"/>
      <c r="M96" s="78"/>
      <c r="N96" s="78"/>
      <c r="O96" s="78"/>
      <c r="P96" s="78"/>
      <c r="Q96" s="78" t="s">
        <v>38</v>
      </c>
      <c r="R96" s="78"/>
      <c r="S96" s="78"/>
      <c r="T96" s="78"/>
      <c r="U96" s="325"/>
      <c r="V96" s="68"/>
    </row>
    <row r="97" spans="1:22" ht="15.75" thickBot="1">
      <c r="A97" s="332">
        <v>6</v>
      </c>
      <c r="B97" s="139" t="s">
        <v>234</v>
      </c>
      <c r="C97" s="140"/>
      <c r="D97" s="203"/>
      <c r="E97" s="142"/>
      <c r="F97" s="236">
        <v>50000000</v>
      </c>
      <c r="G97" s="237"/>
      <c r="H97" s="306">
        <f t="shared" si="7"/>
        <v>50000000</v>
      </c>
      <c r="I97" s="141"/>
      <c r="J97" s="131"/>
      <c r="K97" s="131" t="s">
        <v>38</v>
      </c>
      <c r="L97" s="131" t="s">
        <v>38</v>
      </c>
      <c r="M97" s="131" t="s">
        <v>38</v>
      </c>
      <c r="N97" s="131" t="s">
        <v>38</v>
      </c>
      <c r="O97" s="131" t="s">
        <v>38</v>
      </c>
      <c r="P97" s="131" t="s">
        <v>38</v>
      </c>
      <c r="Q97" s="131" t="s">
        <v>38</v>
      </c>
      <c r="R97" s="131" t="s">
        <v>38</v>
      </c>
      <c r="S97" s="131" t="s">
        <v>38</v>
      </c>
      <c r="T97" s="131" t="s">
        <v>38</v>
      </c>
      <c r="U97" s="131"/>
      <c r="V97" s="132"/>
    </row>
    <row r="98" spans="1:22" ht="15.75" thickBot="1">
      <c r="A98" s="421"/>
      <c r="B98" s="422"/>
      <c r="C98" s="422"/>
      <c r="D98" s="422"/>
      <c r="E98" s="423"/>
      <c r="F98" s="253">
        <f>SUM(F91:F97)</f>
        <v>181000000</v>
      </c>
      <c r="G98" s="346">
        <f>SUM(G91:G97)</f>
        <v>140000000</v>
      </c>
      <c r="H98" s="346">
        <f>SUM(H91:H97)</f>
        <v>321000000</v>
      </c>
      <c r="I98" s="23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9"/>
    </row>
    <row r="99" spans="1:22" ht="15.75" thickBot="1">
      <c r="A99" s="326"/>
      <c r="B99" s="296"/>
      <c r="C99" s="257"/>
      <c r="D99" s="281"/>
      <c r="E99" s="259"/>
      <c r="F99" s="260" t="s">
        <v>400</v>
      </c>
      <c r="G99" s="261"/>
      <c r="H99" s="261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3"/>
    </row>
    <row r="100" spans="1:22" ht="15.75" thickBot="1">
      <c r="A100" s="212" t="s">
        <v>177</v>
      </c>
      <c r="B100" s="225" t="s">
        <v>362</v>
      </c>
      <c r="C100" s="214"/>
      <c r="D100" s="222"/>
      <c r="E100" s="216"/>
      <c r="F100" s="217"/>
      <c r="G100" s="218"/>
      <c r="H100" s="21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219"/>
    </row>
    <row r="101" spans="1:22" ht="38.25">
      <c r="A101" s="330">
        <v>1</v>
      </c>
      <c r="B101" s="168" t="s">
        <v>26</v>
      </c>
      <c r="C101" s="169" t="s">
        <v>285</v>
      </c>
      <c r="D101" s="221" t="s">
        <v>104</v>
      </c>
      <c r="E101" s="176" t="s">
        <v>286</v>
      </c>
      <c r="F101" s="209">
        <v>15000000</v>
      </c>
      <c r="G101" s="307"/>
      <c r="H101" s="210">
        <f>F101+G101</f>
        <v>15000000</v>
      </c>
      <c r="I101" s="305" t="s">
        <v>102</v>
      </c>
      <c r="J101" s="151"/>
      <c r="K101" s="151"/>
      <c r="L101" s="151"/>
      <c r="M101" s="151" t="s">
        <v>38</v>
      </c>
      <c r="N101" s="151"/>
      <c r="O101" s="151"/>
      <c r="P101" s="151"/>
      <c r="Q101" s="151" t="s">
        <v>38</v>
      </c>
      <c r="R101" s="151"/>
      <c r="S101" s="151"/>
      <c r="T101" s="151"/>
      <c r="U101" s="151"/>
      <c r="V101" s="171"/>
    </row>
    <row r="102" spans="1:22" ht="26.25" thickBot="1">
      <c r="A102" s="332">
        <v>2</v>
      </c>
      <c r="B102" s="139" t="s">
        <v>35</v>
      </c>
      <c r="C102" s="140" t="s">
        <v>287</v>
      </c>
      <c r="D102" s="220" t="s">
        <v>104</v>
      </c>
      <c r="E102" s="204">
        <v>100</v>
      </c>
      <c r="F102" s="205">
        <v>5000000</v>
      </c>
      <c r="G102" s="239"/>
      <c r="H102" s="210">
        <f t="shared" ref="H102" si="8">F102+G102</f>
        <v>5000000</v>
      </c>
      <c r="I102" s="240"/>
      <c r="J102" s="131"/>
      <c r="K102" s="131"/>
      <c r="L102" s="131"/>
      <c r="M102" s="131" t="s">
        <v>38</v>
      </c>
      <c r="N102" s="131"/>
      <c r="O102" s="325"/>
      <c r="P102" s="131"/>
      <c r="Q102" s="131" t="s">
        <v>38</v>
      </c>
      <c r="R102" s="131"/>
      <c r="S102" s="131"/>
      <c r="T102" s="131"/>
      <c r="U102" s="131"/>
      <c r="V102" s="241"/>
    </row>
    <row r="103" spans="1:22" ht="15.75" thickBot="1">
      <c r="A103" s="421"/>
      <c r="B103" s="422"/>
      <c r="C103" s="422"/>
      <c r="D103" s="422"/>
      <c r="E103" s="423"/>
      <c r="F103" s="253">
        <f>SUM(F101:F102)</f>
        <v>20000000</v>
      </c>
      <c r="G103" s="346"/>
      <c r="H103" s="346">
        <f>SUM(H101:H102)</f>
        <v>20000000</v>
      </c>
      <c r="I103" s="23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9"/>
    </row>
    <row r="104" spans="1:22" ht="15.75" thickBot="1">
      <c r="A104" s="326"/>
      <c r="B104" s="296"/>
      <c r="C104" s="257"/>
      <c r="D104" s="281"/>
      <c r="E104" s="259"/>
      <c r="F104" s="260"/>
      <c r="G104" s="261"/>
      <c r="H104" s="261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3"/>
    </row>
    <row r="105" spans="1:22" ht="15.75" thickBot="1">
      <c r="A105" s="212" t="s">
        <v>179</v>
      </c>
      <c r="B105" s="225" t="s">
        <v>363</v>
      </c>
      <c r="C105" s="214"/>
      <c r="D105" s="222"/>
      <c r="E105" s="216"/>
      <c r="F105" s="217"/>
      <c r="G105" s="218"/>
      <c r="H105" s="21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219"/>
    </row>
    <row r="106" spans="1:22">
      <c r="A106" s="330">
        <v>1</v>
      </c>
      <c r="B106" s="168" t="s">
        <v>288</v>
      </c>
      <c r="C106" s="169" t="s">
        <v>93</v>
      </c>
      <c r="D106" s="221" t="s">
        <v>289</v>
      </c>
      <c r="E106" s="176">
        <v>125</v>
      </c>
      <c r="F106" s="209">
        <v>10000000</v>
      </c>
      <c r="G106" s="210"/>
      <c r="H106" s="210">
        <f>F106+G106</f>
        <v>10000000</v>
      </c>
      <c r="I106" s="305"/>
      <c r="J106" s="151"/>
      <c r="K106" s="151"/>
      <c r="L106" s="151"/>
      <c r="M106" s="151"/>
      <c r="N106" s="151" t="s">
        <v>38</v>
      </c>
      <c r="O106" s="325"/>
      <c r="P106" s="151"/>
      <c r="Q106" s="151"/>
      <c r="R106" s="151"/>
      <c r="S106" s="151"/>
      <c r="T106" s="151"/>
      <c r="U106" s="151"/>
      <c r="V106" s="171"/>
    </row>
    <row r="107" spans="1:22" ht="25.5">
      <c r="A107" s="331">
        <v>2</v>
      </c>
      <c r="B107" s="69" t="s">
        <v>239</v>
      </c>
      <c r="C107" s="72" t="s">
        <v>107</v>
      </c>
      <c r="D107" s="194" t="s">
        <v>106</v>
      </c>
      <c r="E107" s="92" t="s">
        <v>108</v>
      </c>
      <c r="F107" s="180">
        <v>15000000</v>
      </c>
      <c r="G107" s="105"/>
      <c r="H107" s="210">
        <f t="shared" ref="H107:H110" si="9">F107+G107</f>
        <v>15000000</v>
      </c>
      <c r="I107" s="70"/>
      <c r="J107" s="78"/>
      <c r="K107" s="78"/>
      <c r="L107" s="78"/>
      <c r="M107" s="78"/>
      <c r="N107" s="78"/>
      <c r="O107" s="78"/>
      <c r="P107" s="78" t="s">
        <v>38</v>
      </c>
      <c r="Q107" s="78"/>
      <c r="R107" s="78"/>
      <c r="S107" s="78"/>
      <c r="T107" s="78"/>
      <c r="U107" s="78"/>
      <c r="V107" s="73"/>
    </row>
    <row r="108" spans="1:22" ht="25.5">
      <c r="A108" s="331">
        <v>3</v>
      </c>
      <c r="B108" s="69" t="s">
        <v>290</v>
      </c>
      <c r="C108" s="75" t="s">
        <v>291</v>
      </c>
      <c r="D108" s="194" t="s">
        <v>292</v>
      </c>
      <c r="E108" s="92">
        <v>5</v>
      </c>
      <c r="F108" s="180">
        <v>25000000</v>
      </c>
      <c r="G108" s="105"/>
      <c r="H108" s="210">
        <f t="shared" si="9"/>
        <v>25000000</v>
      </c>
      <c r="I108" s="70"/>
      <c r="J108" s="78"/>
      <c r="K108" s="78"/>
      <c r="L108" s="78"/>
      <c r="M108" s="78"/>
      <c r="N108" s="78"/>
      <c r="O108" s="78"/>
      <c r="P108" s="78" t="s">
        <v>38</v>
      </c>
      <c r="Q108" s="78" t="s">
        <v>38</v>
      </c>
      <c r="R108" s="78" t="s">
        <v>38</v>
      </c>
      <c r="S108" s="78" t="s">
        <v>38</v>
      </c>
      <c r="T108" s="78" t="s">
        <v>38</v>
      </c>
      <c r="U108" s="78"/>
      <c r="V108" s="73"/>
    </row>
    <row r="109" spans="1:22" ht="25.5">
      <c r="A109" s="331">
        <v>4</v>
      </c>
      <c r="B109" s="69" t="s">
        <v>166</v>
      </c>
      <c r="C109" s="70"/>
      <c r="D109" s="194"/>
      <c r="E109" s="92" t="s">
        <v>167</v>
      </c>
      <c r="F109" s="180">
        <v>3600000</v>
      </c>
      <c r="G109" s="105"/>
      <c r="H109" s="105">
        <f t="shared" si="9"/>
        <v>3600000</v>
      </c>
      <c r="I109" s="70"/>
      <c r="J109" s="78" t="s">
        <v>38</v>
      </c>
      <c r="K109" s="78" t="s">
        <v>38</v>
      </c>
      <c r="L109" s="78" t="s">
        <v>38</v>
      </c>
      <c r="M109" s="78" t="s">
        <v>38</v>
      </c>
      <c r="N109" s="78" t="s">
        <v>38</v>
      </c>
      <c r="O109" s="78" t="s">
        <v>38</v>
      </c>
      <c r="P109" s="78" t="s">
        <v>38</v>
      </c>
      <c r="Q109" s="78" t="s">
        <v>38</v>
      </c>
      <c r="R109" s="78" t="s">
        <v>38</v>
      </c>
      <c r="S109" s="78" t="s">
        <v>38</v>
      </c>
      <c r="T109" s="78" t="s">
        <v>38</v>
      </c>
      <c r="U109" s="78" t="s">
        <v>38</v>
      </c>
      <c r="V109" s="73"/>
    </row>
    <row r="110" spans="1:22" ht="15.75" thickBot="1">
      <c r="A110" s="348"/>
      <c r="B110" s="349"/>
      <c r="C110" s="349"/>
      <c r="D110" s="349"/>
      <c r="E110" s="349"/>
      <c r="F110" s="300"/>
      <c r="G110" s="301"/>
      <c r="H110" s="301">
        <f t="shared" si="9"/>
        <v>0</v>
      </c>
      <c r="I110" s="350"/>
      <c r="J110" s="302"/>
      <c r="K110" s="302"/>
      <c r="L110" s="302"/>
      <c r="M110" s="302"/>
      <c r="N110" s="302"/>
      <c r="O110" s="302"/>
      <c r="P110" s="302"/>
      <c r="Q110" s="302"/>
      <c r="R110" s="302"/>
      <c r="S110" s="302"/>
      <c r="T110" s="302"/>
      <c r="U110" s="302"/>
      <c r="V110" s="351"/>
    </row>
    <row r="111" spans="1:22" ht="15.75" thickBot="1">
      <c r="A111" s="212"/>
      <c r="B111" s="225"/>
      <c r="C111" s="214"/>
      <c r="D111" s="222"/>
      <c r="E111" s="216"/>
      <c r="F111" s="217">
        <f>SUM(F106:F110)</f>
        <v>53600000</v>
      </c>
      <c r="G111" s="218"/>
      <c r="H111" s="218">
        <f>SUM(H106:H110)</f>
        <v>53600000</v>
      </c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219"/>
    </row>
    <row r="112" spans="1:22" ht="15.75" thickBot="1">
      <c r="A112" s="326"/>
      <c r="B112" s="296"/>
      <c r="C112" s="257"/>
      <c r="D112" s="281"/>
      <c r="E112" s="259"/>
      <c r="F112" s="260"/>
      <c r="G112" s="261"/>
      <c r="H112" s="261"/>
      <c r="I112" s="262"/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347"/>
      <c r="V112" s="365"/>
    </row>
    <row r="113" spans="1:22" ht="15.75" thickBot="1">
      <c r="A113" s="212" t="s">
        <v>184</v>
      </c>
      <c r="B113" s="225" t="s">
        <v>364</v>
      </c>
      <c r="C113" s="214"/>
      <c r="D113" s="222"/>
      <c r="E113" s="216"/>
      <c r="F113" s="217"/>
      <c r="G113" s="218"/>
      <c r="H113" s="21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295"/>
    </row>
    <row r="114" spans="1:22" ht="51">
      <c r="A114" s="333">
        <v>1</v>
      </c>
      <c r="B114" s="168" t="s">
        <v>270</v>
      </c>
      <c r="C114" s="169" t="s">
        <v>271</v>
      </c>
      <c r="D114" s="221"/>
      <c r="E114" s="169"/>
      <c r="F114" s="209">
        <f>5000000*3</f>
        <v>15000000</v>
      </c>
      <c r="G114" s="210"/>
      <c r="H114" s="210">
        <f>F114+G114</f>
        <v>15000000</v>
      </c>
      <c r="I114" s="169"/>
      <c r="J114" s="151"/>
      <c r="K114" s="151"/>
      <c r="L114" s="151"/>
      <c r="M114" s="151"/>
      <c r="N114" s="151"/>
      <c r="O114" s="151"/>
      <c r="P114" s="151" t="s">
        <v>38</v>
      </c>
      <c r="Q114" s="151"/>
      <c r="R114" s="151"/>
      <c r="S114" s="151"/>
      <c r="T114" s="151"/>
      <c r="U114" s="170"/>
      <c r="V114" s="171"/>
    </row>
    <row r="115" spans="1:22" ht="38.25">
      <c r="A115" s="333">
        <v>2</v>
      </c>
      <c r="B115" s="69" t="s">
        <v>268</v>
      </c>
      <c r="C115" s="72" t="s">
        <v>279</v>
      </c>
      <c r="D115" s="194" t="s">
        <v>280</v>
      </c>
      <c r="E115" s="72">
        <v>1000</v>
      </c>
      <c r="F115" s="180">
        <v>20000000</v>
      </c>
      <c r="G115" s="105"/>
      <c r="H115" s="210">
        <f t="shared" ref="H115:H118" si="10">F115+G115</f>
        <v>20000000</v>
      </c>
      <c r="I115" s="72"/>
      <c r="J115" s="78"/>
      <c r="K115" s="78"/>
      <c r="L115" s="78"/>
      <c r="M115" s="78"/>
      <c r="N115" s="78"/>
      <c r="O115" s="78"/>
      <c r="P115" s="78"/>
      <c r="Q115" s="78"/>
      <c r="R115" s="78" t="s">
        <v>38</v>
      </c>
      <c r="S115" s="78" t="s">
        <v>38</v>
      </c>
      <c r="T115" s="78"/>
      <c r="U115" s="82"/>
      <c r="V115" s="73"/>
    </row>
    <row r="116" spans="1:22" ht="38.25">
      <c r="A116" s="334">
        <v>3</v>
      </c>
      <c r="B116" s="69" t="s">
        <v>269</v>
      </c>
      <c r="C116" s="72" t="s">
        <v>93</v>
      </c>
      <c r="D116" s="194" t="s">
        <v>294</v>
      </c>
      <c r="E116" s="72">
        <v>500</v>
      </c>
      <c r="F116" s="180">
        <v>20000000</v>
      </c>
      <c r="G116" s="105"/>
      <c r="H116" s="210">
        <f t="shared" si="10"/>
        <v>20000000</v>
      </c>
      <c r="I116" s="72"/>
      <c r="J116" s="78"/>
      <c r="K116" s="78"/>
      <c r="L116" s="78" t="s">
        <v>38</v>
      </c>
      <c r="M116" s="78" t="s">
        <v>38</v>
      </c>
      <c r="N116" s="78" t="s">
        <v>38</v>
      </c>
      <c r="O116" s="78"/>
      <c r="P116" s="78"/>
      <c r="Q116" s="78"/>
      <c r="R116" s="78"/>
      <c r="S116" s="78"/>
      <c r="T116" s="78"/>
      <c r="U116" s="82"/>
      <c r="V116" s="73"/>
    </row>
    <row r="117" spans="1:22" ht="38.25">
      <c r="A117" s="334">
        <v>4</v>
      </c>
      <c r="B117" s="172" t="s">
        <v>274</v>
      </c>
      <c r="C117" s="72" t="s">
        <v>93</v>
      </c>
      <c r="D117" s="199"/>
      <c r="E117" s="72">
        <v>500</v>
      </c>
      <c r="F117" s="180">
        <v>20000000</v>
      </c>
      <c r="G117" s="105"/>
      <c r="H117" s="210">
        <f t="shared" si="10"/>
        <v>20000000</v>
      </c>
      <c r="I117" s="72"/>
      <c r="J117" s="78"/>
      <c r="K117" s="78"/>
      <c r="L117" s="78"/>
      <c r="M117" s="78"/>
      <c r="N117" s="78"/>
      <c r="O117" s="78"/>
      <c r="P117" s="78" t="s">
        <v>38</v>
      </c>
      <c r="Q117" s="78" t="s">
        <v>38</v>
      </c>
      <c r="R117" s="78" t="s">
        <v>38</v>
      </c>
      <c r="S117" s="78"/>
      <c r="T117" s="78"/>
      <c r="U117" s="82"/>
      <c r="V117" s="73"/>
    </row>
    <row r="118" spans="1:22" ht="60.75" thickBot="1">
      <c r="A118" s="335">
        <v>5</v>
      </c>
      <c r="B118" s="242" t="s">
        <v>272</v>
      </c>
      <c r="C118" s="140" t="s">
        <v>79</v>
      </c>
      <c r="D118" s="243" t="s">
        <v>273</v>
      </c>
      <c r="E118" s="140"/>
      <c r="F118" s="205">
        <v>16600000</v>
      </c>
      <c r="G118" s="206"/>
      <c r="H118" s="210">
        <f t="shared" si="10"/>
        <v>16600000</v>
      </c>
      <c r="I118" s="140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 t="s">
        <v>38</v>
      </c>
      <c r="T118" s="131"/>
      <c r="U118" s="141"/>
      <c r="V118" s="241"/>
    </row>
    <row r="119" spans="1:22" ht="15.75" thickBot="1">
      <c r="A119" s="421"/>
      <c r="B119" s="422"/>
      <c r="C119" s="422"/>
      <c r="D119" s="422"/>
      <c r="E119" s="423"/>
      <c r="F119" s="337">
        <f>SUM(F114:F118)</f>
        <v>91600000</v>
      </c>
      <c r="G119" s="338"/>
      <c r="H119" s="338">
        <f>SUM(H114:H118)</f>
        <v>91600000</v>
      </c>
      <c r="I119" s="214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238"/>
      <c r="V119" s="244"/>
    </row>
    <row r="120" spans="1:22" ht="15.75" thickBot="1">
      <c r="A120" s="326"/>
      <c r="B120" s="296"/>
      <c r="C120" s="257"/>
      <c r="D120" s="281"/>
      <c r="E120" s="259"/>
      <c r="F120" s="260"/>
      <c r="G120" s="261"/>
      <c r="H120" s="261"/>
      <c r="I120" s="262"/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3"/>
    </row>
    <row r="121" spans="1:22" ht="15.75" thickBot="1">
      <c r="A121" s="252" t="s">
        <v>186</v>
      </c>
      <c r="B121" s="225" t="s">
        <v>365</v>
      </c>
      <c r="C121" s="214"/>
      <c r="D121" s="222"/>
      <c r="E121" s="216"/>
      <c r="F121" s="217"/>
      <c r="G121" s="218"/>
      <c r="H121" s="21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219"/>
    </row>
    <row r="122" spans="1:22" ht="26.25">
      <c r="A122" s="354">
        <v>1</v>
      </c>
      <c r="B122" s="344" t="s">
        <v>303</v>
      </c>
      <c r="C122" s="297" t="s">
        <v>299</v>
      </c>
      <c r="D122" s="298" t="s">
        <v>302</v>
      </c>
      <c r="E122" s="355" t="s">
        <v>300</v>
      </c>
      <c r="F122" s="356"/>
      <c r="G122" s="357">
        <v>1106000000</v>
      </c>
      <c r="H122" s="358">
        <f>F122+G122</f>
        <v>1106000000</v>
      </c>
      <c r="I122" s="355"/>
      <c r="J122" s="299"/>
      <c r="K122" s="299"/>
      <c r="L122" s="299"/>
      <c r="M122" s="299" t="s">
        <v>38</v>
      </c>
      <c r="N122" s="299" t="s">
        <v>38</v>
      </c>
      <c r="O122" s="299" t="s">
        <v>38</v>
      </c>
      <c r="P122" s="299"/>
      <c r="Q122" s="299"/>
      <c r="R122" s="299"/>
      <c r="S122" s="299"/>
      <c r="T122" s="299"/>
      <c r="U122" s="299"/>
      <c r="V122" s="359"/>
    </row>
    <row r="123" spans="1:22" ht="15.75" thickBot="1">
      <c r="A123" s="352"/>
      <c r="B123" s="152"/>
      <c r="C123" s="153"/>
      <c r="D123" s="286"/>
      <c r="E123" s="353"/>
      <c r="F123" s="309">
        <f t="shared" ref="F123" si="11">SUM(A123:E123)</f>
        <v>0</v>
      </c>
      <c r="G123" s="310"/>
      <c r="H123" s="311"/>
      <c r="I123" s="308"/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317"/>
    </row>
    <row r="124" spans="1:22" ht="15.75" thickBot="1">
      <c r="A124" s="421"/>
      <c r="B124" s="422"/>
      <c r="C124" s="422"/>
      <c r="D124" s="422"/>
      <c r="E124" s="423"/>
      <c r="F124" s="231">
        <f>SUM(F122:F123)</f>
        <v>0</v>
      </c>
      <c r="G124" s="250">
        <f>SUM(G122:G123)</f>
        <v>1106000000</v>
      </c>
      <c r="H124" s="251">
        <f>SUM(H122:H123)</f>
        <v>1106000000</v>
      </c>
      <c r="I124" s="146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9"/>
    </row>
    <row r="125" spans="1:22">
      <c r="A125" s="330"/>
      <c r="B125" s="168"/>
      <c r="C125" s="169"/>
      <c r="D125" s="221"/>
      <c r="E125" s="245"/>
      <c r="F125" s="246"/>
      <c r="G125" s="247"/>
      <c r="H125" s="248"/>
      <c r="I125" s="245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249"/>
    </row>
    <row r="126" spans="1:22">
      <c r="A126" s="327" t="s">
        <v>222</v>
      </c>
      <c r="B126" s="175" t="s">
        <v>390</v>
      </c>
      <c r="C126" s="169"/>
      <c r="D126" s="221"/>
      <c r="E126" s="245"/>
      <c r="F126" s="246"/>
      <c r="G126" s="247"/>
      <c r="H126" s="248"/>
      <c r="I126" s="245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249"/>
    </row>
    <row r="127" spans="1:22" ht="38.25">
      <c r="A127" s="362" t="s">
        <v>340</v>
      </c>
      <c r="B127" s="175" t="s">
        <v>390</v>
      </c>
      <c r="C127" s="72" t="s">
        <v>93</v>
      </c>
      <c r="D127" s="196" t="s">
        <v>402</v>
      </c>
      <c r="E127" s="114" t="s">
        <v>98</v>
      </c>
      <c r="F127" s="181">
        <v>7500000</v>
      </c>
      <c r="G127" s="188"/>
      <c r="H127" s="183">
        <f>F127+G127</f>
        <v>7500000</v>
      </c>
      <c r="I127" s="109"/>
      <c r="J127" s="167"/>
      <c r="K127" s="167"/>
      <c r="L127" s="78" t="s">
        <v>38</v>
      </c>
      <c r="M127" s="78" t="s">
        <v>38</v>
      </c>
      <c r="N127" s="78" t="s">
        <v>38</v>
      </c>
      <c r="O127" s="78" t="s">
        <v>38</v>
      </c>
      <c r="P127" s="78" t="s">
        <v>38</v>
      </c>
      <c r="Q127" s="78" t="s">
        <v>38</v>
      </c>
      <c r="R127" s="78" t="s">
        <v>38</v>
      </c>
      <c r="S127" s="78" t="s">
        <v>38</v>
      </c>
      <c r="T127" s="78"/>
      <c r="U127" s="78"/>
      <c r="V127" s="68"/>
    </row>
    <row r="128" spans="1:22" ht="53.25" customHeight="1" thickBot="1">
      <c r="A128" s="336"/>
      <c r="B128" s="296" t="s">
        <v>396</v>
      </c>
      <c r="C128" s="257"/>
      <c r="D128" s="312"/>
      <c r="E128" s="313"/>
      <c r="F128" s="314"/>
      <c r="G128" s="315"/>
      <c r="H128" s="183">
        <f>F128+G128</f>
        <v>0</v>
      </c>
      <c r="I128" s="308"/>
      <c r="J128" s="316"/>
      <c r="K128" s="316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317"/>
    </row>
    <row r="129" spans="1:22" ht="17.25" customHeight="1" thickBot="1">
      <c r="A129" s="424"/>
      <c r="B129" s="425"/>
      <c r="C129" s="425"/>
      <c r="D129" s="425"/>
      <c r="E129" s="426"/>
      <c r="F129" s="253">
        <f>SUM(F127:F128)</f>
        <v>7500000</v>
      </c>
      <c r="G129" s="360"/>
      <c r="H129" s="361">
        <f>SUM(H127:H128)</f>
        <v>7500000</v>
      </c>
      <c r="I129" s="146"/>
      <c r="J129" s="232"/>
      <c r="K129" s="232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9"/>
    </row>
    <row r="130" spans="1:22" ht="15.75" customHeight="1" thickBot="1">
      <c r="A130" s="323"/>
      <c r="B130" s="223"/>
      <c r="C130" s="140"/>
      <c r="D130" s="220"/>
      <c r="E130" s="204"/>
      <c r="F130" s="205"/>
      <c r="G130" s="206"/>
      <c r="H130" s="206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207"/>
    </row>
    <row r="131" spans="1:22" ht="15.75" thickBot="1">
      <c r="A131" s="252">
        <v>89</v>
      </c>
      <c r="B131" s="225" t="s">
        <v>368</v>
      </c>
      <c r="C131" s="214"/>
      <c r="D131" s="222"/>
      <c r="E131" s="216"/>
      <c r="F131" s="217"/>
      <c r="G131" s="218"/>
      <c r="H131" s="21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219"/>
    </row>
    <row r="132" spans="1:22">
      <c r="A132" s="321" t="s">
        <v>340</v>
      </c>
      <c r="B132" s="168" t="s">
        <v>369</v>
      </c>
      <c r="C132" s="169"/>
      <c r="D132" s="221"/>
      <c r="E132" s="176"/>
      <c r="F132" s="209"/>
      <c r="G132" s="210"/>
      <c r="H132" s="210">
        <f>F132+G132</f>
        <v>0</v>
      </c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211"/>
    </row>
    <row r="133" spans="1:22" ht="38.25">
      <c r="A133" s="322" t="s">
        <v>174</v>
      </c>
      <c r="B133" s="69" t="s">
        <v>370</v>
      </c>
      <c r="C133" s="72" t="s">
        <v>257</v>
      </c>
      <c r="D133" s="195" t="s">
        <v>123</v>
      </c>
      <c r="E133" s="114">
        <v>27</v>
      </c>
      <c r="F133" s="185">
        <f>E133*250000</f>
        <v>6750000</v>
      </c>
      <c r="G133" s="129"/>
      <c r="H133" s="210">
        <f t="shared" ref="H133:H141" si="12">F133+G133</f>
        <v>6750000</v>
      </c>
      <c r="I133" s="109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 t="s">
        <v>38</v>
      </c>
      <c r="V133" s="68"/>
    </row>
    <row r="134" spans="1:22">
      <c r="A134" s="322" t="s">
        <v>177</v>
      </c>
      <c r="B134" s="69" t="s">
        <v>371</v>
      </c>
      <c r="C134" s="72"/>
      <c r="D134" s="194"/>
      <c r="E134" s="92"/>
      <c r="F134" s="180"/>
      <c r="G134" s="105"/>
      <c r="H134" s="210">
        <f t="shared" si="12"/>
        <v>0</v>
      </c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1"/>
    </row>
    <row r="135" spans="1:22" ht="25.5">
      <c r="A135" s="322" t="s">
        <v>179</v>
      </c>
      <c r="B135" s="69" t="s">
        <v>372</v>
      </c>
      <c r="C135" s="72"/>
      <c r="D135" s="194"/>
      <c r="E135" s="92"/>
      <c r="F135" s="180"/>
      <c r="G135" s="105"/>
      <c r="H135" s="210">
        <f t="shared" si="12"/>
        <v>0</v>
      </c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1"/>
    </row>
    <row r="136" spans="1:22" ht="26.25">
      <c r="A136" s="322" t="s">
        <v>184</v>
      </c>
      <c r="B136" s="69" t="s">
        <v>373</v>
      </c>
      <c r="C136" s="72" t="s">
        <v>103</v>
      </c>
      <c r="D136" s="194" t="s">
        <v>104</v>
      </c>
      <c r="E136" s="92">
        <v>25</v>
      </c>
      <c r="F136" s="180">
        <f>E136*6000000</f>
        <v>150000000</v>
      </c>
      <c r="G136" s="105">
        <v>100000000</v>
      </c>
      <c r="H136" s="210">
        <f t="shared" si="12"/>
        <v>250000000</v>
      </c>
      <c r="I136" s="70" t="s">
        <v>102</v>
      </c>
      <c r="J136" s="78" t="s">
        <v>38</v>
      </c>
      <c r="K136" s="78" t="s">
        <v>38</v>
      </c>
      <c r="L136" s="78" t="s">
        <v>38</v>
      </c>
      <c r="M136" s="78" t="s">
        <v>38</v>
      </c>
      <c r="N136" s="78" t="s">
        <v>38</v>
      </c>
      <c r="O136" s="78" t="s">
        <v>38</v>
      </c>
      <c r="P136" s="78" t="s">
        <v>38</v>
      </c>
      <c r="Q136" s="78" t="s">
        <v>38</v>
      </c>
      <c r="R136" s="78" t="s">
        <v>38</v>
      </c>
      <c r="S136" s="78" t="s">
        <v>38</v>
      </c>
      <c r="T136" s="78" t="s">
        <v>38</v>
      </c>
      <c r="U136" s="78" t="s">
        <v>38</v>
      </c>
      <c r="V136" s="73"/>
    </row>
    <row r="137" spans="1:22" ht="25.5">
      <c r="A137" s="322" t="s">
        <v>186</v>
      </c>
      <c r="B137" s="69" t="s">
        <v>374</v>
      </c>
      <c r="C137" s="72" t="s">
        <v>93</v>
      </c>
      <c r="D137" s="194" t="s">
        <v>104</v>
      </c>
      <c r="E137" s="92">
        <v>20</v>
      </c>
      <c r="F137" s="180">
        <f>E137*500000</f>
        <v>10000000</v>
      </c>
      <c r="G137" s="104"/>
      <c r="H137" s="210">
        <f t="shared" si="12"/>
        <v>10000000</v>
      </c>
      <c r="I137" s="70"/>
      <c r="J137" s="78" t="s">
        <v>38</v>
      </c>
      <c r="K137" s="78" t="s">
        <v>38</v>
      </c>
      <c r="L137" s="78" t="s">
        <v>38</v>
      </c>
      <c r="M137" s="78" t="s">
        <v>38</v>
      </c>
      <c r="N137" s="78" t="s">
        <v>38</v>
      </c>
      <c r="O137" s="78" t="s">
        <v>38</v>
      </c>
      <c r="P137" s="78" t="s">
        <v>38</v>
      </c>
      <c r="Q137" s="78" t="s">
        <v>38</v>
      </c>
      <c r="R137" s="78" t="s">
        <v>38</v>
      </c>
      <c r="S137" s="78" t="s">
        <v>38</v>
      </c>
      <c r="T137" s="78" t="s">
        <v>38</v>
      </c>
      <c r="U137" s="78" t="s">
        <v>38</v>
      </c>
      <c r="V137" s="73"/>
    </row>
    <row r="138" spans="1:22" ht="28.5" customHeight="1">
      <c r="A138" s="322" t="s">
        <v>222</v>
      </c>
      <c r="B138" s="69" t="s">
        <v>386</v>
      </c>
      <c r="C138" s="72" t="s">
        <v>93</v>
      </c>
      <c r="D138" s="194" t="s">
        <v>104</v>
      </c>
      <c r="E138" s="92">
        <v>60</v>
      </c>
      <c r="F138" s="180">
        <f>E138*200000</f>
        <v>12000000</v>
      </c>
      <c r="G138" s="104"/>
      <c r="H138" s="210">
        <f t="shared" si="12"/>
        <v>12000000</v>
      </c>
      <c r="I138" s="70"/>
      <c r="J138" s="78" t="s">
        <v>38</v>
      </c>
      <c r="K138" s="78" t="s">
        <v>38</v>
      </c>
      <c r="L138" s="78" t="s">
        <v>38</v>
      </c>
      <c r="M138" s="78" t="s">
        <v>38</v>
      </c>
      <c r="N138" s="78" t="s">
        <v>38</v>
      </c>
      <c r="O138" s="78" t="s">
        <v>38</v>
      </c>
      <c r="P138" s="78" t="s">
        <v>38</v>
      </c>
      <c r="Q138" s="78" t="s">
        <v>38</v>
      </c>
      <c r="R138" s="78" t="s">
        <v>38</v>
      </c>
      <c r="S138" s="78" t="s">
        <v>38</v>
      </c>
      <c r="T138" s="78" t="s">
        <v>38</v>
      </c>
      <c r="U138" s="78" t="s">
        <v>38</v>
      </c>
      <c r="V138" s="73"/>
    </row>
    <row r="139" spans="1:22">
      <c r="A139" s="322" t="s">
        <v>243</v>
      </c>
      <c r="B139" s="69" t="s">
        <v>375</v>
      </c>
      <c r="C139" s="72"/>
      <c r="D139" s="194"/>
      <c r="E139" s="92"/>
      <c r="F139" s="180"/>
      <c r="G139" s="105"/>
      <c r="H139" s="210">
        <f t="shared" si="12"/>
        <v>0</v>
      </c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1"/>
    </row>
    <row r="140" spans="1:22">
      <c r="A140" s="322"/>
      <c r="B140" s="69" t="s">
        <v>376</v>
      </c>
      <c r="C140" s="72"/>
      <c r="D140" s="194"/>
      <c r="E140" s="92"/>
      <c r="F140" s="180"/>
      <c r="G140" s="105"/>
      <c r="H140" s="105">
        <f t="shared" si="12"/>
        <v>0</v>
      </c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1"/>
    </row>
    <row r="141" spans="1:22" ht="25.5">
      <c r="A141" s="322" t="s">
        <v>277</v>
      </c>
      <c r="B141" s="69" t="s">
        <v>377</v>
      </c>
      <c r="C141" s="72" t="s">
        <v>103</v>
      </c>
      <c r="D141" s="196" t="s">
        <v>122</v>
      </c>
      <c r="E141" s="130">
        <v>30000</v>
      </c>
      <c r="F141" s="185">
        <f>E141*10000</f>
        <v>300000000</v>
      </c>
      <c r="G141" s="129"/>
      <c r="H141" s="210">
        <f t="shared" si="12"/>
        <v>300000000</v>
      </c>
      <c r="I141" s="109"/>
      <c r="J141" s="78" t="s">
        <v>38</v>
      </c>
      <c r="K141" s="78" t="s">
        <v>38</v>
      </c>
      <c r="L141" s="78" t="s">
        <v>38</v>
      </c>
      <c r="M141" s="78" t="s">
        <v>38</v>
      </c>
      <c r="N141" s="78" t="s">
        <v>38</v>
      </c>
      <c r="O141" s="78" t="s">
        <v>38</v>
      </c>
      <c r="P141" s="78" t="s">
        <v>38</v>
      </c>
      <c r="Q141" s="78" t="s">
        <v>38</v>
      </c>
      <c r="R141" s="78" t="s">
        <v>38</v>
      </c>
      <c r="S141" s="78" t="s">
        <v>38</v>
      </c>
      <c r="T141" s="78" t="s">
        <v>38</v>
      </c>
      <c r="U141" s="78" t="s">
        <v>38</v>
      </c>
      <c r="V141" s="68"/>
    </row>
    <row r="142" spans="1:22" ht="15.75" thickBot="1">
      <c r="A142" s="415"/>
      <c r="B142" s="416"/>
      <c r="C142" s="416"/>
      <c r="D142" s="416"/>
      <c r="E142" s="417"/>
      <c r="F142" s="363">
        <f>SUM(F132:F141)</f>
        <v>478750000</v>
      </c>
      <c r="G142" s="364">
        <f>SUM(G132:G141)</f>
        <v>100000000</v>
      </c>
      <c r="H142" s="364">
        <f>SUM(H132:H141)</f>
        <v>578750000</v>
      </c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2"/>
      <c r="T142" s="302"/>
      <c r="U142" s="302"/>
      <c r="V142" s="303"/>
    </row>
    <row r="143" spans="1:22" ht="15.75" thickBot="1">
      <c r="A143" s="212"/>
      <c r="B143" s="225"/>
      <c r="C143" s="214"/>
      <c r="D143" s="222"/>
      <c r="E143" s="216"/>
      <c r="F143" s="217"/>
      <c r="G143" s="218"/>
      <c r="H143" s="21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219"/>
    </row>
    <row r="144" spans="1:22" ht="15.75" thickBot="1">
      <c r="A144" s="252">
        <v>90</v>
      </c>
      <c r="B144" s="225" t="s">
        <v>378</v>
      </c>
      <c r="C144" s="214"/>
      <c r="D144" s="222"/>
      <c r="E144" s="216"/>
      <c r="F144" s="217"/>
      <c r="G144" s="218"/>
      <c r="H144" s="21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219"/>
    </row>
    <row r="145" spans="1:22">
      <c r="A145" s="321" t="s">
        <v>340</v>
      </c>
      <c r="B145" s="168" t="s">
        <v>379</v>
      </c>
      <c r="C145" s="169"/>
      <c r="D145" s="221"/>
      <c r="E145" s="176"/>
      <c r="F145" s="209"/>
      <c r="G145" s="210"/>
      <c r="H145" s="210">
        <f>F145+G145</f>
        <v>0</v>
      </c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211"/>
    </row>
    <row r="146" spans="1:22">
      <c r="A146" s="322" t="s">
        <v>174</v>
      </c>
      <c r="B146" s="69" t="s">
        <v>380</v>
      </c>
      <c r="C146" s="72"/>
      <c r="D146" s="194"/>
      <c r="E146" s="92"/>
      <c r="F146" s="180"/>
      <c r="G146" s="105"/>
      <c r="H146" s="210">
        <f t="shared" ref="H146:H161" si="13">F146+G146</f>
        <v>0</v>
      </c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1"/>
    </row>
    <row r="147" spans="1:22">
      <c r="A147" s="322" t="s">
        <v>177</v>
      </c>
      <c r="B147" s="69" t="s">
        <v>381</v>
      </c>
      <c r="C147" s="72"/>
      <c r="D147" s="194"/>
      <c r="E147" s="92"/>
      <c r="F147" s="180"/>
      <c r="G147" s="105"/>
      <c r="H147" s="210">
        <f t="shared" si="13"/>
        <v>0</v>
      </c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1"/>
    </row>
    <row r="148" spans="1:22">
      <c r="A148" s="322" t="s">
        <v>179</v>
      </c>
      <c r="B148" s="69"/>
      <c r="C148" s="72"/>
      <c r="D148" s="194"/>
      <c r="E148" s="92"/>
      <c r="F148" s="180"/>
      <c r="G148" s="105"/>
      <c r="H148" s="210">
        <f t="shared" si="13"/>
        <v>0</v>
      </c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1"/>
    </row>
    <row r="149" spans="1:22">
      <c r="A149" s="322" t="s">
        <v>184</v>
      </c>
      <c r="B149" s="69"/>
      <c r="C149" s="72"/>
      <c r="D149" s="194"/>
      <c r="E149" s="92"/>
      <c r="F149" s="180"/>
      <c r="G149" s="105"/>
      <c r="H149" s="210">
        <f t="shared" si="13"/>
        <v>0</v>
      </c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1"/>
    </row>
    <row r="150" spans="1:22">
      <c r="A150" s="322" t="s">
        <v>186</v>
      </c>
      <c r="B150" s="69"/>
      <c r="C150" s="72"/>
      <c r="D150" s="194"/>
      <c r="E150" s="92"/>
      <c r="F150" s="180"/>
      <c r="G150" s="105"/>
      <c r="H150" s="210">
        <f t="shared" si="13"/>
        <v>0</v>
      </c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1"/>
    </row>
    <row r="151" spans="1:22">
      <c r="A151" s="322" t="s">
        <v>222</v>
      </c>
      <c r="B151" s="69"/>
      <c r="C151" s="72"/>
      <c r="D151" s="194"/>
      <c r="E151" s="92"/>
      <c r="F151" s="180"/>
      <c r="G151" s="105"/>
      <c r="H151" s="210">
        <f t="shared" si="13"/>
        <v>0</v>
      </c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1"/>
    </row>
    <row r="152" spans="1:22">
      <c r="A152" s="322" t="s">
        <v>243</v>
      </c>
      <c r="B152" s="69"/>
      <c r="C152" s="72"/>
      <c r="D152" s="194"/>
      <c r="E152" s="92"/>
      <c r="F152" s="180"/>
      <c r="G152" s="105"/>
      <c r="H152" s="210">
        <f t="shared" si="13"/>
        <v>0</v>
      </c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1"/>
    </row>
    <row r="153" spans="1:22">
      <c r="A153" s="322" t="s">
        <v>277</v>
      </c>
      <c r="B153" s="69"/>
      <c r="C153" s="72"/>
      <c r="D153" s="194"/>
      <c r="E153" s="92"/>
      <c r="F153" s="180"/>
      <c r="G153" s="105"/>
      <c r="H153" s="210">
        <f t="shared" si="13"/>
        <v>0</v>
      </c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1"/>
    </row>
    <row r="154" spans="1:22">
      <c r="A154" s="322" t="s">
        <v>315</v>
      </c>
      <c r="B154" s="69"/>
      <c r="C154" s="72"/>
      <c r="D154" s="194"/>
      <c r="E154" s="92"/>
      <c r="F154" s="180"/>
      <c r="G154" s="105"/>
      <c r="H154" s="210">
        <f t="shared" si="13"/>
        <v>0</v>
      </c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1"/>
    </row>
    <row r="155" spans="1:22">
      <c r="A155" s="322" t="s">
        <v>326</v>
      </c>
      <c r="B155" s="69" t="s">
        <v>382</v>
      </c>
      <c r="C155" s="72"/>
      <c r="D155" s="194"/>
      <c r="E155" s="92"/>
      <c r="F155" s="180"/>
      <c r="G155" s="105"/>
      <c r="H155" s="210">
        <f t="shared" si="13"/>
        <v>0</v>
      </c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1"/>
    </row>
    <row r="156" spans="1:22">
      <c r="A156" s="322"/>
      <c r="B156" s="69" t="s">
        <v>383</v>
      </c>
      <c r="C156" s="72" t="s">
        <v>124</v>
      </c>
      <c r="D156" s="194"/>
      <c r="E156" s="92">
        <v>27</v>
      </c>
      <c r="F156" s="180">
        <v>16000000</v>
      </c>
      <c r="G156" s="105"/>
      <c r="H156" s="210">
        <f t="shared" si="13"/>
        <v>16000000</v>
      </c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 t="s">
        <v>38</v>
      </c>
      <c r="U156" s="78" t="s">
        <v>38</v>
      </c>
      <c r="V156" s="71"/>
    </row>
    <row r="157" spans="1:22">
      <c r="A157" s="322"/>
      <c r="B157" s="69" t="s">
        <v>384</v>
      </c>
      <c r="C157" s="72"/>
      <c r="D157" s="194"/>
      <c r="E157" s="92"/>
      <c r="F157" s="180"/>
      <c r="G157" s="105"/>
      <c r="H157" s="210">
        <f t="shared" si="13"/>
        <v>0</v>
      </c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1"/>
    </row>
    <row r="158" spans="1:22">
      <c r="A158" s="322"/>
      <c r="B158" s="69" t="s">
        <v>385</v>
      </c>
      <c r="C158" s="72"/>
      <c r="D158" s="194"/>
      <c r="E158" s="92"/>
      <c r="F158" s="180"/>
      <c r="G158" s="105"/>
      <c r="H158" s="210">
        <f t="shared" si="13"/>
        <v>0</v>
      </c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1"/>
    </row>
    <row r="159" spans="1:22">
      <c r="A159" s="322"/>
      <c r="B159" s="175"/>
      <c r="C159" s="72"/>
      <c r="D159" s="194"/>
      <c r="E159" s="92"/>
      <c r="F159" s="180"/>
      <c r="G159" s="105"/>
      <c r="H159" s="210">
        <f t="shared" si="13"/>
        <v>0</v>
      </c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1"/>
    </row>
    <row r="160" spans="1:22">
      <c r="A160" s="322"/>
      <c r="B160" s="175"/>
      <c r="C160" s="72"/>
      <c r="D160" s="194"/>
      <c r="E160" s="92"/>
      <c r="F160" s="180"/>
      <c r="G160" s="105"/>
      <c r="H160" s="210">
        <f t="shared" si="13"/>
        <v>0</v>
      </c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1"/>
    </row>
    <row r="161" spans="1:22" ht="15.75" thickBot="1">
      <c r="A161" s="323"/>
      <c r="B161" s="223"/>
      <c r="C161" s="140"/>
      <c r="D161" s="220"/>
      <c r="E161" s="204"/>
      <c r="F161" s="205"/>
      <c r="G161" s="206"/>
      <c r="H161" s="210">
        <f t="shared" si="13"/>
        <v>0</v>
      </c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207"/>
    </row>
    <row r="162" spans="1:22" ht="15.75" thickBot="1">
      <c r="A162" s="412"/>
      <c r="B162" s="413"/>
      <c r="C162" s="413"/>
      <c r="D162" s="413"/>
      <c r="E162" s="414"/>
      <c r="F162" s="253">
        <f>SUM(F145:F161)</f>
        <v>16000000</v>
      </c>
      <c r="G162" s="346"/>
      <c r="H162" s="253">
        <f>SUM(H145:H161)</f>
        <v>16000000</v>
      </c>
      <c r="I162" s="254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19"/>
    </row>
    <row r="163" spans="1:22" ht="15.75" thickBot="1">
      <c r="A163" s="397" t="s">
        <v>217</v>
      </c>
      <c r="B163" s="398"/>
      <c r="C163" s="398"/>
      <c r="D163" s="398"/>
      <c r="E163" s="398"/>
      <c r="F163" s="255">
        <f>F12+F24+F29+F44+F50+F56+F61+F81+F88+F98+F103+F111+F119+F124+F129+F142+F162</f>
        <v>1784650000</v>
      </c>
      <c r="G163" s="255">
        <f>G12+G24+G29+G44+G50+G56+G61+G81+G88+G98+G103+G111+G119+G124+G129+G142+G162</f>
        <v>1346000000</v>
      </c>
      <c r="H163" s="255">
        <f>H12+H24+H29+H44+H50+H56+H61+H81+H88+H98+H103+H111+H119+H124+H129+H142+H162</f>
        <v>3130650000</v>
      </c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9"/>
    </row>
    <row r="164" spans="1:22">
      <c r="A164" s="133"/>
      <c r="B164" s="133"/>
      <c r="C164" s="133"/>
      <c r="D164" s="200"/>
      <c r="E164" s="133"/>
      <c r="F164" s="189"/>
      <c r="G164" s="190"/>
      <c r="H164" s="190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8"/>
    </row>
    <row r="165" spans="1:22" s="178" customFormat="1">
      <c r="A165" s="83"/>
      <c r="B165" s="83"/>
      <c r="C165" s="83"/>
      <c r="D165" s="201"/>
      <c r="E165" s="83"/>
      <c r="F165" s="191"/>
      <c r="G165" s="191"/>
      <c r="H165" s="191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66"/>
    </row>
    <row r="198" ht="80.25" customHeight="1"/>
  </sheetData>
  <mergeCells count="29">
    <mergeCell ref="A124:E124"/>
    <mergeCell ref="A129:E129"/>
    <mergeCell ref="A50:E50"/>
    <mergeCell ref="A56:E56"/>
    <mergeCell ref="A61:E61"/>
    <mergeCell ref="A81:E81"/>
    <mergeCell ref="A88:E88"/>
    <mergeCell ref="A98:E98"/>
    <mergeCell ref="A24:E24"/>
    <mergeCell ref="A29:E29"/>
    <mergeCell ref="A44:E44"/>
    <mergeCell ref="A103:E103"/>
    <mergeCell ref="A119:E119"/>
    <mergeCell ref="A163:E163"/>
    <mergeCell ref="V4:V5"/>
    <mergeCell ref="A1:V1"/>
    <mergeCell ref="A2:V2"/>
    <mergeCell ref="A4:A5"/>
    <mergeCell ref="B4:B5"/>
    <mergeCell ref="C4:C5"/>
    <mergeCell ref="D4:D5"/>
    <mergeCell ref="E4:E5"/>
    <mergeCell ref="F4:H4"/>
    <mergeCell ref="I4:I5"/>
    <mergeCell ref="J4:U4"/>
    <mergeCell ref="C7:I7"/>
    <mergeCell ref="J7:V7"/>
    <mergeCell ref="A162:E162"/>
    <mergeCell ref="A142:E142"/>
  </mergeCells>
  <phoneticPr fontId="12" type="noConversion"/>
  <pageMargins left="0.49" right="0" top="0.59055118110236227" bottom="0.39370078740157483" header="0.31496062992125984" footer="0.19685039370078741"/>
  <pageSetup paperSize="9" scale="65" orientation="landscape" horizontalDpi="4294967293" r:id="rId1"/>
  <headerFooter>
    <oddFooter>&amp;L         38 I RPPL MAMRE GBKP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Y107"/>
  <sheetViews>
    <sheetView tabSelected="1" showWhiteSpace="0" view="pageLayout" zoomScaleNormal="90" workbookViewId="0">
      <selection activeCell="A7" sqref="A7:J15"/>
    </sheetView>
  </sheetViews>
  <sheetFormatPr defaultRowHeight="15"/>
  <cols>
    <col min="1" max="1" width="12.5703125" style="84" customWidth="1"/>
    <col min="2" max="2" width="23.85546875" style="84" customWidth="1"/>
    <col min="3" max="3" width="20" style="84" customWidth="1"/>
    <col min="4" max="4" width="17.28515625" style="84" customWidth="1"/>
    <col min="5" max="5" width="11.28515625" style="84" customWidth="1"/>
    <col min="6" max="6" width="14.140625" style="84" customWidth="1"/>
    <col min="7" max="7" width="15.5703125" style="84" customWidth="1"/>
    <col min="8" max="8" width="15.42578125" style="84" customWidth="1"/>
    <col min="9" max="10" width="13.28515625" style="84" customWidth="1"/>
    <col min="11" max="11" width="4.140625" style="387" customWidth="1"/>
    <col min="12" max="12" width="4.42578125" style="387" customWidth="1"/>
    <col min="13" max="13" width="4.5703125" style="387" customWidth="1"/>
    <col min="14" max="14" width="4.28515625" style="387" customWidth="1"/>
    <col min="15" max="15" width="4.140625" style="387" customWidth="1"/>
    <col min="16" max="16" width="3.7109375" style="387" customWidth="1"/>
    <col min="17" max="17" width="3.5703125" style="387" customWidth="1"/>
    <col min="18" max="18" width="4.140625" style="387" customWidth="1"/>
    <col min="19" max="19" width="4.7109375" style="387" customWidth="1"/>
    <col min="20" max="20" width="5" style="387" customWidth="1"/>
    <col min="21" max="21" width="4.85546875" style="387" customWidth="1"/>
    <col min="22" max="22" width="4.5703125" style="84" customWidth="1"/>
    <col min="23" max="23" width="7.42578125" customWidth="1"/>
  </cols>
  <sheetData>
    <row r="1" spans="1:25" ht="15.75">
      <c r="A1" s="401" t="s">
        <v>411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</row>
    <row r="2" spans="1:25" ht="15.75">
      <c r="A2" s="401" t="s">
        <v>410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</row>
    <row r="3" spans="1:25" ht="15.75">
      <c r="A3" s="87"/>
      <c r="B3" s="87"/>
      <c r="C3" s="87"/>
      <c r="D3" s="87"/>
      <c r="E3" s="87"/>
      <c r="F3" s="87"/>
      <c r="G3" s="87"/>
      <c r="H3" s="87"/>
      <c r="I3" s="87"/>
      <c r="J3" s="87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87"/>
      <c r="W3" s="79"/>
    </row>
    <row r="4" spans="1:25">
      <c r="A4" s="88"/>
      <c r="B4" s="88"/>
      <c r="C4" s="88"/>
      <c r="D4" s="88"/>
      <c r="E4" s="88"/>
      <c r="F4" s="88"/>
      <c r="G4" s="88"/>
      <c r="H4" s="88"/>
      <c r="I4" s="88"/>
      <c r="J4" s="88"/>
      <c r="V4" s="88"/>
      <c r="W4" s="6"/>
    </row>
    <row r="5" spans="1:25">
      <c r="A5" s="431" t="s">
        <v>190</v>
      </c>
      <c r="B5" s="431" t="s">
        <v>191</v>
      </c>
      <c r="C5" s="431" t="s">
        <v>192</v>
      </c>
      <c r="D5" s="431" t="s">
        <v>193</v>
      </c>
      <c r="E5" s="431" t="s">
        <v>194</v>
      </c>
      <c r="F5" s="431" t="s">
        <v>195</v>
      </c>
      <c r="G5" s="431"/>
      <c r="H5" s="431"/>
      <c r="I5" s="431" t="s">
        <v>198</v>
      </c>
      <c r="J5" s="435" t="s">
        <v>409</v>
      </c>
      <c r="K5" s="431" t="s">
        <v>75</v>
      </c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4" t="s">
        <v>233</v>
      </c>
      <c r="X5" s="66"/>
      <c r="Y5" s="66"/>
    </row>
    <row r="6" spans="1:25" ht="24">
      <c r="A6" s="431"/>
      <c r="B6" s="431"/>
      <c r="C6" s="431"/>
      <c r="D6" s="431"/>
      <c r="E6" s="431"/>
      <c r="F6" s="85" t="s">
        <v>196</v>
      </c>
      <c r="G6" s="85" t="s">
        <v>197</v>
      </c>
      <c r="H6" s="85" t="s">
        <v>168</v>
      </c>
      <c r="I6" s="431"/>
      <c r="J6" s="436"/>
      <c r="K6" s="388" t="s">
        <v>199</v>
      </c>
      <c r="L6" s="388" t="s">
        <v>200</v>
      </c>
      <c r="M6" s="388" t="s">
        <v>201</v>
      </c>
      <c r="N6" s="388" t="s">
        <v>202</v>
      </c>
      <c r="O6" s="388" t="s">
        <v>203</v>
      </c>
      <c r="P6" s="388" t="s">
        <v>204</v>
      </c>
      <c r="Q6" s="388" t="s">
        <v>205</v>
      </c>
      <c r="R6" s="388" t="s">
        <v>206</v>
      </c>
      <c r="S6" s="388" t="s">
        <v>207</v>
      </c>
      <c r="T6" s="388" t="s">
        <v>208</v>
      </c>
      <c r="U6" s="388" t="s">
        <v>209</v>
      </c>
      <c r="V6" s="90" t="s">
        <v>210</v>
      </c>
      <c r="W6" s="434"/>
      <c r="X6" s="66"/>
      <c r="Y6" s="66"/>
    </row>
    <row r="7" spans="1:25" s="165" customFormat="1">
      <c r="A7" s="437" t="s">
        <v>84</v>
      </c>
      <c r="B7" s="437"/>
      <c r="C7" s="427"/>
      <c r="D7" s="427"/>
      <c r="E7" s="427"/>
      <c r="F7" s="427"/>
      <c r="G7" s="427"/>
      <c r="H7" s="427"/>
      <c r="I7" s="427"/>
      <c r="J7" s="384"/>
      <c r="K7" s="429"/>
      <c r="L7" s="429"/>
      <c r="M7" s="429"/>
      <c r="N7" s="429"/>
      <c r="O7" s="429"/>
      <c r="P7" s="429"/>
      <c r="Q7" s="429"/>
      <c r="R7" s="429"/>
      <c r="S7" s="429"/>
      <c r="T7" s="429"/>
      <c r="U7" s="429"/>
      <c r="V7" s="429"/>
      <c r="W7" s="429"/>
      <c r="X7" s="164"/>
      <c r="Y7" s="164"/>
    </row>
    <row r="8" spans="1:25" ht="42.75" customHeight="1">
      <c r="A8" s="69">
        <v>1</v>
      </c>
      <c r="B8" s="69" t="s">
        <v>258</v>
      </c>
      <c r="C8" s="72" t="s">
        <v>248</v>
      </c>
      <c r="D8" s="70" t="s">
        <v>77</v>
      </c>
      <c r="E8" s="92" t="s">
        <v>259</v>
      </c>
      <c r="F8" s="80">
        <v>12000000</v>
      </c>
      <c r="G8" s="81"/>
      <c r="H8" s="81">
        <f>F8+G8</f>
        <v>12000000</v>
      </c>
      <c r="I8" s="78" t="s">
        <v>85</v>
      </c>
      <c r="J8" s="78"/>
      <c r="K8" s="389"/>
      <c r="L8" s="389"/>
      <c r="M8" s="389"/>
      <c r="N8" s="389"/>
      <c r="O8" s="389"/>
      <c r="P8" s="389" t="s">
        <v>38</v>
      </c>
      <c r="R8" s="389"/>
      <c r="S8" s="389"/>
      <c r="T8" s="389"/>
      <c r="U8" s="389"/>
      <c r="V8" s="78"/>
      <c r="W8" s="71"/>
      <c r="X8" s="66"/>
      <c r="Y8" s="66"/>
    </row>
    <row r="9" spans="1:25" ht="39">
      <c r="A9" s="69">
        <v>2</v>
      </c>
      <c r="B9" s="69" t="s">
        <v>260</v>
      </c>
      <c r="C9" s="72" t="s">
        <v>93</v>
      </c>
      <c r="D9" s="70" t="s">
        <v>261</v>
      </c>
      <c r="E9" s="92">
        <v>42</v>
      </c>
      <c r="F9" s="80">
        <f>(20*400000)+(22*250000)</f>
        <v>13500000</v>
      </c>
      <c r="G9" s="81"/>
      <c r="H9" s="81">
        <f t="shared" ref="H9:H15" si="0">F9+G9</f>
        <v>13500000</v>
      </c>
      <c r="I9" s="78" t="s">
        <v>78</v>
      </c>
      <c r="J9" s="78"/>
      <c r="K9" s="389"/>
      <c r="L9" s="389"/>
      <c r="M9" s="389"/>
      <c r="N9" s="389"/>
      <c r="O9" s="389"/>
      <c r="P9" s="389" t="s">
        <v>38</v>
      </c>
      <c r="Q9" s="389"/>
      <c r="R9" s="389" t="s">
        <v>38</v>
      </c>
      <c r="S9" s="389"/>
      <c r="T9" s="389"/>
      <c r="U9" s="389"/>
      <c r="V9" s="78"/>
      <c r="W9" s="71"/>
      <c r="X9" s="66"/>
      <c r="Y9" s="66"/>
    </row>
    <row r="10" spans="1:25" ht="26.25">
      <c r="A10" s="69">
        <v>3</v>
      </c>
      <c r="B10" s="69" t="s">
        <v>262</v>
      </c>
      <c r="C10" s="72" t="s">
        <v>79</v>
      </c>
      <c r="D10" s="70" t="s">
        <v>80</v>
      </c>
      <c r="E10" s="92" t="s">
        <v>76</v>
      </c>
      <c r="F10" s="80">
        <v>5000000</v>
      </c>
      <c r="G10" s="81"/>
      <c r="H10" s="81">
        <f t="shared" si="0"/>
        <v>5000000</v>
      </c>
      <c r="I10" s="78" t="s">
        <v>85</v>
      </c>
      <c r="J10" s="78"/>
      <c r="K10" s="389"/>
      <c r="L10" s="389"/>
      <c r="M10" s="389"/>
      <c r="N10" s="389"/>
      <c r="O10" s="389"/>
      <c r="P10" s="389"/>
      <c r="Q10" s="389"/>
      <c r="R10" s="389"/>
      <c r="S10" s="389" t="s">
        <v>38</v>
      </c>
      <c r="T10" s="389"/>
      <c r="U10" s="389"/>
      <c r="V10" s="78"/>
      <c r="W10" s="71"/>
      <c r="X10" s="66"/>
      <c r="Y10" s="66"/>
    </row>
    <row r="11" spans="1:25" ht="38.25">
      <c r="A11" s="69">
        <v>4</v>
      </c>
      <c r="B11" s="69" t="s">
        <v>240</v>
      </c>
      <c r="C11" s="72" t="s">
        <v>255</v>
      </c>
      <c r="D11" s="72" t="s">
        <v>256</v>
      </c>
      <c r="E11" s="93">
        <v>40000</v>
      </c>
      <c r="F11" s="80">
        <f>E11*8000</f>
        <v>320000000</v>
      </c>
      <c r="G11" s="81"/>
      <c r="H11" s="81">
        <f t="shared" ref="H11" si="1">F11+G11</f>
        <v>320000000</v>
      </c>
      <c r="I11" s="78" t="s">
        <v>85</v>
      </c>
      <c r="J11" s="78"/>
      <c r="K11" s="389"/>
      <c r="L11" s="389"/>
      <c r="M11" s="389"/>
      <c r="N11" s="389"/>
      <c r="O11" s="389"/>
      <c r="P11" s="389"/>
      <c r="Q11" s="389"/>
      <c r="R11" s="389"/>
      <c r="S11" s="389"/>
      <c r="T11" s="389" t="s">
        <v>38</v>
      </c>
      <c r="U11" s="389"/>
      <c r="V11" s="78"/>
      <c r="W11" s="71"/>
      <c r="X11" s="66"/>
      <c r="Y11" s="66"/>
    </row>
    <row r="12" spans="1:25">
      <c r="A12" s="69"/>
      <c r="B12" s="69"/>
      <c r="C12" s="72"/>
      <c r="D12" s="82"/>
      <c r="E12" s="92"/>
      <c r="F12" s="80"/>
      <c r="G12" s="81"/>
      <c r="H12" s="81"/>
      <c r="I12" s="78"/>
      <c r="J12" s="78"/>
      <c r="K12" s="389"/>
      <c r="L12" s="389"/>
      <c r="M12" s="389"/>
      <c r="N12" s="389"/>
      <c r="O12" s="389"/>
      <c r="P12" s="389"/>
      <c r="Q12" s="389"/>
      <c r="R12" s="389"/>
      <c r="S12" s="389"/>
      <c r="T12" s="389"/>
      <c r="U12" s="389"/>
      <c r="V12" s="78"/>
      <c r="W12" s="71"/>
      <c r="X12" s="66"/>
      <c r="Y12" s="66"/>
    </row>
    <row r="13" spans="1:25" ht="25.5">
      <c r="A13" s="69">
        <v>5</v>
      </c>
      <c r="B13" s="69" t="s">
        <v>14</v>
      </c>
      <c r="C13" s="72" t="s">
        <v>86</v>
      </c>
      <c r="D13" s="82" t="s">
        <v>93</v>
      </c>
      <c r="E13" s="92" t="s">
        <v>87</v>
      </c>
      <c r="F13" s="80">
        <v>14000000</v>
      </c>
      <c r="G13" s="81"/>
      <c r="H13" s="81">
        <f t="shared" si="0"/>
        <v>14000000</v>
      </c>
      <c r="I13" s="78" t="s">
        <v>85</v>
      </c>
      <c r="J13" s="78"/>
      <c r="K13" s="389" t="s">
        <v>38</v>
      </c>
      <c r="L13" s="389" t="s">
        <v>38</v>
      </c>
      <c r="M13" s="389" t="s">
        <v>38</v>
      </c>
      <c r="N13" s="389" t="s">
        <v>38</v>
      </c>
      <c r="O13" s="389" t="s">
        <v>38</v>
      </c>
      <c r="P13" s="389" t="s">
        <v>38</v>
      </c>
      <c r="Q13" s="389" t="s">
        <v>38</v>
      </c>
      <c r="R13" s="389" t="s">
        <v>38</v>
      </c>
      <c r="S13" s="389" t="s">
        <v>38</v>
      </c>
      <c r="T13" s="389" t="s">
        <v>38</v>
      </c>
      <c r="U13" s="389" t="s">
        <v>38</v>
      </c>
      <c r="V13" s="78" t="s">
        <v>38</v>
      </c>
      <c r="W13" s="71"/>
      <c r="X13" s="66"/>
      <c r="Y13" s="66"/>
    </row>
    <row r="14" spans="1:25">
      <c r="A14" s="69"/>
      <c r="B14" s="69"/>
      <c r="C14" s="72"/>
      <c r="D14" s="72"/>
      <c r="E14" s="92"/>
      <c r="F14" s="80"/>
      <c r="G14" s="81"/>
      <c r="H14" s="81"/>
      <c r="I14" s="78"/>
      <c r="J14" s="78"/>
      <c r="K14" s="389"/>
      <c r="L14" s="389"/>
      <c r="M14" s="389"/>
      <c r="N14" s="389"/>
      <c r="O14" s="389"/>
      <c r="P14" s="389"/>
      <c r="Q14" s="389"/>
      <c r="R14" s="389"/>
      <c r="S14" s="389"/>
      <c r="T14" s="389"/>
      <c r="U14" s="389"/>
      <c r="V14" s="78"/>
      <c r="W14" s="71"/>
      <c r="X14" s="66"/>
      <c r="Y14" s="66"/>
    </row>
    <row r="15" spans="1:25" ht="25.5">
      <c r="A15" s="69">
        <v>6</v>
      </c>
      <c r="B15" s="69" t="s">
        <v>282</v>
      </c>
      <c r="C15" s="72" t="s">
        <v>93</v>
      </c>
      <c r="D15" s="72" t="s">
        <v>254</v>
      </c>
      <c r="E15" s="93" t="s">
        <v>87</v>
      </c>
      <c r="F15" s="80">
        <v>14000000</v>
      </c>
      <c r="G15" s="81"/>
      <c r="H15" s="81">
        <f t="shared" si="0"/>
        <v>14000000</v>
      </c>
      <c r="I15" s="78" t="s">
        <v>85</v>
      </c>
      <c r="J15" s="78"/>
      <c r="K15" s="389"/>
      <c r="L15" s="389"/>
      <c r="M15" s="389"/>
      <c r="N15" s="389" t="s">
        <v>38</v>
      </c>
      <c r="O15" s="389" t="s">
        <v>38</v>
      </c>
      <c r="P15" s="389"/>
      <c r="Q15" s="389"/>
      <c r="R15" s="389" t="s">
        <v>38</v>
      </c>
      <c r="S15" s="389" t="s">
        <v>38</v>
      </c>
      <c r="T15" s="389"/>
      <c r="U15" s="389"/>
      <c r="V15" s="78"/>
      <c r="W15" s="71"/>
      <c r="X15" s="66"/>
      <c r="Y15" s="66"/>
    </row>
    <row r="16" spans="1:25">
      <c r="A16" s="433" t="s">
        <v>213</v>
      </c>
      <c r="B16" s="433"/>
      <c r="C16" s="433"/>
      <c r="D16" s="433"/>
      <c r="E16" s="433"/>
      <c r="F16" s="96">
        <f>SUM(F8:F15)</f>
        <v>378500000</v>
      </c>
      <c r="G16" s="97"/>
      <c r="H16" s="96">
        <f>F16+G16</f>
        <v>378500000</v>
      </c>
      <c r="I16" s="98"/>
      <c r="J16" s="98"/>
      <c r="K16" s="390"/>
      <c r="L16" s="390"/>
      <c r="M16" s="390"/>
      <c r="N16" s="390"/>
      <c r="O16" s="390"/>
      <c r="P16" s="390"/>
      <c r="Q16" s="390"/>
      <c r="R16" s="390"/>
      <c r="S16" s="390"/>
      <c r="T16" s="390"/>
      <c r="U16" s="390"/>
      <c r="V16" s="82"/>
      <c r="W16" s="71"/>
      <c r="X16" s="66"/>
      <c r="Y16" s="66"/>
    </row>
    <row r="17" spans="1:25">
      <c r="A17" s="89"/>
      <c r="B17" s="89"/>
      <c r="C17" s="89"/>
      <c r="D17" s="89"/>
      <c r="E17" s="89"/>
      <c r="F17" s="96"/>
      <c r="G17" s="97"/>
      <c r="H17" s="96"/>
      <c r="I17" s="98"/>
      <c r="J17" s="98"/>
      <c r="K17" s="390"/>
      <c r="L17" s="390"/>
      <c r="M17" s="390"/>
      <c r="N17" s="390"/>
      <c r="O17" s="390"/>
      <c r="P17" s="390"/>
      <c r="Q17" s="390"/>
      <c r="R17" s="390"/>
      <c r="S17" s="390"/>
      <c r="T17" s="390"/>
      <c r="U17" s="390"/>
      <c r="V17" s="82"/>
      <c r="W17" s="71"/>
      <c r="X17" s="66"/>
      <c r="Y17" s="66"/>
    </row>
    <row r="18" spans="1:25" s="160" customFormat="1">
      <c r="A18" s="437" t="s">
        <v>4</v>
      </c>
      <c r="B18" s="437"/>
      <c r="C18" s="429" t="s">
        <v>1</v>
      </c>
      <c r="D18" s="429"/>
      <c r="E18" s="429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429"/>
      <c r="Q18" s="429"/>
      <c r="R18" s="429"/>
      <c r="S18" s="429"/>
      <c r="T18" s="429"/>
      <c r="U18" s="429"/>
      <c r="V18" s="429"/>
      <c r="W18" s="429"/>
      <c r="X18" s="159"/>
      <c r="Y18" s="159"/>
    </row>
    <row r="19" spans="1:25">
      <c r="A19" s="69">
        <v>1</v>
      </c>
      <c r="B19" s="69" t="s">
        <v>263</v>
      </c>
      <c r="C19" s="70" t="s">
        <v>88</v>
      </c>
      <c r="D19" s="82"/>
      <c r="E19" s="99">
        <v>12</v>
      </c>
      <c r="F19" s="100">
        <v>6000000</v>
      </c>
      <c r="G19" s="97"/>
      <c r="H19" s="97">
        <f>F19+G19</f>
        <v>6000000</v>
      </c>
      <c r="I19" s="82"/>
      <c r="J19" s="82"/>
      <c r="K19" s="389"/>
      <c r="L19" s="389" t="s">
        <v>38</v>
      </c>
      <c r="M19" s="389" t="s">
        <v>38</v>
      </c>
      <c r="N19" s="389" t="s">
        <v>38</v>
      </c>
      <c r="O19" s="389" t="s">
        <v>38</v>
      </c>
      <c r="P19" s="389" t="s">
        <v>38</v>
      </c>
      <c r="Q19" s="389" t="s">
        <v>38</v>
      </c>
      <c r="R19" s="389" t="s">
        <v>38</v>
      </c>
      <c r="S19" s="389" t="s">
        <v>38</v>
      </c>
      <c r="T19" s="389" t="s">
        <v>38</v>
      </c>
      <c r="U19" s="389" t="s">
        <v>38</v>
      </c>
      <c r="V19" s="78"/>
      <c r="W19" s="68"/>
      <c r="X19" s="66"/>
      <c r="Y19" s="66"/>
    </row>
    <row r="20" spans="1:25" ht="25.5">
      <c r="A20" s="69">
        <v>2</v>
      </c>
      <c r="B20" s="69" t="s">
        <v>89</v>
      </c>
      <c r="C20" s="72" t="s">
        <v>264</v>
      </c>
      <c r="D20" s="82"/>
      <c r="E20" s="99">
        <v>4</v>
      </c>
      <c r="F20" s="100">
        <v>20000000</v>
      </c>
      <c r="G20" s="97"/>
      <c r="H20" s="97">
        <f t="shared" ref="H20:H25" si="2">F20+G20</f>
        <v>20000000</v>
      </c>
      <c r="I20" s="82"/>
      <c r="J20" s="82"/>
      <c r="K20" s="389"/>
      <c r="L20" s="389" t="s">
        <v>38</v>
      </c>
      <c r="M20" s="389" t="s">
        <v>38</v>
      </c>
      <c r="N20" s="389" t="s">
        <v>38</v>
      </c>
      <c r="O20" s="389" t="s">
        <v>38</v>
      </c>
      <c r="P20" s="389" t="s">
        <v>38</v>
      </c>
      <c r="Q20" s="389" t="s">
        <v>38</v>
      </c>
      <c r="R20" s="389" t="s">
        <v>38</v>
      </c>
      <c r="S20" s="389" t="s">
        <v>38</v>
      </c>
      <c r="T20" s="389" t="s">
        <v>38</v>
      </c>
      <c r="U20" s="389" t="s">
        <v>38</v>
      </c>
      <c r="V20" s="78"/>
      <c r="W20" s="68"/>
      <c r="X20" s="66"/>
      <c r="Y20" s="66"/>
    </row>
    <row r="21" spans="1:25" ht="28.5" customHeight="1">
      <c r="A21" s="69">
        <v>3</v>
      </c>
      <c r="B21" s="69" t="s">
        <v>90</v>
      </c>
      <c r="C21" s="72"/>
      <c r="D21" s="82"/>
      <c r="E21" s="99">
        <v>5</v>
      </c>
      <c r="F21" s="100">
        <f>E21*2000000</f>
        <v>10000000</v>
      </c>
      <c r="G21" s="97"/>
      <c r="H21" s="97">
        <f t="shared" si="2"/>
        <v>10000000</v>
      </c>
      <c r="I21" s="82"/>
      <c r="J21" s="82"/>
      <c r="K21" s="389"/>
      <c r="L21" s="389" t="s">
        <v>38</v>
      </c>
      <c r="M21" s="389"/>
      <c r="N21" s="389" t="s">
        <v>38</v>
      </c>
      <c r="O21" s="389"/>
      <c r="P21" s="389" t="s">
        <v>38</v>
      </c>
      <c r="Q21" s="389"/>
      <c r="R21" s="389" t="s">
        <v>38</v>
      </c>
      <c r="S21" s="389"/>
      <c r="T21" s="389" t="s">
        <v>38</v>
      </c>
      <c r="U21" s="389"/>
      <c r="V21" s="78"/>
      <c r="W21" s="68"/>
      <c r="X21" s="66"/>
      <c r="Y21" s="66"/>
    </row>
    <row r="22" spans="1:25" ht="28.5" customHeight="1">
      <c r="A22" s="69">
        <v>4</v>
      </c>
      <c r="B22" s="69" t="s">
        <v>283</v>
      </c>
      <c r="C22" s="72"/>
      <c r="D22" s="82"/>
      <c r="E22" s="99"/>
      <c r="F22" s="100">
        <v>10000000</v>
      </c>
      <c r="G22" s="97">
        <v>140000000</v>
      </c>
      <c r="H22" s="97">
        <f>F22+G22</f>
        <v>150000000</v>
      </c>
      <c r="I22" s="82"/>
      <c r="J22" s="82"/>
      <c r="K22" s="389"/>
      <c r="L22" s="389"/>
      <c r="M22" s="389" t="s">
        <v>38</v>
      </c>
      <c r="N22" s="389" t="s">
        <v>38</v>
      </c>
      <c r="O22" s="389" t="s">
        <v>38</v>
      </c>
      <c r="P22" s="389" t="s">
        <v>38</v>
      </c>
      <c r="Q22" s="389" t="s">
        <v>38</v>
      </c>
      <c r="R22" s="389" t="s">
        <v>38</v>
      </c>
      <c r="S22" s="389" t="s">
        <v>38</v>
      </c>
      <c r="T22" s="389" t="s">
        <v>38</v>
      </c>
      <c r="U22" s="389" t="s">
        <v>38</v>
      </c>
      <c r="V22" s="78"/>
      <c r="W22" s="68"/>
      <c r="X22" s="66"/>
      <c r="Y22" s="66"/>
    </row>
    <row r="23" spans="1:25">
      <c r="A23" s="69">
        <v>4</v>
      </c>
      <c r="B23" s="69" t="s">
        <v>164</v>
      </c>
      <c r="C23" s="72" t="s">
        <v>265</v>
      </c>
      <c r="D23" s="72" t="s">
        <v>266</v>
      </c>
      <c r="E23" s="99">
        <v>27</v>
      </c>
      <c r="F23" s="100">
        <f>4*15000000</f>
        <v>60000000</v>
      </c>
      <c r="G23" s="97"/>
      <c r="H23" s="97">
        <f t="shared" si="2"/>
        <v>60000000</v>
      </c>
      <c r="I23" s="82"/>
      <c r="J23" s="82"/>
      <c r="K23" s="389" t="s">
        <v>38</v>
      </c>
      <c r="L23" s="389" t="s">
        <v>38</v>
      </c>
      <c r="M23" s="389" t="s">
        <v>38</v>
      </c>
      <c r="N23" s="389" t="s">
        <v>38</v>
      </c>
      <c r="O23" s="389" t="s">
        <v>38</v>
      </c>
      <c r="P23" s="389" t="s">
        <v>38</v>
      </c>
      <c r="Q23" s="389" t="s">
        <v>38</v>
      </c>
      <c r="R23" s="389" t="s">
        <v>38</v>
      </c>
      <c r="S23" s="389" t="s">
        <v>38</v>
      </c>
      <c r="T23" s="389" t="s">
        <v>38</v>
      </c>
      <c r="U23" s="389" t="s">
        <v>38</v>
      </c>
      <c r="V23" s="78" t="s">
        <v>38</v>
      </c>
      <c r="W23" s="68"/>
      <c r="X23" s="66"/>
      <c r="Y23" s="66"/>
    </row>
    <row r="24" spans="1:25" ht="26.25">
      <c r="A24" s="69">
        <v>5</v>
      </c>
      <c r="B24" s="69" t="s">
        <v>284</v>
      </c>
      <c r="C24" s="72" t="s">
        <v>92</v>
      </c>
      <c r="D24" s="82" t="s">
        <v>267</v>
      </c>
      <c r="E24" s="99">
        <v>1</v>
      </c>
      <c r="F24" s="100">
        <v>25000000</v>
      </c>
      <c r="G24" s="97"/>
      <c r="H24" s="97">
        <f t="shared" si="2"/>
        <v>25000000</v>
      </c>
      <c r="I24" s="82"/>
      <c r="J24" s="82"/>
      <c r="K24" s="389"/>
      <c r="L24" s="389"/>
      <c r="M24" s="389"/>
      <c r="N24" s="389"/>
      <c r="O24" s="389"/>
      <c r="P24" s="389"/>
      <c r="Q24" s="389"/>
      <c r="R24" s="389" t="s">
        <v>38</v>
      </c>
      <c r="S24" s="389"/>
      <c r="T24" s="389"/>
      <c r="U24" s="389"/>
      <c r="W24" s="68"/>
      <c r="X24" s="66"/>
      <c r="Y24" s="66"/>
    </row>
    <row r="25" spans="1:25">
      <c r="A25" s="69">
        <v>6</v>
      </c>
      <c r="B25" s="69" t="s">
        <v>234</v>
      </c>
      <c r="C25" s="72"/>
      <c r="D25" s="82"/>
      <c r="E25" s="99"/>
      <c r="F25" s="100">
        <v>50000000</v>
      </c>
      <c r="G25" s="97"/>
      <c r="H25" s="97">
        <f t="shared" si="2"/>
        <v>50000000</v>
      </c>
      <c r="I25" s="82"/>
      <c r="J25" s="82"/>
      <c r="K25" s="389"/>
      <c r="L25" s="389" t="s">
        <v>38</v>
      </c>
      <c r="M25" s="389" t="s">
        <v>38</v>
      </c>
      <c r="N25" s="389" t="s">
        <v>38</v>
      </c>
      <c r="O25" s="389" t="s">
        <v>38</v>
      </c>
      <c r="P25" s="389" t="s">
        <v>38</v>
      </c>
      <c r="Q25" s="389" t="s">
        <v>38</v>
      </c>
      <c r="R25" s="389" t="s">
        <v>38</v>
      </c>
      <c r="S25" s="389" t="s">
        <v>38</v>
      </c>
      <c r="T25" s="389" t="s">
        <v>38</v>
      </c>
      <c r="U25" s="389" t="s">
        <v>38</v>
      </c>
      <c r="V25" s="78"/>
      <c r="W25" s="68"/>
      <c r="X25" s="66"/>
      <c r="Y25" s="66"/>
    </row>
    <row r="26" spans="1:25">
      <c r="A26" s="433" t="s">
        <v>214</v>
      </c>
      <c r="B26" s="433"/>
      <c r="C26" s="433"/>
      <c r="D26" s="433"/>
      <c r="E26" s="433"/>
      <c r="F26" s="101">
        <f>SUM(F19:F25)</f>
        <v>181000000</v>
      </c>
      <c r="G26" s="102">
        <f>SUM(G19:G25)</f>
        <v>140000000</v>
      </c>
      <c r="H26" s="97">
        <f>F26+G26</f>
        <v>321000000</v>
      </c>
      <c r="I26" s="103"/>
      <c r="J26" s="103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103"/>
      <c r="W26" s="74"/>
      <c r="X26" s="66"/>
      <c r="Y26" s="66"/>
    </row>
    <row r="27" spans="1:25">
      <c r="A27" s="89"/>
      <c r="B27" s="89"/>
      <c r="C27" s="89"/>
      <c r="D27" s="89"/>
      <c r="E27" s="89"/>
      <c r="F27" s="101"/>
      <c r="G27" s="103"/>
      <c r="H27" s="101"/>
      <c r="I27" s="103"/>
      <c r="J27" s="103"/>
      <c r="K27" s="391"/>
      <c r="L27" s="391"/>
      <c r="M27" s="391"/>
      <c r="N27" s="391"/>
      <c r="O27" s="391"/>
      <c r="P27" s="391"/>
      <c r="Q27" s="391"/>
      <c r="R27" s="391"/>
      <c r="S27" s="391"/>
      <c r="T27" s="391"/>
      <c r="U27" s="391"/>
      <c r="V27" s="103"/>
      <c r="W27" s="74"/>
      <c r="X27" s="66"/>
      <c r="Y27" s="66"/>
    </row>
    <row r="28" spans="1:25">
      <c r="A28" s="431" t="s">
        <v>190</v>
      </c>
      <c r="B28" s="431" t="s">
        <v>191</v>
      </c>
      <c r="C28" s="431" t="s">
        <v>192</v>
      </c>
      <c r="D28" s="431" t="s">
        <v>193</v>
      </c>
      <c r="E28" s="431" t="s">
        <v>194</v>
      </c>
      <c r="F28" s="431" t="s">
        <v>195</v>
      </c>
      <c r="G28" s="431"/>
      <c r="H28" s="431"/>
      <c r="I28" s="431" t="s">
        <v>198</v>
      </c>
      <c r="J28" s="385"/>
      <c r="K28" s="431" t="s">
        <v>75</v>
      </c>
      <c r="L28" s="431"/>
      <c r="M28" s="431"/>
      <c r="N28" s="431"/>
      <c r="O28" s="431"/>
      <c r="P28" s="431"/>
      <c r="Q28" s="431"/>
      <c r="R28" s="431"/>
      <c r="S28" s="431"/>
      <c r="T28" s="431"/>
      <c r="U28" s="431"/>
      <c r="V28" s="431"/>
      <c r="W28" s="434" t="s">
        <v>233</v>
      </c>
      <c r="X28" s="66"/>
      <c r="Y28" s="66"/>
    </row>
    <row r="29" spans="1:25" ht="24">
      <c r="A29" s="431"/>
      <c r="B29" s="431"/>
      <c r="C29" s="431"/>
      <c r="D29" s="431"/>
      <c r="E29" s="431"/>
      <c r="F29" s="85" t="s">
        <v>196</v>
      </c>
      <c r="G29" s="85" t="s">
        <v>197</v>
      </c>
      <c r="H29" s="85" t="s">
        <v>168</v>
      </c>
      <c r="I29" s="431"/>
      <c r="J29" s="385"/>
      <c r="K29" s="388" t="s">
        <v>199</v>
      </c>
      <c r="L29" s="388" t="s">
        <v>200</v>
      </c>
      <c r="M29" s="388" t="s">
        <v>201</v>
      </c>
      <c r="N29" s="388" t="s">
        <v>202</v>
      </c>
      <c r="O29" s="388" t="s">
        <v>203</v>
      </c>
      <c r="P29" s="388" t="s">
        <v>204</v>
      </c>
      <c r="Q29" s="388" t="s">
        <v>205</v>
      </c>
      <c r="R29" s="388" t="s">
        <v>206</v>
      </c>
      <c r="S29" s="388" t="s">
        <v>207</v>
      </c>
      <c r="T29" s="388" t="s">
        <v>208</v>
      </c>
      <c r="U29" s="388" t="s">
        <v>209</v>
      </c>
      <c r="V29" s="90" t="s">
        <v>210</v>
      </c>
      <c r="W29" s="434"/>
      <c r="X29" s="66"/>
      <c r="Y29" s="66"/>
    </row>
    <row r="30" spans="1:25">
      <c r="A30" s="78">
        <v>1</v>
      </c>
      <c r="B30" s="78">
        <v>2</v>
      </c>
      <c r="C30" s="78">
        <v>3</v>
      </c>
      <c r="D30" s="91">
        <v>4</v>
      </c>
      <c r="E30" s="91">
        <v>5</v>
      </c>
      <c r="F30" s="91">
        <v>6</v>
      </c>
      <c r="G30" s="91">
        <v>7</v>
      </c>
      <c r="H30" s="91">
        <v>8</v>
      </c>
      <c r="I30" s="91">
        <v>9</v>
      </c>
      <c r="J30" s="384"/>
      <c r="K30" s="389">
        <v>10</v>
      </c>
      <c r="L30" s="389">
        <v>11</v>
      </c>
      <c r="M30" s="389">
        <v>12</v>
      </c>
      <c r="N30" s="389">
        <v>13</v>
      </c>
      <c r="O30" s="389">
        <v>14</v>
      </c>
      <c r="P30" s="389">
        <v>15</v>
      </c>
      <c r="Q30" s="389">
        <v>16</v>
      </c>
      <c r="R30" s="389">
        <v>17</v>
      </c>
      <c r="S30" s="389">
        <v>18</v>
      </c>
      <c r="T30" s="389">
        <v>19</v>
      </c>
      <c r="U30" s="389">
        <v>20</v>
      </c>
      <c r="V30" s="91">
        <v>21</v>
      </c>
      <c r="W30" s="67">
        <v>22</v>
      </c>
      <c r="X30" s="66"/>
      <c r="Y30" s="66"/>
    </row>
    <row r="31" spans="1:25" s="160" customFormat="1">
      <c r="A31" s="437" t="s">
        <v>5</v>
      </c>
      <c r="B31" s="437"/>
      <c r="C31" s="429" t="s">
        <v>1</v>
      </c>
      <c r="D31" s="429"/>
      <c r="E31" s="429"/>
      <c r="F31" s="429"/>
      <c r="G31" s="429"/>
      <c r="H31" s="429"/>
      <c r="I31" s="429"/>
      <c r="J31" s="429"/>
      <c r="K31" s="429"/>
      <c r="L31" s="429"/>
      <c r="M31" s="429"/>
      <c r="N31" s="429"/>
      <c r="O31" s="429"/>
      <c r="P31" s="429"/>
      <c r="Q31" s="429"/>
      <c r="R31" s="429"/>
      <c r="S31" s="429"/>
      <c r="T31" s="429"/>
      <c r="U31" s="429"/>
      <c r="V31" s="429"/>
      <c r="W31" s="429"/>
      <c r="X31" s="159"/>
      <c r="Y31" s="159"/>
    </row>
    <row r="32" spans="1:25" ht="38.25">
      <c r="A32" s="69">
        <v>1</v>
      </c>
      <c r="B32" s="69" t="s">
        <v>26</v>
      </c>
      <c r="C32" s="72" t="s">
        <v>285</v>
      </c>
      <c r="D32" s="72" t="s">
        <v>104</v>
      </c>
      <c r="E32" s="92" t="s">
        <v>286</v>
      </c>
      <c r="F32" s="80">
        <v>15000000</v>
      </c>
      <c r="G32" s="104"/>
      <c r="H32" s="81">
        <f>F32+G32</f>
        <v>15000000</v>
      </c>
      <c r="I32" s="70" t="s">
        <v>102</v>
      </c>
      <c r="J32" s="70"/>
      <c r="K32" s="389"/>
      <c r="L32" s="389"/>
      <c r="M32" s="389"/>
      <c r="N32" s="389" t="s">
        <v>38</v>
      </c>
      <c r="O32" s="389"/>
      <c r="P32" s="389"/>
      <c r="Q32" s="389"/>
      <c r="R32" s="389" t="s">
        <v>38</v>
      </c>
      <c r="S32" s="389"/>
      <c r="T32" s="389"/>
      <c r="U32" s="389"/>
      <c r="V32" s="78"/>
      <c r="W32" s="73"/>
      <c r="X32" s="66"/>
      <c r="Y32" s="66"/>
    </row>
    <row r="33" spans="1:25" ht="26.25">
      <c r="A33" s="69">
        <v>2</v>
      </c>
      <c r="B33" s="69" t="s">
        <v>27</v>
      </c>
      <c r="C33" s="72" t="s">
        <v>103</v>
      </c>
      <c r="D33" s="72" t="s">
        <v>104</v>
      </c>
      <c r="E33" s="92">
        <v>25</v>
      </c>
      <c r="F33" s="80">
        <f>E33*6000000</f>
        <v>150000000</v>
      </c>
      <c r="G33" s="105">
        <v>100000000</v>
      </c>
      <c r="H33" s="81">
        <f t="shared" ref="H33:H37" si="3">F33+G33</f>
        <v>250000000</v>
      </c>
      <c r="I33" s="70" t="s">
        <v>102</v>
      </c>
      <c r="J33" s="70"/>
      <c r="K33" s="389" t="s">
        <v>38</v>
      </c>
      <c r="L33" s="389" t="s">
        <v>38</v>
      </c>
      <c r="M33" s="389" t="s">
        <v>38</v>
      </c>
      <c r="N33" s="389" t="s">
        <v>38</v>
      </c>
      <c r="O33" s="389" t="s">
        <v>38</v>
      </c>
      <c r="P33" s="389" t="s">
        <v>38</v>
      </c>
      <c r="Q33" s="389" t="s">
        <v>38</v>
      </c>
      <c r="R33" s="389" t="s">
        <v>38</v>
      </c>
      <c r="S33" s="389" t="s">
        <v>38</v>
      </c>
      <c r="T33" s="389" t="s">
        <v>38</v>
      </c>
      <c r="U33" s="389" t="s">
        <v>38</v>
      </c>
      <c r="V33" s="78" t="s">
        <v>38</v>
      </c>
      <c r="W33" s="73"/>
      <c r="X33" s="66"/>
      <c r="Y33" s="66"/>
    </row>
    <row r="34" spans="1:25">
      <c r="A34" s="69"/>
      <c r="B34" s="69"/>
      <c r="C34" s="72"/>
      <c r="D34" s="70"/>
      <c r="E34" s="92"/>
      <c r="F34" s="93"/>
      <c r="G34" s="104"/>
      <c r="H34" s="81"/>
      <c r="I34" s="70"/>
      <c r="J34" s="70"/>
      <c r="K34" s="389"/>
      <c r="L34" s="389"/>
      <c r="M34" s="389"/>
      <c r="N34" s="389"/>
      <c r="O34" s="389"/>
      <c r="P34" s="389"/>
      <c r="Q34" s="389"/>
      <c r="R34" s="389"/>
      <c r="S34" s="389"/>
      <c r="T34" s="389"/>
      <c r="U34" s="389"/>
      <c r="V34" s="78"/>
      <c r="W34" s="73"/>
      <c r="X34" s="66"/>
      <c r="Y34" s="66"/>
    </row>
    <row r="35" spans="1:25" ht="45" customHeight="1">
      <c r="A35" s="69">
        <v>3</v>
      </c>
      <c r="B35" s="69" t="s">
        <v>32</v>
      </c>
      <c r="C35" s="72" t="s">
        <v>93</v>
      </c>
      <c r="D35" s="72" t="s">
        <v>104</v>
      </c>
      <c r="E35" s="92">
        <v>20</v>
      </c>
      <c r="F35" s="80">
        <f>E35*500000</f>
        <v>10000000</v>
      </c>
      <c r="G35" s="104"/>
      <c r="H35" s="81">
        <f t="shared" si="3"/>
        <v>10000000</v>
      </c>
      <c r="I35" s="70"/>
      <c r="J35" s="70"/>
      <c r="K35" s="389" t="s">
        <v>38</v>
      </c>
      <c r="L35" s="389" t="s">
        <v>38</v>
      </c>
      <c r="M35" s="389" t="s">
        <v>38</v>
      </c>
      <c r="N35" s="389" t="s">
        <v>38</v>
      </c>
      <c r="O35" s="389" t="s">
        <v>38</v>
      </c>
      <c r="P35" s="389" t="s">
        <v>38</v>
      </c>
      <c r="Q35" s="389" t="s">
        <v>38</v>
      </c>
      <c r="R35" s="389" t="s">
        <v>38</v>
      </c>
      <c r="S35" s="389" t="s">
        <v>38</v>
      </c>
      <c r="T35" s="389" t="s">
        <v>38</v>
      </c>
      <c r="U35" s="389" t="s">
        <v>38</v>
      </c>
      <c r="V35" s="78" t="s">
        <v>38</v>
      </c>
      <c r="W35" s="73"/>
      <c r="X35" s="66"/>
      <c r="Y35" s="66"/>
    </row>
    <row r="36" spans="1:25" ht="63.75" customHeight="1">
      <c r="A36" s="69">
        <v>4</v>
      </c>
      <c r="B36" s="69" t="s">
        <v>249</v>
      </c>
      <c r="C36" s="72" t="s">
        <v>93</v>
      </c>
      <c r="D36" s="72" t="s">
        <v>104</v>
      </c>
      <c r="E36" s="92">
        <v>60</v>
      </c>
      <c r="F36" s="80">
        <f>E36*200000</f>
        <v>12000000</v>
      </c>
      <c r="G36" s="104"/>
      <c r="H36" s="81">
        <f t="shared" si="3"/>
        <v>12000000</v>
      </c>
      <c r="I36" s="70"/>
      <c r="J36" s="70"/>
      <c r="K36" s="389" t="s">
        <v>38</v>
      </c>
      <c r="L36" s="389" t="s">
        <v>38</v>
      </c>
      <c r="M36" s="389" t="s">
        <v>38</v>
      </c>
      <c r="N36" s="389" t="s">
        <v>38</v>
      </c>
      <c r="O36" s="389" t="s">
        <v>38</v>
      </c>
      <c r="P36" s="389" t="s">
        <v>38</v>
      </c>
      <c r="Q36" s="389" t="s">
        <v>38</v>
      </c>
      <c r="R36" s="389" t="s">
        <v>38</v>
      </c>
      <c r="S36" s="389" t="s">
        <v>38</v>
      </c>
      <c r="T36" s="389" t="s">
        <v>38</v>
      </c>
      <c r="U36" s="389" t="s">
        <v>38</v>
      </c>
      <c r="V36" s="78" t="s">
        <v>38</v>
      </c>
      <c r="W36" s="73"/>
      <c r="X36" s="66"/>
      <c r="Y36" s="66"/>
    </row>
    <row r="37" spans="1:25" ht="25.5">
      <c r="A37" s="69">
        <v>5</v>
      </c>
      <c r="B37" s="69" t="s">
        <v>35</v>
      </c>
      <c r="C37" s="72" t="s">
        <v>287</v>
      </c>
      <c r="D37" s="72" t="s">
        <v>104</v>
      </c>
      <c r="E37" s="92">
        <v>100</v>
      </c>
      <c r="F37" s="80">
        <v>5000000</v>
      </c>
      <c r="G37" s="104"/>
      <c r="H37" s="81">
        <f t="shared" si="3"/>
        <v>5000000</v>
      </c>
      <c r="I37" s="70"/>
      <c r="J37" s="70"/>
      <c r="K37" s="389"/>
      <c r="L37" s="389"/>
      <c r="M37" s="389"/>
      <c r="N37" s="389" t="s">
        <v>38</v>
      </c>
      <c r="O37" s="389"/>
      <c r="Q37" s="389"/>
      <c r="R37" s="389" t="s">
        <v>38</v>
      </c>
      <c r="S37" s="389"/>
      <c r="T37" s="389"/>
      <c r="U37" s="389"/>
      <c r="V37" s="78"/>
      <c r="W37" s="73"/>
      <c r="X37" s="66"/>
      <c r="Y37" s="66"/>
    </row>
    <row r="38" spans="1:25" ht="15" customHeight="1">
      <c r="A38" s="433" t="s">
        <v>215</v>
      </c>
      <c r="B38" s="433"/>
      <c r="C38" s="433"/>
      <c r="D38" s="433"/>
      <c r="E38" s="433"/>
      <c r="F38" s="106">
        <f>SUM(F32:F37)</f>
        <v>192000000</v>
      </c>
      <c r="G38" s="107">
        <f>SUM(G32:G37)</f>
        <v>100000000</v>
      </c>
      <c r="H38" s="108">
        <f>F38+G38</f>
        <v>292000000</v>
      </c>
      <c r="I38" s="70"/>
      <c r="J38" s="70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70"/>
      <c r="W38" s="73"/>
      <c r="X38" s="66"/>
      <c r="Y38" s="66"/>
    </row>
    <row r="39" spans="1:25" s="160" customFormat="1" ht="18" customHeight="1">
      <c r="A39" s="437" t="s">
        <v>6</v>
      </c>
      <c r="B39" s="437"/>
      <c r="C39" s="430"/>
      <c r="D39" s="430"/>
      <c r="E39" s="430"/>
      <c r="F39" s="430"/>
      <c r="G39" s="430"/>
      <c r="H39" s="430"/>
      <c r="I39" s="430"/>
      <c r="J39" s="430"/>
      <c r="K39" s="430"/>
      <c r="L39" s="430"/>
      <c r="M39" s="430"/>
      <c r="N39" s="430"/>
      <c r="O39" s="430"/>
      <c r="P39" s="430"/>
      <c r="Q39" s="430"/>
      <c r="R39" s="430"/>
      <c r="S39" s="430"/>
      <c r="T39" s="430"/>
      <c r="U39" s="430"/>
      <c r="V39" s="430"/>
      <c r="W39" s="430"/>
      <c r="X39" s="159"/>
      <c r="Y39" s="159"/>
    </row>
    <row r="40" spans="1:25">
      <c r="A40" s="69">
        <v>1</v>
      </c>
      <c r="B40" s="69" t="s">
        <v>288</v>
      </c>
      <c r="C40" s="72" t="s">
        <v>93</v>
      </c>
      <c r="D40" s="70" t="s">
        <v>289</v>
      </c>
      <c r="E40" s="92">
        <v>125</v>
      </c>
      <c r="F40" s="80">
        <v>10000000</v>
      </c>
      <c r="G40" s="81"/>
      <c r="H40" s="81">
        <f>F40+G40</f>
        <v>10000000</v>
      </c>
      <c r="I40" s="70"/>
      <c r="J40" s="70"/>
      <c r="K40" s="389"/>
      <c r="L40" s="389"/>
      <c r="M40" s="389"/>
      <c r="N40" s="389"/>
      <c r="O40" s="389" t="s">
        <v>38</v>
      </c>
      <c r="Q40" s="389"/>
      <c r="R40" s="389"/>
      <c r="S40" s="389"/>
      <c r="T40" s="389"/>
      <c r="U40" s="389"/>
      <c r="V40" s="78"/>
      <c r="W40" s="73"/>
      <c r="X40" s="66"/>
      <c r="Y40" s="66"/>
    </row>
    <row r="41" spans="1:25" ht="42" customHeight="1">
      <c r="A41" s="69">
        <v>2</v>
      </c>
      <c r="B41" s="69" t="s">
        <v>239</v>
      </c>
      <c r="C41" s="72" t="s">
        <v>107</v>
      </c>
      <c r="D41" s="72" t="s">
        <v>106</v>
      </c>
      <c r="E41" s="92" t="s">
        <v>108</v>
      </c>
      <c r="F41" s="80">
        <v>15000000</v>
      </c>
      <c r="G41" s="81"/>
      <c r="H41" s="81">
        <f t="shared" ref="H41:H45" si="4">F41+G41</f>
        <v>15000000</v>
      </c>
      <c r="I41" s="70"/>
      <c r="J41" s="70"/>
      <c r="K41" s="389"/>
      <c r="L41" s="389"/>
      <c r="M41" s="389"/>
      <c r="N41" s="389"/>
      <c r="O41" s="389"/>
      <c r="P41" s="389"/>
      <c r="Q41" s="389" t="s">
        <v>38</v>
      </c>
      <c r="R41" s="389"/>
      <c r="S41" s="389"/>
      <c r="T41" s="389"/>
      <c r="U41" s="389"/>
      <c r="V41" s="78"/>
      <c r="W41" s="73"/>
      <c r="X41" s="66"/>
      <c r="Y41" s="66"/>
    </row>
    <row r="42" spans="1:25" ht="38.25">
      <c r="A42" s="69">
        <v>3</v>
      </c>
      <c r="B42" s="69" t="s">
        <v>290</v>
      </c>
      <c r="C42" s="75" t="s">
        <v>291</v>
      </c>
      <c r="D42" s="72" t="s">
        <v>292</v>
      </c>
      <c r="E42" s="92">
        <v>5</v>
      </c>
      <c r="F42" s="80">
        <v>25000000</v>
      </c>
      <c r="G42" s="81"/>
      <c r="H42" s="81">
        <f t="shared" si="4"/>
        <v>25000000</v>
      </c>
      <c r="I42" s="70"/>
      <c r="J42" s="70"/>
      <c r="K42" s="389"/>
      <c r="L42" s="389"/>
      <c r="M42" s="389"/>
      <c r="N42" s="389"/>
      <c r="O42" s="389"/>
      <c r="P42" s="389"/>
      <c r="Q42" s="389" t="s">
        <v>38</v>
      </c>
      <c r="R42" s="389" t="s">
        <v>38</v>
      </c>
      <c r="S42" s="389" t="s">
        <v>38</v>
      </c>
      <c r="T42" s="389" t="s">
        <v>38</v>
      </c>
      <c r="U42" s="389" t="s">
        <v>38</v>
      </c>
      <c r="V42" s="78"/>
      <c r="W42" s="73"/>
      <c r="X42" s="66"/>
      <c r="Y42" s="66"/>
    </row>
    <row r="43" spans="1:25" ht="29.25" customHeight="1">
      <c r="A43" s="69">
        <v>4</v>
      </c>
      <c r="B43" s="69" t="s">
        <v>166</v>
      </c>
      <c r="C43" s="70"/>
      <c r="D43" s="70"/>
      <c r="E43" s="92" t="s">
        <v>167</v>
      </c>
      <c r="F43" s="80">
        <v>3600000</v>
      </c>
      <c r="G43" s="81"/>
      <c r="H43" s="81">
        <f t="shared" si="4"/>
        <v>3600000</v>
      </c>
      <c r="I43" s="70"/>
      <c r="J43" s="70"/>
      <c r="K43" s="389" t="s">
        <v>38</v>
      </c>
      <c r="L43" s="389" t="s">
        <v>38</v>
      </c>
      <c r="M43" s="389" t="s">
        <v>38</v>
      </c>
      <c r="N43" s="389" t="s">
        <v>38</v>
      </c>
      <c r="O43" s="389" t="s">
        <v>38</v>
      </c>
      <c r="P43" s="389" t="s">
        <v>38</v>
      </c>
      <c r="Q43" s="389" t="s">
        <v>38</v>
      </c>
      <c r="R43" s="389" t="s">
        <v>38</v>
      </c>
      <c r="S43" s="389" t="s">
        <v>38</v>
      </c>
      <c r="T43" s="389" t="s">
        <v>38</v>
      </c>
      <c r="U43" s="389" t="s">
        <v>38</v>
      </c>
      <c r="V43" s="78" t="s">
        <v>38</v>
      </c>
      <c r="W43" s="73"/>
      <c r="X43" s="66"/>
      <c r="Y43" s="66"/>
    </row>
    <row r="44" spans="1:25" ht="26.25">
      <c r="A44" s="69">
        <v>5</v>
      </c>
      <c r="B44" s="69" t="s">
        <v>293</v>
      </c>
      <c r="C44" s="70"/>
      <c r="D44" s="70" t="s">
        <v>237</v>
      </c>
      <c r="E44" s="92"/>
      <c r="F44" s="80">
        <v>30000000</v>
      </c>
      <c r="G44" s="81"/>
      <c r="H44" s="81">
        <f t="shared" si="4"/>
        <v>30000000</v>
      </c>
      <c r="I44" s="70"/>
      <c r="J44" s="70"/>
      <c r="K44" s="389"/>
      <c r="L44" s="389"/>
      <c r="M44" s="389"/>
      <c r="N44" s="389"/>
      <c r="O44" s="389" t="s">
        <v>38</v>
      </c>
      <c r="Q44" s="389"/>
      <c r="R44" s="389"/>
      <c r="S44" s="389"/>
      <c r="T44" s="389"/>
      <c r="U44" s="389"/>
      <c r="V44" s="78"/>
      <c r="W44" s="73"/>
      <c r="X44" s="66"/>
      <c r="Y44" s="66"/>
    </row>
    <row r="45" spans="1:25">
      <c r="A45" s="69">
        <v>6</v>
      </c>
      <c r="B45" s="69" t="s">
        <v>236</v>
      </c>
      <c r="C45" s="70"/>
      <c r="D45" s="70" t="s">
        <v>238</v>
      </c>
      <c r="E45" s="92" t="s">
        <v>235</v>
      </c>
      <c r="F45" s="80">
        <v>12000000</v>
      </c>
      <c r="G45" s="81"/>
      <c r="H45" s="81">
        <f t="shared" si="4"/>
        <v>12000000</v>
      </c>
      <c r="I45" s="70"/>
      <c r="J45" s="70"/>
      <c r="K45" s="389" t="s">
        <v>38</v>
      </c>
      <c r="L45" s="389" t="s">
        <v>38</v>
      </c>
      <c r="M45" s="389" t="s">
        <v>38</v>
      </c>
      <c r="N45" s="389" t="s">
        <v>38</v>
      </c>
      <c r="O45" s="389" t="s">
        <v>38</v>
      </c>
      <c r="P45" s="389" t="s">
        <v>38</v>
      </c>
      <c r="Q45" s="389" t="s">
        <v>38</v>
      </c>
      <c r="R45" s="389" t="s">
        <v>38</v>
      </c>
      <c r="S45" s="389" t="s">
        <v>38</v>
      </c>
      <c r="T45" s="389" t="s">
        <v>38</v>
      </c>
      <c r="U45" s="389" t="s">
        <v>38</v>
      </c>
      <c r="V45" s="78" t="s">
        <v>38</v>
      </c>
      <c r="W45" s="73"/>
      <c r="X45" s="66"/>
      <c r="Y45" s="66"/>
    </row>
    <row r="46" spans="1:25">
      <c r="A46" s="433" t="s">
        <v>216</v>
      </c>
      <c r="B46" s="433"/>
      <c r="C46" s="433"/>
      <c r="D46" s="433"/>
      <c r="E46" s="433"/>
      <c r="F46" s="106">
        <f>SUM(F40:F45)</f>
        <v>95600000</v>
      </c>
      <c r="G46" s="70"/>
      <c r="H46" s="108">
        <f>F46</f>
        <v>95600000</v>
      </c>
      <c r="I46" s="70"/>
      <c r="J46" s="70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70"/>
      <c r="W46" s="73"/>
      <c r="X46" s="66"/>
      <c r="Y46" s="66"/>
    </row>
    <row r="47" spans="1:25">
      <c r="A47" s="431" t="s">
        <v>190</v>
      </c>
      <c r="B47" s="431" t="s">
        <v>191</v>
      </c>
      <c r="C47" s="431" t="s">
        <v>192</v>
      </c>
      <c r="D47" s="431" t="s">
        <v>193</v>
      </c>
      <c r="E47" s="431" t="s">
        <v>194</v>
      </c>
      <c r="F47" s="431" t="s">
        <v>195</v>
      </c>
      <c r="G47" s="431"/>
      <c r="H47" s="431"/>
      <c r="I47" s="431" t="s">
        <v>198</v>
      </c>
      <c r="J47" s="385"/>
      <c r="K47" s="431" t="s">
        <v>75</v>
      </c>
      <c r="L47" s="431"/>
      <c r="M47" s="431"/>
      <c r="N47" s="431"/>
      <c r="O47" s="431"/>
      <c r="P47" s="431"/>
      <c r="Q47" s="431"/>
      <c r="R47" s="431"/>
      <c r="S47" s="431"/>
      <c r="T47" s="431"/>
      <c r="U47" s="431"/>
      <c r="V47" s="431"/>
      <c r="W47" s="434" t="s">
        <v>233</v>
      </c>
      <c r="X47" s="66"/>
      <c r="Y47" s="66"/>
    </row>
    <row r="48" spans="1:25" ht="24">
      <c r="A48" s="431"/>
      <c r="B48" s="431"/>
      <c r="C48" s="431"/>
      <c r="D48" s="431"/>
      <c r="E48" s="431"/>
      <c r="F48" s="85" t="s">
        <v>196</v>
      </c>
      <c r="G48" s="85" t="s">
        <v>197</v>
      </c>
      <c r="H48" s="85" t="s">
        <v>168</v>
      </c>
      <c r="I48" s="431"/>
      <c r="J48" s="385"/>
      <c r="K48" s="388" t="s">
        <v>199</v>
      </c>
      <c r="L48" s="388" t="s">
        <v>200</v>
      </c>
      <c r="M48" s="388" t="s">
        <v>201</v>
      </c>
      <c r="N48" s="388" t="s">
        <v>202</v>
      </c>
      <c r="O48" s="388" t="s">
        <v>203</v>
      </c>
      <c r="P48" s="388" t="s">
        <v>204</v>
      </c>
      <c r="Q48" s="388" t="s">
        <v>205</v>
      </c>
      <c r="R48" s="388" t="s">
        <v>206</v>
      </c>
      <c r="S48" s="388" t="s">
        <v>207</v>
      </c>
      <c r="T48" s="388" t="s">
        <v>208</v>
      </c>
      <c r="U48" s="388" t="s">
        <v>209</v>
      </c>
      <c r="V48" s="90" t="s">
        <v>210</v>
      </c>
      <c r="W48" s="434"/>
      <c r="X48" s="66"/>
      <c r="Y48" s="66"/>
    </row>
    <row r="49" spans="1:25" ht="14.25" customHeight="1">
      <c r="A49" s="78">
        <v>1</v>
      </c>
      <c r="B49" s="78">
        <v>2</v>
      </c>
      <c r="C49" s="78">
        <v>3</v>
      </c>
      <c r="D49" s="91">
        <v>4</v>
      </c>
      <c r="E49" s="91">
        <v>5</v>
      </c>
      <c r="F49" s="91">
        <v>6</v>
      </c>
      <c r="G49" s="91">
        <v>7</v>
      </c>
      <c r="H49" s="91">
        <v>8</v>
      </c>
      <c r="I49" s="91">
        <v>9</v>
      </c>
      <c r="J49" s="384"/>
      <c r="K49" s="389">
        <v>10</v>
      </c>
      <c r="L49" s="389">
        <v>11</v>
      </c>
      <c r="M49" s="389">
        <v>12</v>
      </c>
      <c r="N49" s="389">
        <v>13</v>
      </c>
      <c r="O49" s="389">
        <v>14</v>
      </c>
      <c r="P49" s="389">
        <v>15</v>
      </c>
      <c r="Q49" s="389">
        <v>16</v>
      </c>
      <c r="R49" s="389">
        <v>17</v>
      </c>
      <c r="S49" s="389">
        <v>18</v>
      </c>
      <c r="T49" s="389">
        <v>19</v>
      </c>
      <c r="U49" s="389">
        <v>20</v>
      </c>
      <c r="V49" s="91">
        <v>21</v>
      </c>
      <c r="W49" s="67">
        <v>22</v>
      </c>
      <c r="X49" s="66"/>
      <c r="Y49" s="66"/>
    </row>
    <row r="50" spans="1:25" s="162" customFormat="1" ht="15" customHeight="1">
      <c r="A50" s="438" t="s">
        <v>3</v>
      </c>
      <c r="B50" s="438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161"/>
      <c r="Y50" s="161"/>
    </row>
    <row r="51" spans="1:25" ht="56.25" customHeight="1">
      <c r="A51" s="69">
        <v>1</v>
      </c>
      <c r="B51" s="69" t="s">
        <v>270</v>
      </c>
      <c r="C51" s="72" t="s">
        <v>271</v>
      </c>
      <c r="D51" s="72"/>
      <c r="E51" s="72"/>
      <c r="F51" s="80">
        <f>5000000*3</f>
        <v>15000000</v>
      </c>
      <c r="G51" s="81"/>
      <c r="H51" s="81">
        <f t="shared" ref="H51:H55" si="5">F51+G51</f>
        <v>15000000</v>
      </c>
      <c r="I51" s="72"/>
      <c r="J51" s="72"/>
      <c r="K51" s="389"/>
      <c r="L51" s="389"/>
      <c r="M51" s="389"/>
      <c r="N51" s="389"/>
      <c r="O51" s="389"/>
      <c r="P51" s="389"/>
      <c r="Q51" s="389" t="s">
        <v>38</v>
      </c>
      <c r="R51" s="389"/>
      <c r="S51" s="389"/>
      <c r="T51" s="389"/>
      <c r="U51" s="389"/>
      <c r="V51" s="82"/>
      <c r="W51" s="73"/>
      <c r="X51" s="66"/>
      <c r="Y51" s="66"/>
    </row>
    <row r="52" spans="1:25" ht="56.25" customHeight="1">
      <c r="A52" s="151">
        <v>2</v>
      </c>
      <c r="B52" s="69" t="s">
        <v>268</v>
      </c>
      <c r="C52" s="72" t="s">
        <v>279</v>
      </c>
      <c r="D52" s="72" t="s">
        <v>280</v>
      </c>
      <c r="E52" s="72">
        <v>1000</v>
      </c>
      <c r="F52" s="80">
        <v>20000000</v>
      </c>
      <c r="G52" s="81"/>
      <c r="H52" s="81">
        <f>F52</f>
        <v>20000000</v>
      </c>
      <c r="I52" s="72"/>
      <c r="J52" s="72"/>
      <c r="K52" s="389"/>
      <c r="L52" s="389"/>
      <c r="M52" s="389"/>
      <c r="N52" s="389"/>
      <c r="O52" s="389"/>
      <c r="P52" s="389"/>
      <c r="Q52" s="389"/>
      <c r="R52" s="389"/>
      <c r="S52" s="389" t="s">
        <v>38</v>
      </c>
      <c r="T52" s="389" t="s">
        <v>38</v>
      </c>
      <c r="U52" s="389"/>
      <c r="V52" s="82"/>
      <c r="W52" s="73"/>
      <c r="X52" s="66"/>
      <c r="Y52" s="66"/>
    </row>
    <row r="53" spans="1:25" ht="56.25" customHeight="1">
      <c r="A53" s="78">
        <v>3</v>
      </c>
      <c r="B53" s="69" t="s">
        <v>269</v>
      </c>
      <c r="C53" s="72" t="s">
        <v>93</v>
      </c>
      <c r="D53" s="72" t="s">
        <v>294</v>
      </c>
      <c r="E53" s="72">
        <v>500</v>
      </c>
      <c r="F53" s="80">
        <v>20000000</v>
      </c>
      <c r="G53" s="81"/>
      <c r="H53" s="81">
        <f>F53</f>
        <v>20000000</v>
      </c>
      <c r="I53" s="72"/>
      <c r="J53" s="72"/>
      <c r="K53" s="389"/>
      <c r="L53" s="389"/>
      <c r="M53" s="389" t="s">
        <v>38</v>
      </c>
      <c r="N53" s="389" t="s">
        <v>38</v>
      </c>
      <c r="O53" s="389" t="s">
        <v>38</v>
      </c>
      <c r="P53" s="389"/>
      <c r="Q53" s="389"/>
      <c r="R53" s="389"/>
      <c r="S53" s="389"/>
      <c r="T53" s="389"/>
      <c r="U53" s="389"/>
      <c r="V53" s="82"/>
      <c r="W53" s="73"/>
      <c r="X53" s="66"/>
      <c r="Y53" s="66"/>
    </row>
    <row r="54" spans="1:25" ht="59.25" customHeight="1">
      <c r="A54" s="69">
        <v>4</v>
      </c>
      <c r="B54" s="172" t="s">
        <v>274</v>
      </c>
      <c r="C54" s="72" t="s">
        <v>93</v>
      </c>
      <c r="D54" s="173"/>
      <c r="E54" s="72">
        <v>500</v>
      </c>
      <c r="F54" s="80">
        <v>20000000</v>
      </c>
      <c r="G54" s="81"/>
      <c r="H54" s="81">
        <f>F54</f>
        <v>20000000</v>
      </c>
      <c r="I54" s="72"/>
      <c r="J54" s="72"/>
      <c r="K54" s="389"/>
      <c r="L54" s="389"/>
      <c r="M54" s="389"/>
      <c r="N54" s="389"/>
      <c r="O54" s="389"/>
      <c r="P54" s="389"/>
      <c r="Q54" s="389" t="s">
        <v>38</v>
      </c>
      <c r="R54" s="389" t="s">
        <v>38</v>
      </c>
      <c r="S54" s="389" t="s">
        <v>38</v>
      </c>
      <c r="T54" s="389"/>
      <c r="U54" s="389"/>
      <c r="V54" s="82"/>
      <c r="W54" s="73"/>
      <c r="X54" s="66"/>
      <c r="Y54" s="66"/>
    </row>
    <row r="55" spans="1:25" ht="75">
      <c r="A55" s="69">
        <v>5</v>
      </c>
      <c r="B55" s="174" t="s">
        <v>272</v>
      </c>
      <c r="C55" s="72" t="s">
        <v>79</v>
      </c>
      <c r="D55" s="174" t="s">
        <v>273</v>
      </c>
      <c r="E55" s="72"/>
      <c r="F55" s="80">
        <v>16600000</v>
      </c>
      <c r="G55" s="81"/>
      <c r="H55" s="81">
        <f t="shared" si="5"/>
        <v>16600000</v>
      </c>
      <c r="I55" s="72"/>
      <c r="J55" s="72"/>
      <c r="K55" s="389"/>
      <c r="L55" s="389"/>
      <c r="M55" s="389"/>
      <c r="N55" s="389"/>
      <c r="O55" s="389"/>
      <c r="P55" s="389"/>
      <c r="Q55" s="389"/>
      <c r="R55" s="389"/>
      <c r="S55" s="389"/>
      <c r="T55" s="389" t="s">
        <v>38</v>
      </c>
      <c r="U55" s="389"/>
      <c r="V55" s="82"/>
      <c r="W55" s="73"/>
      <c r="X55" s="66"/>
      <c r="Y55" s="66"/>
    </row>
    <row r="56" spans="1:25">
      <c r="A56" s="433" t="s">
        <v>217</v>
      </c>
      <c r="B56" s="433"/>
      <c r="C56" s="433"/>
      <c r="D56" s="433"/>
      <c r="E56" s="433"/>
      <c r="F56" s="106">
        <f>SUM(F51:F55)</f>
        <v>91600000</v>
      </c>
      <c r="G56" s="109"/>
      <c r="H56" s="98">
        <f>F56+G56</f>
        <v>91600000</v>
      </c>
      <c r="I56" s="109"/>
      <c r="J56" s="109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109"/>
      <c r="W56" s="68"/>
      <c r="X56" s="66"/>
      <c r="Y56" s="66"/>
    </row>
    <row r="57" spans="1:25" s="160" customFormat="1" ht="15" customHeight="1">
      <c r="A57" s="437" t="s">
        <v>49</v>
      </c>
      <c r="B57" s="437"/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391"/>
      <c r="Q57" s="391"/>
      <c r="R57" s="391"/>
      <c r="S57" s="391"/>
      <c r="T57" s="391"/>
      <c r="U57" s="391"/>
      <c r="V57" s="103"/>
      <c r="W57" s="163"/>
      <c r="X57" s="159"/>
      <c r="Y57" s="159"/>
    </row>
    <row r="58" spans="1:25" ht="27.75" customHeight="1">
      <c r="A58" s="69">
        <v>1</v>
      </c>
      <c r="B58" s="69" t="s">
        <v>275</v>
      </c>
      <c r="C58" s="72" t="s">
        <v>124</v>
      </c>
      <c r="D58" s="82"/>
      <c r="E58" s="92">
        <v>1000</v>
      </c>
      <c r="F58" s="80">
        <v>82000000</v>
      </c>
      <c r="G58" s="94"/>
      <c r="H58" s="95">
        <f t="shared" ref="H58:H64" si="6">F58+G58</f>
        <v>82000000</v>
      </c>
      <c r="I58" s="82"/>
      <c r="J58" s="82"/>
      <c r="K58" s="389"/>
      <c r="L58" s="389"/>
      <c r="M58" s="389"/>
      <c r="N58" s="389"/>
      <c r="O58" s="389" t="s">
        <v>38</v>
      </c>
      <c r="P58" s="389"/>
      <c r="Q58" s="389"/>
      <c r="R58" s="389"/>
      <c r="S58" s="389"/>
      <c r="T58" s="389"/>
      <c r="U58" s="389"/>
      <c r="V58" s="78"/>
      <c r="W58" s="68"/>
      <c r="X58" s="66"/>
      <c r="Y58" s="66"/>
    </row>
    <row r="59" spans="1:25" ht="41.25" customHeight="1">
      <c r="A59" s="69"/>
      <c r="B59" s="76" t="s">
        <v>253</v>
      </c>
      <c r="C59" s="72" t="s">
        <v>124</v>
      </c>
      <c r="D59" s="126"/>
      <c r="E59" s="110">
        <v>2000</v>
      </c>
      <c r="F59" s="127">
        <f>E59*37000</f>
        <v>74000000</v>
      </c>
      <c r="G59" s="128"/>
      <c r="H59" s="95">
        <f t="shared" si="6"/>
        <v>74000000</v>
      </c>
      <c r="I59" s="82"/>
      <c r="J59" s="82"/>
      <c r="K59" s="389"/>
      <c r="L59" s="389"/>
      <c r="M59" s="389"/>
      <c r="N59" s="389"/>
      <c r="O59" s="389" t="s">
        <v>38</v>
      </c>
      <c r="P59" s="389"/>
      <c r="Q59" s="389"/>
      <c r="R59" s="389"/>
      <c r="S59" s="389"/>
      <c r="T59" s="389"/>
      <c r="U59" s="389"/>
      <c r="V59" s="78"/>
      <c r="W59" s="68"/>
      <c r="X59" s="66"/>
      <c r="Y59" s="66"/>
    </row>
    <row r="60" spans="1:25" ht="25.5">
      <c r="A60" s="69">
        <v>2</v>
      </c>
      <c r="B60" s="76" t="s">
        <v>252</v>
      </c>
      <c r="C60" s="75" t="s">
        <v>124</v>
      </c>
      <c r="D60" s="126"/>
      <c r="E60" s="110">
        <v>2000</v>
      </c>
      <c r="F60" s="127">
        <f>E60*37000</f>
        <v>74000000</v>
      </c>
      <c r="G60" s="128"/>
      <c r="H60" s="95">
        <f t="shared" si="6"/>
        <v>74000000</v>
      </c>
      <c r="I60" s="82"/>
      <c r="J60" s="82"/>
      <c r="K60" s="389"/>
      <c r="L60" s="389"/>
      <c r="M60" s="389"/>
      <c r="N60" s="389"/>
      <c r="O60" s="389"/>
      <c r="P60" s="389"/>
      <c r="Q60" s="389"/>
      <c r="R60" s="389" t="s">
        <v>38</v>
      </c>
      <c r="S60" s="389"/>
      <c r="T60" s="389"/>
      <c r="U60" s="389"/>
      <c r="V60" s="78"/>
      <c r="W60" s="68"/>
      <c r="X60" s="66"/>
      <c r="Y60" s="66"/>
    </row>
    <row r="61" spans="1:25" ht="26.25">
      <c r="A61" s="69">
        <v>3</v>
      </c>
      <c r="B61" s="69" t="s">
        <v>52</v>
      </c>
      <c r="C61" s="72" t="s">
        <v>124</v>
      </c>
      <c r="D61" s="70" t="s">
        <v>125</v>
      </c>
      <c r="E61" s="92"/>
      <c r="F61" s="78"/>
      <c r="G61" s="78"/>
      <c r="H61" s="95">
        <f t="shared" si="6"/>
        <v>0</v>
      </c>
      <c r="I61" s="82"/>
      <c r="J61" s="82"/>
      <c r="K61" s="389" t="s">
        <v>38</v>
      </c>
      <c r="L61" s="389" t="s">
        <v>38</v>
      </c>
      <c r="M61" s="389" t="s">
        <v>38</v>
      </c>
      <c r="N61" s="389" t="s">
        <v>38</v>
      </c>
      <c r="O61" s="389" t="s">
        <v>38</v>
      </c>
      <c r="P61" s="389" t="s">
        <v>38</v>
      </c>
      <c r="Q61" s="389" t="s">
        <v>38</v>
      </c>
      <c r="R61" s="389" t="s">
        <v>38</v>
      </c>
      <c r="S61" s="389" t="s">
        <v>38</v>
      </c>
      <c r="T61" s="389" t="s">
        <v>38</v>
      </c>
      <c r="U61" s="389" t="s">
        <v>38</v>
      </c>
      <c r="V61" s="78" t="s">
        <v>38</v>
      </c>
      <c r="W61" s="68"/>
      <c r="X61" s="66"/>
      <c r="Y61" s="66"/>
    </row>
    <row r="62" spans="1:25" ht="39">
      <c r="A62" s="69">
        <v>4</v>
      </c>
      <c r="B62" s="69" t="s">
        <v>53</v>
      </c>
      <c r="C62" s="72" t="s">
        <v>124</v>
      </c>
      <c r="D62" s="70" t="s">
        <v>126</v>
      </c>
      <c r="E62" s="78"/>
      <c r="F62" s="78"/>
      <c r="G62" s="78"/>
      <c r="H62" s="95">
        <f t="shared" si="6"/>
        <v>0</v>
      </c>
      <c r="I62" s="82"/>
      <c r="J62" s="82"/>
      <c r="K62" s="389" t="s">
        <v>38</v>
      </c>
      <c r="L62" s="389" t="s">
        <v>38</v>
      </c>
      <c r="M62" s="389" t="s">
        <v>38</v>
      </c>
      <c r="N62" s="389" t="s">
        <v>38</v>
      </c>
      <c r="O62" s="389" t="s">
        <v>38</v>
      </c>
      <c r="P62" s="389" t="s">
        <v>38</v>
      </c>
      <c r="Q62" s="389" t="s">
        <v>38</v>
      </c>
      <c r="R62" s="389" t="s">
        <v>38</v>
      </c>
      <c r="S62" s="389" t="s">
        <v>38</v>
      </c>
      <c r="T62" s="389" t="s">
        <v>38</v>
      </c>
      <c r="U62" s="389" t="s">
        <v>38</v>
      </c>
      <c r="V62" s="78" t="s">
        <v>38</v>
      </c>
      <c r="W62" s="68"/>
      <c r="X62" s="66"/>
      <c r="Y62" s="66"/>
    </row>
    <row r="63" spans="1:25" ht="25.5">
      <c r="A63" s="69">
        <v>5</v>
      </c>
      <c r="B63" s="69" t="s">
        <v>54</v>
      </c>
      <c r="C63" s="72" t="s">
        <v>124</v>
      </c>
      <c r="D63" s="72" t="s">
        <v>127</v>
      </c>
      <c r="E63" s="78"/>
      <c r="F63" s="78"/>
      <c r="G63" s="78"/>
      <c r="H63" s="95">
        <f t="shared" si="6"/>
        <v>0</v>
      </c>
      <c r="I63" s="82"/>
      <c r="J63" s="82"/>
      <c r="K63" s="389" t="s">
        <v>38</v>
      </c>
      <c r="L63" s="389" t="s">
        <v>38</v>
      </c>
      <c r="M63" s="389" t="s">
        <v>38</v>
      </c>
      <c r="N63" s="389" t="s">
        <v>38</v>
      </c>
      <c r="O63" s="389" t="s">
        <v>38</v>
      </c>
      <c r="P63" s="389" t="s">
        <v>38</v>
      </c>
      <c r="Q63" s="389" t="s">
        <v>38</v>
      </c>
      <c r="R63" s="389" t="s">
        <v>38</v>
      </c>
      <c r="S63" s="389" t="s">
        <v>38</v>
      </c>
      <c r="T63" s="389" t="s">
        <v>38</v>
      </c>
      <c r="U63" s="389" t="s">
        <v>38</v>
      </c>
      <c r="V63" s="78" t="s">
        <v>38</v>
      </c>
      <c r="W63" s="68"/>
      <c r="X63" s="66"/>
      <c r="Y63" s="66"/>
    </row>
    <row r="64" spans="1:25" ht="25.5">
      <c r="A64" s="69">
        <v>6</v>
      </c>
      <c r="B64" s="69" t="s">
        <v>55</v>
      </c>
      <c r="C64" s="72" t="s">
        <v>124</v>
      </c>
      <c r="D64" s="72" t="s">
        <v>128</v>
      </c>
      <c r="E64" s="82"/>
      <c r="F64" s="82"/>
      <c r="G64" s="82"/>
      <c r="H64" s="95">
        <f t="shared" si="6"/>
        <v>0</v>
      </c>
      <c r="I64" s="82"/>
      <c r="J64" s="82"/>
      <c r="K64" s="389" t="s">
        <v>38</v>
      </c>
      <c r="L64" s="389" t="s">
        <v>38</v>
      </c>
      <c r="M64" s="389" t="s">
        <v>38</v>
      </c>
      <c r="N64" s="389" t="s">
        <v>38</v>
      </c>
      <c r="O64" s="389" t="s">
        <v>38</v>
      </c>
      <c r="P64" s="389" t="s">
        <v>38</v>
      </c>
      <c r="Q64" s="389" t="s">
        <v>38</v>
      </c>
      <c r="R64" s="389" t="s">
        <v>38</v>
      </c>
      <c r="S64" s="389" t="s">
        <v>38</v>
      </c>
      <c r="T64" s="389" t="s">
        <v>38</v>
      </c>
      <c r="U64" s="389" t="s">
        <v>38</v>
      </c>
      <c r="V64" s="78" t="s">
        <v>38</v>
      </c>
      <c r="W64" s="68"/>
      <c r="X64" s="66"/>
      <c r="Y64" s="66"/>
    </row>
    <row r="65" spans="1:25" ht="25.5">
      <c r="A65" s="69">
        <v>7</v>
      </c>
      <c r="B65" s="69" t="s">
        <v>56</v>
      </c>
      <c r="C65" s="72" t="s">
        <v>124</v>
      </c>
      <c r="D65" s="72" t="s">
        <v>129</v>
      </c>
      <c r="E65" s="109"/>
      <c r="F65" s="109"/>
      <c r="G65" s="109"/>
      <c r="H65" s="95">
        <f t="shared" ref="H65:H66" si="7">F65+G65</f>
        <v>0</v>
      </c>
      <c r="I65" s="109"/>
      <c r="J65" s="109"/>
      <c r="K65" s="389" t="s">
        <v>38</v>
      </c>
      <c r="L65" s="389" t="s">
        <v>38</v>
      </c>
      <c r="M65" s="389" t="s">
        <v>38</v>
      </c>
      <c r="N65" s="389" t="s">
        <v>38</v>
      </c>
      <c r="O65" s="389" t="s">
        <v>38</v>
      </c>
      <c r="P65" s="389" t="s">
        <v>38</v>
      </c>
      <c r="Q65" s="389" t="s">
        <v>38</v>
      </c>
      <c r="R65" s="389" t="s">
        <v>38</v>
      </c>
      <c r="S65" s="389" t="s">
        <v>38</v>
      </c>
      <c r="T65" s="389" t="s">
        <v>38</v>
      </c>
      <c r="U65" s="389" t="s">
        <v>38</v>
      </c>
      <c r="V65" s="78" t="s">
        <v>38</v>
      </c>
      <c r="W65" s="68"/>
      <c r="X65" s="66"/>
      <c r="Y65" s="66"/>
    </row>
    <row r="66" spans="1:25">
      <c r="A66" s="69">
        <v>8</v>
      </c>
      <c r="B66" s="69" t="s">
        <v>295</v>
      </c>
      <c r="C66" s="72" t="s">
        <v>124</v>
      </c>
      <c r="D66" s="72"/>
      <c r="E66" s="109">
        <v>27</v>
      </c>
      <c r="F66" s="112">
        <v>16000000</v>
      </c>
      <c r="G66" s="109"/>
      <c r="H66" s="95">
        <f t="shared" si="7"/>
        <v>16000000</v>
      </c>
      <c r="I66" s="109"/>
      <c r="J66" s="10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 t="s">
        <v>38</v>
      </c>
      <c r="V66" s="78" t="s">
        <v>38</v>
      </c>
      <c r="W66" s="68"/>
      <c r="X66" s="66"/>
      <c r="Y66" s="66"/>
    </row>
    <row r="67" spans="1:25" ht="26.25">
      <c r="A67" s="69">
        <v>9</v>
      </c>
      <c r="B67" s="69" t="s">
        <v>303</v>
      </c>
      <c r="C67" s="72" t="s">
        <v>299</v>
      </c>
      <c r="D67" s="72" t="s">
        <v>302</v>
      </c>
      <c r="E67" s="109" t="s">
        <v>300</v>
      </c>
      <c r="F67" s="109"/>
      <c r="G67" s="372">
        <v>1106000000</v>
      </c>
      <c r="H67" s="95"/>
      <c r="I67" s="109"/>
      <c r="J67" s="109"/>
      <c r="K67" s="389"/>
      <c r="L67" s="389"/>
      <c r="M67" s="389"/>
      <c r="N67" s="389" t="s">
        <v>38</v>
      </c>
      <c r="O67" s="389" t="s">
        <v>38</v>
      </c>
      <c r="P67" s="389" t="s">
        <v>38</v>
      </c>
      <c r="Q67" s="389"/>
      <c r="R67" s="389"/>
      <c r="S67" s="389"/>
      <c r="T67" s="389"/>
      <c r="U67" s="389"/>
      <c r="V67" s="78"/>
      <c r="W67" s="68"/>
      <c r="X67" s="66"/>
      <c r="Y67" s="66"/>
    </row>
    <row r="68" spans="1:25">
      <c r="A68" s="433" t="s">
        <v>218</v>
      </c>
      <c r="B68" s="433"/>
      <c r="C68" s="433"/>
      <c r="D68" s="433"/>
      <c r="E68" s="433"/>
      <c r="F68" s="106">
        <f>SUM(F58:F67)</f>
        <v>246000000</v>
      </c>
      <c r="G68" s="373">
        <f>SUM(G58:G67)</f>
        <v>1106000000</v>
      </c>
      <c r="H68" s="374">
        <f>F68+G68</f>
        <v>1352000000</v>
      </c>
      <c r="I68" s="109"/>
      <c r="J68" s="109"/>
      <c r="K68" s="390"/>
      <c r="L68" s="390"/>
      <c r="M68" s="390"/>
      <c r="N68" s="390"/>
      <c r="O68" s="390"/>
      <c r="P68" s="390"/>
      <c r="Q68" s="390"/>
      <c r="R68" s="390"/>
      <c r="S68" s="390"/>
      <c r="T68" s="390"/>
      <c r="U68" s="390"/>
      <c r="V68" s="82"/>
      <c r="W68" s="68"/>
      <c r="X68" s="66"/>
      <c r="Y68" s="66"/>
    </row>
    <row r="69" spans="1:25">
      <c r="A69" s="431" t="s">
        <v>190</v>
      </c>
      <c r="B69" s="431" t="s">
        <v>191</v>
      </c>
      <c r="C69" s="431" t="s">
        <v>192</v>
      </c>
      <c r="D69" s="431" t="s">
        <v>193</v>
      </c>
      <c r="E69" s="431" t="s">
        <v>194</v>
      </c>
      <c r="F69" s="431" t="s">
        <v>195</v>
      </c>
      <c r="G69" s="431"/>
      <c r="H69" s="431"/>
      <c r="I69" s="431" t="s">
        <v>198</v>
      </c>
      <c r="J69" s="385"/>
      <c r="K69" s="431" t="s">
        <v>75</v>
      </c>
      <c r="L69" s="431"/>
      <c r="M69" s="431"/>
      <c r="N69" s="431"/>
      <c r="O69" s="431"/>
      <c r="P69" s="431"/>
      <c r="Q69" s="431"/>
      <c r="R69" s="431"/>
      <c r="S69" s="431"/>
      <c r="T69" s="431"/>
      <c r="U69" s="431"/>
      <c r="V69" s="431"/>
      <c r="W69" s="434" t="s">
        <v>233</v>
      </c>
      <c r="X69" s="66"/>
      <c r="Y69" s="66"/>
    </row>
    <row r="70" spans="1:25" ht="24">
      <c r="A70" s="431"/>
      <c r="B70" s="431"/>
      <c r="C70" s="431"/>
      <c r="D70" s="431"/>
      <c r="E70" s="431"/>
      <c r="F70" s="85" t="s">
        <v>196</v>
      </c>
      <c r="G70" s="85" t="s">
        <v>197</v>
      </c>
      <c r="H70" s="85" t="s">
        <v>168</v>
      </c>
      <c r="I70" s="431"/>
      <c r="J70" s="385"/>
      <c r="K70" s="388" t="s">
        <v>199</v>
      </c>
      <c r="L70" s="388" t="s">
        <v>200</v>
      </c>
      <c r="M70" s="388" t="s">
        <v>201</v>
      </c>
      <c r="N70" s="388" t="s">
        <v>202</v>
      </c>
      <c r="O70" s="388" t="s">
        <v>203</v>
      </c>
      <c r="P70" s="388" t="s">
        <v>204</v>
      </c>
      <c r="Q70" s="388" t="s">
        <v>205</v>
      </c>
      <c r="R70" s="388" t="s">
        <v>206</v>
      </c>
      <c r="S70" s="388" t="s">
        <v>207</v>
      </c>
      <c r="T70" s="388" t="s">
        <v>208</v>
      </c>
      <c r="U70" s="388" t="s">
        <v>209</v>
      </c>
      <c r="V70" s="90" t="s">
        <v>210</v>
      </c>
      <c r="W70" s="434"/>
      <c r="X70" s="66"/>
      <c r="Y70" s="66"/>
    </row>
    <row r="71" spans="1:25">
      <c r="A71" s="78">
        <v>1</v>
      </c>
      <c r="B71" s="78">
        <v>2</v>
      </c>
      <c r="C71" s="78">
        <v>3</v>
      </c>
      <c r="D71" s="91">
        <v>4</v>
      </c>
      <c r="E71" s="91">
        <v>5</v>
      </c>
      <c r="F71" s="91">
        <v>6</v>
      </c>
      <c r="G71" s="91">
        <v>7</v>
      </c>
      <c r="H71" s="91">
        <v>8</v>
      </c>
      <c r="I71" s="91">
        <v>9</v>
      </c>
      <c r="J71" s="384"/>
      <c r="K71" s="389">
        <v>10</v>
      </c>
      <c r="L71" s="389">
        <v>11</v>
      </c>
      <c r="M71" s="389">
        <v>12</v>
      </c>
      <c r="N71" s="389">
        <v>13</v>
      </c>
      <c r="O71" s="389">
        <v>14</v>
      </c>
      <c r="P71" s="389">
        <v>15</v>
      </c>
      <c r="Q71" s="389">
        <v>16</v>
      </c>
      <c r="R71" s="389">
        <v>17</v>
      </c>
      <c r="S71" s="389">
        <v>18</v>
      </c>
      <c r="T71" s="389">
        <v>19</v>
      </c>
      <c r="U71" s="389">
        <v>20</v>
      </c>
      <c r="V71" s="91">
        <v>21</v>
      </c>
      <c r="W71" s="67">
        <v>22</v>
      </c>
      <c r="X71" s="66"/>
      <c r="Y71" s="66"/>
    </row>
    <row r="72" spans="1:25" s="160" customFormat="1">
      <c r="A72" s="437" t="s">
        <v>59</v>
      </c>
      <c r="B72" s="437"/>
      <c r="C72" s="432"/>
      <c r="D72" s="432"/>
      <c r="E72" s="432"/>
      <c r="F72" s="432"/>
      <c r="G72" s="432"/>
      <c r="H72" s="432"/>
      <c r="I72" s="432"/>
      <c r="J72" s="432"/>
      <c r="K72" s="432"/>
      <c r="L72" s="432"/>
      <c r="M72" s="432"/>
      <c r="N72" s="432"/>
      <c r="O72" s="432"/>
      <c r="P72" s="428"/>
      <c r="Q72" s="428"/>
      <c r="R72" s="428"/>
      <c r="S72" s="428"/>
      <c r="T72" s="428"/>
      <c r="U72" s="428"/>
      <c r="V72" s="428"/>
      <c r="W72" s="428"/>
      <c r="X72" s="159"/>
      <c r="Y72" s="159"/>
    </row>
    <row r="73" spans="1:25" ht="47.25" customHeight="1">
      <c r="A73" s="69">
        <v>1</v>
      </c>
      <c r="B73" s="69" t="s">
        <v>296</v>
      </c>
      <c r="C73" s="72" t="s">
        <v>93</v>
      </c>
      <c r="D73" s="166" t="s">
        <v>301</v>
      </c>
      <c r="E73" s="99" t="s">
        <v>297</v>
      </c>
      <c r="F73" s="100">
        <v>48600000</v>
      </c>
      <c r="G73" s="112"/>
      <c r="H73" s="112">
        <f>F73+G73</f>
        <v>48600000</v>
      </c>
      <c r="I73" s="109" t="s">
        <v>94</v>
      </c>
      <c r="J73" s="109"/>
      <c r="K73" s="389" t="s">
        <v>38</v>
      </c>
      <c r="L73" s="389" t="s">
        <v>38</v>
      </c>
      <c r="M73" s="389" t="s">
        <v>38</v>
      </c>
      <c r="N73" s="389" t="s">
        <v>38</v>
      </c>
      <c r="O73" s="389" t="s">
        <v>38</v>
      </c>
      <c r="P73" s="389" t="s">
        <v>38</v>
      </c>
      <c r="Q73" s="389" t="s">
        <v>38</v>
      </c>
      <c r="R73" s="389" t="s">
        <v>38</v>
      </c>
      <c r="S73" s="389" t="s">
        <v>38</v>
      </c>
      <c r="T73" s="389" t="s">
        <v>38</v>
      </c>
      <c r="U73" s="389" t="s">
        <v>38</v>
      </c>
      <c r="V73" s="78" t="s">
        <v>38</v>
      </c>
      <c r="W73" s="68"/>
      <c r="X73" s="66"/>
      <c r="Y73" s="66"/>
    </row>
    <row r="74" spans="1:25" ht="45.75" customHeight="1">
      <c r="A74" s="69">
        <v>2</v>
      </c>
      <c r="B74" s="69" t="s">
        <v>250</v>
      </c>
      <c r="C74" s="72" t="s">
        <v>79</v>
      </c>
      <c r="D74" s="70" t="s">
        <v>251</v>
      </c>
      <c r="E74" s="99" t="s">
        <v>105</v>
      </c>
      <c r="F74" s="100">
        <f>105*120000</f>
        <v>12600000</v>
      </c>
      <c r="G74" s="113"/>
      <c r="H74" s="112">
        <f t="shared" ref="H74:H84" si="8">F74+G74</f>
        <v>12600000</v>
      </c>
      <c r="I74" s="82"/>
      <c r="J74" s="82"/>
      <c r="K74" s="389"/>
      <c r="L74" s="389" t="s">
        <v>38</v>
      </c>
      <c r="M74" s="389" t="s">
        <v>38</v>
      </c>
      <c r="N74" s="389"/>
      <c r="O74" s="389"/>
      <c r="P74" s="389"/>
      <c r="Q74" s="389"/>
      <c r="R74" s="389"/>
      <c r="S74" s="389"/>
      <c r="T74" s="389"/>
      <c r="U74" s="389"/>
      <c r="V74" s="78"/>
      <c r="W74" s="68"/>
      <c r="X74" s="66"/>
      <c r="Y74" s="66"/>
    </row>
    <row r="75" spans="1:25" ht="39">
      <c r="A75" s="69">
        <v>3</v>
      </c>
      <c r="B75" s="69" t="s">
        <v>95</v>
      </c>
      <c r="C75" s="72" t="s">
        <v>93</v>
      </c>
      <c r="D75" s="70" t="s">
        <v>96</v>
      </c>
      <c r="E75" s="99" t="s">
        <v>91</v>
      </c>
      <c r="F75" s="100">
        <v>2000000</v>
      </c>
      <c r="G75" s="113"/>
      <c r="H75" s="112">
        <f t="shared" si="8"/>
        <v>2000000</v>
      </c>
      <c r="I75" s="82"/>
      <c r="J75" s="82"/>
      <c r="K75" s="389" t="s">
        <v>38</v>
      </c>
      <c r="L75" s="389" t="s">
        <v>38</v>
      </c>
      <c r="M75" s="389" t="s">
        <v>38</v>
      </c>
      <c r="N75" s="389" t="s">
        <v>38</v>
      </c>
      <c r="O75" s="389" t="s">
        <v>38</v>
      </c>
      <c r="P75" s="389" t="s">
        <v>38</v>
      </c>
      <c r="Q75" s="389" t="s">
        <v>38</v>
      </c>
      <c r="R75" s="389" t="s">
        <v>38</v>
      </c>
      <c r="S75" s="389" t="s">
        <v>38</v>
      </c>
      <c r="T75" s="389" t="s">
        <v>38</v>
      </c>
      <c r="U75" s="389" t="s">
        <v>38</v>
      </c>
      <c r="V75" s="78" t="s">
        <v>38</v>
      </c>
      <c r="W75" s="68"/>
      <c r="X75" s="66"/>
      <c r="Y75" s="66"/>
    </row>
    <row r="76" spans="1:25" ht="48" customHeight="1">
      <c r="A76" s="69">
        <v>4</v>
      </c>
      <c r="B76" s="69" t="s">
        <v>109</v>
      </c>
      <c r="C76" s="72" t="s">
        <v>93</v>
      </c>
      <c r="D76" s="70" t="s">
        <v>110</v>
      </c>
      <c r="E76" s="99" t="s">
        <v>105</v>
      </c>
      <c r="F76" s="100">
        <v>3800000</v>
      </c>
      <c r="G76" s="113"/>
      <c r="H76" s="112">
        <f t="shared" si="8"/>
        <v>3800000</v>
      </c>
      <c r="I76" s="82"/>
      <c r="J76" s="82"/>
      <c r="K76" s="389"/>
      <c r="L76" s="389"/>
      <c r="M76" s="389"/>
      <c r="N76" s="389"/>
      <c r="O76" s="389"/>
      <c r="P76" s="389"/>
      <c r="Q76" s="389" t="s">
        <v>38</v>
      </c>
      <c r="R76" s="389"/>
      <c r="S76" s="389"/>
      <c r="T76" s="389" t="s">
        <v>38</v>
      </c>
      <c r="U76" s="389"/>
      <c r="V76" s="78"/>
      <c r="W76" s="68"/>
      <c r="X76" s="66"/>
      <c r="Y76" s="66"/>
    </row>
    <row r="77" spans="1:25" ht="48" customHeight="1">
      <c r="A77" s="69">
        <v>5</v>
      </c>
      <c r="B77" s="69" t="s">
        <v>211</v>
      </c>
      <c r="C77" s="72" t="s">
        <v>93</v>
      </c>
      <c r="D77" s="70" t="s">
        <v>111</v>
      </c>
      <c r="E77" s="99" t="s">
        <v>101</v>
      </c>
      <c r="F77" s="100">
        <v>4000000</v>
      </c>
      <c r="G77" s="113"/>
      <c r="H77" s="112">
        <f t="shared" si="8"/>
        <v>4000000</v>
      </c>
      <c r="I77" s="82"/>
      <c r="J77" s="82"/>
      <c r="K77" s="389"/>
      <c r="L77" s="389"/>
      <c r="M77" s="389"/>
      <c r="N77" s="389"/>
      <c r="O77" s="389"/>
      <c r="P77" s="389"/>
      <c r="Q77" s="389"/>
      <c r="R77" s="389"/>
      <c r="S77" s="389"/>
      <c r="T77" s="389"/>
      <c r="U77" s="389" t="s">
        <v>38</v>
      </c>
      <c r="V77" s="78"/>
      <c r="W77" s="68"/>
      <c r="X77" s="66"/>
      <c r="Y77" s="66"/>
    </row>
    <row r="78" spans="1:25" ht="79.5" customHeight="1">
      <c r="A78" s="69">
        <v>6</v>
      </c>
      <c r="B78" s="69" t="s">
        <v>97</v>
      </c>
      <c r="C78" s="72" t="s">
        <v>93</v>
      </c>
      <c r="D78" s="75" t="s">
        <v>112</v>
      </c>
      <c r="E78" s="114" t="s">
        <v>98</v>
      </c>
      <c r="F78" s="100">
        <v>7500000</v>
      </c>
      <c r="G78" s="115"/>
      <c r="H78" s="112">
        <f t="shared" si="8"/>
        <v>7500000</v>
      </c>
      <c r="I78" s="109"/>
      <c r="J78" s="109"/>
      <c r="K78" s="389"/>
      <c r="L78" s="389"/>
      <c r="M78" s="389" t="s">
        <v>38</v>
      </c>
      <c r="N78" s="389" t="s">
        <v>38</v>
      </c>
      <c r="O78" s="389" t="s">
        <v>38</v>
      </c>
      <c r="P78" s="389" t="s">
        <v>38</v>
      </c>
      <c r="Q78" s="389" t="s">
        <v>38</v>
      </c>
      <c r="R78" s="389" t="s">
        <v>38</v>
      </c>
      <c r="S78" s="389" t="s">
        <v>38</v>
      </c>
      <c r="T78" s="389" t="s">
        <v>38</v>
      </c>
      <c r="U78" s="389"/>
      <c r="V78" s="78"/>
      <c r="W78" s="68"/>
      <c r="X78" s="66"/>
      <c r="Y78" s="66"/>
    </row>
    <row r="79" spans="1:25" ht="51">
      <c r="A79" s="69">
        <v>7</v>
      </c>
      <c r="B79" s="69" t="s">
        <v>165</v>
      </c>
      <c r="C79" s="72" t="s">
        <v>93</v>
      </c>
      <c r="D79" s="72" t="s">
        <v>298</v>
      </c>
      <c r="E79" s="99">
        <v>27</v>
      </c>
      <c r="F79" s="100">
        <v>70000000</v>
      </c>
      <c r="G79" s="113"/>
      <c r="H79" s="112">
        <f t="shared" si="8"/>
        <v>70000000</v>
      </c>
      <c r="I79" s="82"/>
      <c r="J79" s="82"/>
      <c r="K79" s="389" t="s">
        <v>38</v>
      </c>
      <c r="L79" s="389" t="s">
        <v>38</v>
      </c>
      <c r="M79" s="389" t="s">
        <v>38</v>
      </c>
      <c r="N79" s="389" t="s">
        <v>38</v>
      </c>
      <c r="O79" s="389" t="s">
        <v>38</v>
      </c>
      <c r="P79" s="389" t="s">
        <v>38</v>
      </c>
      <c r="Q79" s="389" t="s">
        <v>38</v>
      </c>
      <c r="R79" s="389" t="s">
        <v>38</v>
      </c>
      <c r="S79" s="389" t="s">
        <v>38</v>
      </c>
      <c r="T79" s="389" t="s">
        <v>38</v>
      </c>
      <c r="U79" s="389" t="s">
        <v>38</v>
      </c>
      <c r="V79" s="78" t="s">
        <v>38</v>
      </c>
      <c r="W79" s="68"/>
      <c r="X79" s="66"/>
      <c r="Y79" s="66"/>
    </row>
    <row r="80" spans="1:25" ht="25.5">
      <c r="A80" s="69">
        <v>8</v>
      </c>
      <c r="B80" s="69" t="s">
        <v>99</v>
      </c>
      <c r="C80" s="72" t="s">
        <v>103</v>
      </c>
      <c r="D80" s="72" t="s">
        <v>113</v>
      </c>
      <c r="E80" s="99"/>
      <c r="F80" s="100">
        <v>11000000</v>
      </c>
      <c r="G80" s="113"/>
      <c r="H80" s="112">
        <f t="shared" si="8"/>
        <v>11000000</v>
      </c>
      <c r="I80" s="82"/>
      <c r="J80" s="82"/>
      <c r="K80" s="389" t="s">
        <v>38</v>
      </c>
      <c r="L80" s="389" t="s">
        <v>38</v>
      </c>
      <c r="M80" s="389" t="s">
        <v>38</v>
      </c>
      <c r="N80" s="389" t="s">
        <v>38</v>
      </c>
      <c r="O80" s="389" t="s">
        <v>38</v>
      </c>
      <c r="P80" s="389" t="s">
        <v>38</v>
      </c>
      <c r="Q80" s="389" t="s">
        <v>38</v>
      </c>
      <c r="R80" s="389" t="s">
        <v>38</v>
      </c>
      <c r="S80" s="389" t="s">
        <v>38</v>
      </c>
      <c r="T80" s="389" t="s">
        <v>38</v>
      </c>
      <c r="U80" s="389" t="s">
        <v>38</v>
      </c>
      <c r="V80" s="78" t="s">
        <v>38</v>
      </c>
      <c r="W80" s="68"/>
      <c r="X80" s="66"/>
      <c r="Y80" s="66"/>
    </row>
    <row r="81" spans="1:25">
      <c r="A81" s="69">
        <v>9</v>
      </c>
      <c r="B81" s="69" t="s">
        <v>100</v>
      </c>
      <c r="C81" s="72" t="s">
        <v>103</v>
      </c>
      <c r="D81" s="82"/>
      <c r="E81" s="99">
        <v>12</v>
      </c>
      <c r="F81" s="100">
        <v>5000000</v>
      </c>
      <c r="G81" s="113"/>
      <c r="H81" s="112">
        <f t="shared" si="8"/>
        <v>5000000</v>
      </c>
      <c r="I81" s="82"/>
      <c r="J81" s="82"/>
      <c r="K81" s="389" t="s">
        <v>38</v>
      </c>
      <c r="L81" s="389" t="s">
        <v>38</v>
      </c>
      <c r="M81" s="389" t="s">
        <v>38</v>
      </c>
      <c r="N81" s="389" t="s">
        <v>38</v>
      </c>
      <c r="O81" s="389" t="s">
        <v>38</v>
      </c>
      <c r="P81" s="389" t="s">
        <v>38</v>
      </c>
      <c r="Q81" s="389" t="s">
        <v>38</v>
      </c>
      <c r="R81" s="389" t="s">
        <v>38</v>
      </c>
      <c r="S81" s="389" t="s">
        <v>38</v>
      </c>
      <c r="T81" s="389" t="s">
        <v>38</v>
      </c>
      <c r="U81" s="389" t="s">
        <v>38</v>
      </c>
      <c r="V81" s="78" t="s">
        <v>38</v>
      </c>
      <c r="W81" s="68"/>
      <c r="X81" s="66"/>
      <c r="Y81" s="66"/>
    </row>
    <row r="82" spans="1:25" ht="25.5">
      <c r="A82" s="69">
        <v>10</v>
      </c>
      <c r="B82" s="69" t="s">
        <v>162</v>
      </c>
      <c r="C82" s="72" t="s">
        <v>79</v>
      </c>
      <c r="D82" s="72" t="s">
        <v>163</v>
      </c>
      <c r="E82" s="99" t="s">
        <v>101</v>
      </c>
      <c r="F82" s="100">
        <v>24000000</v>
      </c>
      <c r="G82" s="82"/>
      <c r="H82" s="112">
        <f t="shared" si="8"/>
        <v>24000000</v>
      </c>
      <c r="I82" s="82"/>
      <c r="J82" s="82"/>
      <c r="K82" s="389" t="s">
        <v>38</v>
      </c>
      <c r="L82" s="389"/>
      <c r="M82" s="389"/>
      <c r="N82" s="389"/>
      <c r="O82" s="389"/>
      <c r="P82" s="389"/>
      <c r="Q82" s="389"/>
      <c r="R82" s="389"/>
      <c r="S82" s="389"/>
      <c r="T82" s="389"/>
      <c r="U82" s="389"/>
      <c r="V82" s="78"/>
      <c r="W82" s="68"/>
      <c r="X82" s="66"/>
      <c r="Y82" s="66"/>
    </row>
    <row r="83" spans="1:25">
      <c r="A83" s="69">
        <v>11</v>
      </c>
      <c r="B83" s="69" t="s">
        <v>161</v>
      </c>
      <c r="C83" s="72" t="s">
        <v>93</v>
      </c>
      <c r="D83" s="82"/>
      <c r="E83" s="99" t="s">
        <v>101</v>
      </c>
      <c r="F83" s="111">
        <v>37000000</v>
      </c>
      <c r="G83" s="82"/>
      <c r="H83" s="112">
        <f t="shared" si="8"/>
        <v>37000000</v>
      </c>
      <c r="I83" s="82"/>
      <c r="J83" s="82"/>
      <c r="K83" s="389"/>
      <c r="L83" s="389"/>
      <c r="M83" s="389"/>
      <c r="N83" s="389"/>
      <c r="O83" s="389"/>
      <c r="P83" s="389" t="s">
        <v>38</v>
      </c>
      <c r="Q83" s="389"/>
      <c r="S83" s="389"/>
      <c r="T83" s="389"/>
      <c r="U83" s="389"/>
      <c r="V83" s="78"/>
      <c r="W83" s="68"/>
      <c r="X83" s="66"/>
      <c r="Y83" s="66"/>
    </row>
    <row r="84" spans="1:25" ht="15.75" thickBot="1">
      <c r="A84" s="139"/>
      <c r="B84" s="139"/>
      <c r="C84" s="140"/>
      <c r="D84" s="141"/>
      <c r="E84" s="142"/>
      <c r="F84" s="143"/>
      <c r="G84" s="141"/>
      <c r="H84" s="144">
        <f t="shared" si="8"/>
        <v>0</v>
      </c>
      <c r="I84" s="141"/>
      <c r="J84" s="141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131"/>
      <c r="W84" s="132"/>
      <c r="X84" s="66"/>
      <c r="Y84" s="66"/>
    </row>
    <row r="85" spans="1:25" ht="15.75" thickBot="1">
      <c r="A85" s="397" t="s">
        <v>219</v>
      </c>
      <c r="B85" s="398"/>
      <c r="C85" s="398"/>
      <c r="D85" s="398"/>
      <c r="E85" s="398"/>
      <c r="F85" s="145">
        <f>SUM(F73:F83)</f>
        <v>225500000</v>
      </c>
      <c r="G85" s="146"/>
      <c r="H85" s="147">
        <f>F85+G85</f>
        <v>225500000</v>
      </c>
      <c r="I85" s="146"/>
      <c r="J85" s="146"/>
      <c r="K85" s="394"/>
      <c r="L85" s="394"/>
      <c r="M85" s="394"/>
      <c r="N85" s="394"/>
      <c r="O85" s="394"/>
      <c r="P85" s="394"/>
      <c r="Q85" s="394"/>
      <c r="R85" s="394"/>
      <c r="S85" s="394"/>
      <c r="T85" s="394"/>
      <c r="U85" s="394"/>
      <c r="V85" s="148"/>
      <c r="W85" s="149"/>
      <c r="X85" s="66"/>
      <c r="Y85" s="66"/>
    </row>
    <row r="86" spans="1:25">
      <c r="A86" s="133"/>
      <c r="B86" s="133"/>
      <c r="C86" s="133"/>
      <c r="D86" s="133"/>
      <c r="E86" s="133"/>
      <c r="F86" s="134"/>
      <c r="G86" s="135"/>
      <c r="H86" s="136"/>
      <c r="I86" s="135"/>
      <c r="J86" s="135"/>
      <c r="K86" s="395"/>
      <c r="L86" s="395"/>
      <c r="M86" s="395"/>
      <c r="N86" s="395"/>
      <c r="O86" s="395"/>
      <c r="P86" s="395"/>
      <c r="Q86" s="395"/>
      <c r="R86" s="395"/>
      <c r="S86" s="395"/>
      <c r="T86" s="395"/>
      <c r="U86" s="395"/>
      <c r="V86" s="137"/>
      <c r="W86" s="138"/>
      <c r="X86" s="66"/>
      <c r="Y86" s="66"/>
    </row>
    <row r="87" spans="1:25">
      <c r="A87" s="133"/>
      <c r="B87" s="133"/>
      <c r="C87" s="133"/>
      <c r="D87" s="133"/>
      <c r="E87" s="133"/>
      <c r="F87" s="134"/>
      <c r="G87" s="135"/>
      <c r="H87" s="136"/>
      <c r="I87" s="135"/>
      <c r="J87" s="135"/>
      <c r="K87" s="395"/>
      <c r="L87" s="395"/>
      <c r="M87" s="395"/>
      <c r="N87" s="395"/>
      <c r="O87" s="395"/>
      <c r="P87" s="395"/>
      <c r="Q87" s="395"/>
      <c r="R87" s="395"/>
      <c r="S87" s="395"/>
      <c r="T87" s="395"/>
      <c r="U87" s="395"/>
      <c r="V87" s="137"/>
      <c r="W87" s="138"/>
      <c r="X87" s="66"/>
      <c r="Y87" s="66"/>
    </row>
    <row r="88" spans="1:25">
      <c r="A88" s="133"/>
      <c r="B88" s="133"/>
      <c r="C88" s="133"/>
      <c r="D88" s="133"/>
      <c r="E88" s="133"/>
      <c r="F88" s="134"/>
      <c r="G88" s="135"/>
      <c r="H88" s="136"/>
      <c r="I88" s="135"/>
      <c r="J88" s="13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137"/>
      <c r="W88" s="138"/>
      <c r="X88" s="66"/>
      <c r="Y88" s="66"/>
    </row>
    <row r="89" spans="1:25">
      <c r="A89" s="431" t="s">
        <v>190</v>
      </c>
      <c r="B89" s="431" t="s">
        <v>191</v>
      </c>
      <c r="C89" s="431" t="s">
        <v>192</v>
      </c>
      <c r="D89" s="431" t="s">
        <v>193</v>
      </c>
      <c r="E89" s="431" t="s">
        <v>194</v>
      </c>
      <c r="F89" s="431" t="s">
        <v>195</v>
      </c>
      <c r="G89" s="431"/>
      <c r="H89" s="431"/>
      <c r="I89" s="431" t="s">
        <v>198</v>
      </c>
      <c r="J89" s="385"/>
      <c r="K89" s="431" t="s">
        <v>75</v>
      </c>
      <c r="L89" s="431"/>
      <c r="M89" s="431"/>
      <c r="N89" s="431"/>
      <c r="O89" s="431"/>
      <c r="P89" s="431"/>
      <c r="Q89" s="431"/>
      <c r="R89" s="431"/>
      <c r="S89" s="431"/>
      <c r="T89" s="431"/>
      <c r="U89" s="431"/>
      <c r="V89" s="431"/>
      <c r="W89" s="434" t="s">
        <v>233</v>
      </c>
      <c r="X89" s="66"/>
      <c r="Y89" s="66"/>
    </row>
    <row r="90" spans="1:25" ht="24">
      <c r="A90" s="431"/>
      <c r="B90" s="431"/>
      <c r="C90" s="431"/>
      <c r="D90" s="431"/>
      <c r="E90" s="431"/>
      <c r="F90" s="125" t="s">
        <v>196</v>
      </c>
      <c r="G90" s="125" t="s">
        <v>197</v>
      </c>
      <c r="H90" s="125" t="s">
        <v>168</v>
      </c>
      <c r="I90" s="431"/>
      <c r="J90" s="385"/>
      <c r="K90" s="388" t="s">
        <v>199</v>
      </c>
      <c r="L90" s="388" t="s">
        <v>200</v>
      </c>
      <c r="M90" s="388" t="s">
        <v>201</v>
      </c>
      <c r="N90" s="388" t="s">
        <v>202</v>
      </c>
      <c r="O90" s="388" t="s">
        <v>203</v>
      </c>
      <c r="P90" s="388" t="s">
        <v>204</v>
      </c>
      <c r="Q90" s="388" t="s">
        <v>205</v>
      </c>
      <c r="R90" s="388" t="s">
        <v>206</v>
      </c>
      <c r="S90" s="388" t="s">
        <v>207</v>
      </c>
      <c r="T90" s="388" t="s">
        <v>208</v>
      </c>
      <c r="U90" s="388" t="s">
        <v>209</v>
      </c>
      <c r="V90" s="90" t="s">
        <v>210</v>
      </c>
      <c r="W90" s="434"/>
      <c r="X90" s="66"/>
      <c r="Y90" s="66"/>
    </row>
    <row r="91" spans="1:25">
      <c r="A91" s="78">
        <v>1</v>
      </c>
      <c r="B91" s="78">
        <v>2</v>
      </c>
      <c r="C91" s="78">
        <v>3</v>
      </c>
      <c r="D91" s="91">
        <v>4</v>
      </c>
      <c r="E91" s="91">
        <v>5</v>
      </c>
      <c r="F91" s="91">
        <v>6</v>
      </c>
      <c r="G91" s="91">
        <v>7</v>
      </c>
      <c r="H91" s="91">
        <v>8</v>
      </c>
      <c r="I91" s="91">
        <v>9</v>
      </c>
      <c r="J91" s="384"/>
      <c r="K91" s="389">
        <v>10</v>
      </c>
      <c r="L91" s="389">
        <v>11</v>
      </c>
      <c r="M91" s="389">
        <v>12</v>
      </c>
      <c r="N91" s="389">
        <v>13</v>
      </c>
      <c r="O91" s="389">
        <v>14</v>
      </c>
      <c r="P91" s="389">
        <v>15</v>
      </c>
      <c r="Q91" s="389">
        <v>16</v>
      </c>
      <c r="R91" s="389">
        <v>17</v>
      </c>
      <c r="S91" s="389">
        <v>18</v>
      </c>
      <c r="T91" s="389">
        <v>19</v>
      </c>
      <c r="U91" s="389">
        <v>20</v>
      </c>
      <c r="V91" s="91">
        <v>21</v>
      </c>
      <c r="W91" s="67">
        <v>22</v>
      </c>
      <c r="X91" s="66"/>
      <c r="Y91" s="66"/>
    </row>
    <row r="92" spans="1:25" s="160" customFormat="1">
      <c r="A92" s="437" t="s">
        <v>71</v>
      </c>
      <c r="B92" s="437"/>
      <c r="C92" s="432"/>
      <c r="D92" s="43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  <c r="P92" s="391"/>
      <c r="Q92" s="391"/>
      <c r="R92" s="391"/>
      <c r="S92" s="391"/>
      <c r="T92" s="391"/>
      <c r="U92" s="391"/>
      <c r="V92" s="103"/>
      <c r="W92" s="163"/>
      <c r="X92" s="159"/>
      <c r="Y92" s="159"/>
    </row>
    <row r="93" spans="1:25" ht="25.5">
      <c r="A93" s="69">
        <v>1</v>
      </c>
      <c r="B93" s="69" t="s">
        <v>72</v>
      </c>
      <c r="C93" s="72" t="s">
        <v>103</v>
      </c>
      <c r="D93" s="72" t="s">
        <v>114</v>
      </c>
      <c r="E93" s="99">
        <v>12</v>
      </c>
      <c r="F93" s="82"/>
      <c r="G93" s="82"/>
      <c r="H93" s="117">
        <f>F93+G93</f>
        <v>0</v>
      </c>
      <c r="I93" s="82"/>
      <c r="J93" s="82"/>
      <c r="K93" s="389" t="s">
        <v>38</v>
      </c>
      <c r="L93" s="389" t="s">
        <v>38</v>
      </c>
      <c r="M93" s="389" t="s">
        <v>38</v>
      </c>
      <c r="N93" s="389" t="s">
        <v>38</v>
      </c>
      <c r="O93" s="389" t="s">
        <v>38</v>
      </c>
      <c r="P93" s="389" t="s">
        <v>38</v>
      </c>
      <c r="Q93" s="389" t="s">
        <v>38</v>
      </c>
      <c r="R93" s="389" t="s">
        <v>38</v>
      </c>
      <c r="S93" s="389" t="s">
        <v>38</v>
      </c>
      <c r="T93" s="389" t="s">
        <v>38</v>
      </c>
      <c r="U93" s="389" t="s">
        <v>38</v>
      </c>
      <c r="V93" s="78" t="s">
        <v>38</v>
      </c>
      <c r="W93" s="68"/>
      <c r="X93" s="66"/>
      <c r="Y93" s="66"/>
    </row>
    <row r="94" spans="1:25" ht="38.25">
      <c r="A94" s="69">
        <v>2</v>
      </c>
      <c r="B94" s="69" t="s">
        <v>73</v>
      </c>
      <c r="C94" s="72" t="s">
        <v>103</v>
      </c>
      <c r="D94" s="72" t="s">
        <v>115</v>
      </c>
      <c r="E94" s="99">
        <v>12</v>
      </c>
      <c r="F94" s="82"/>
      <c r="G94" s="82"/>
      <c r="H94" s="117">
        <f t="shared" ref="H94:H103" si="9">F94+G94</f>
        <v>0</v>
      </c>
      <c r="I94" s="82"/>
      <c r="J94" s="82"/>
      <c r="K94" s="389" t="s">
        <v>38</v>
      </c>
      <c r="L94" s="389" t="s">
        <v>38</v>
      </c>
      <c r="M94" s="389" t="s">
        <v>38</v>
      </c>
      <c r="N94" s="389" t="s">
        <v>38</v>
      </c>
      <c r="O94" s="389" t="s">
        <v>38</v>
      </c>
      <c r="P94" s="389" t="s">
        <v>38</v>
      </c>
      <c r="Q94" s="389" t="s">
        <v>38</v>
      </c>
      <c r="R94" s="389" t="s">
        <v>38</v>
      </c>
      <c r="S94" s="389" t="s">
        <v>38</v>
      </c>
      <c r="T94" s="389" t="s">
        <v>38</v>
      </c>
      <c r="U94" s="389" t="s">
        <v>38</v>
      </c>
      <c r="V94" s="78" t="s">
        <v>38</v>
      </c>
      <c r="W94" s="68"/>
      <c r="X94" s="66"/>
      <c r="Y94" s="66"/>
    </row>
    <row r="95" spans="1:25" ht="51.75">
      <c r="A95" s="69">
        <v>3</v>
      </c>
      <c r="B95" s="69" t="s">
        <v>74</v>
      </c>
      <c r="C95" s="72" t="s">
        <v>103</v>
      </c>
      <c r="D95" s="70" t="s">
        <v>116</v>
      </c>
      <c r="E95" s="99">
        <v>3</v>
      </c>
      <c r="F95" s="100">
        <v>1200000</v>
      </c>
      <c r="G95" s="82"/>
      <c r="H95" s="117">
        <f t="shared" si="9"/>
        <v>1200000</v>
      </c>
      <c r="I95" s="82"/>
      <c r="J95" s="82"/>
      <c r="K95" s="389"/>
      <c r="L95" s="389"/>
      <c r="M95" s="389"/>
      <c r="N95" s="389" t="s">
        <v>38</v>
      </c>
      <c r="O95" s="389"/>
      <c r="P95" s="389"/>
      <c r="Q95" s="389"/>
      <c r="R95" s="389" t="s">
        <v>38</v>
      </c>
      <c r="S95" s="389"/>
      <c r="T95" s="389"/>
      <c r="U95" s="389"/>
      <c r="V95" s="78" t="s">
        <v>38</v>
      </c>
      <c r="W95" s="68"/>
      <c r="X95" s="66"/>
      <c r="Y95" s="66"/>
    </row>
    <row r="96" spans="1:25" ht="66.75" customHeight="1">
      <c r="A96" s="69">
        <v>4</v>
      </c>
      <c r="B96" s="69" t="s">
        <v>245</v>
      </c>
      <c r="C96" s="72" t="s">
        <v>103</v>
      </c>
      <c r="D96" s="69" t="s">
        <v>117</v>
      </c>
      <c r="E96" s="99">
        <v>13</v>
      </c>
      <c r="F96" s="100">
        <f>E96*2500000</f>
        <v>32500000</v>
      </c>
      <c r="G96" s="109"/>
      <c r="H96" s="117">
        <f t="shared" si="9"/>
        <v>32500000</v>
      </c>
      <c r="I96" s="109"/>
      <c r="J96" s="109"/>
      <c r="K96" s="389" t="s">
        <v>38</v>
      </c>
      <c r="L96" s="389" t="s">
        <v>38</v>
      </c>
      <c r="M96" s="389" t="s">
        <v>38</v>
      </c>
      <c r="N96" s="389" t="s">
        <v>38</v>
      </c>
      <c r="O96" s="389" t="s">
        <v>38</v>
      </c>
      <c r="P96" s="389" t="s">
        <v>38</v>
      </c>
      <c r="Q96" s="389" t="s">
        <v>38</v>
      </c>
      <c r="R96" s="389" t="s">
        <v>38</v>
      </c>
      <c r="S96" s="389" t="s">
        <v>38</v>
      </c>
      <c r="T96" s="389" t="s">
        <v>38</v>
      </c>
      <c r="U96" s="389" t="s">
        <v>38</v>
      </c>
      <c r="V96" s="78" t="s">
        <v>38</v>
      </c>
      <c r="W96" s="68"/>
      <c r="X96" s="66"/>
      <c r="Y96" s="66"/>
    </row>
    <row r="97" spans="1:25" ht="39">
      <c r="A97" s="76">
        <v>5</v>
      </c>
      <c r="B97" s="76" t="s">
        <v>246</v>
      </c>
      <c r="C97" s="72" t="s">
        <v>103</v>
      </c>
      <c r="D97" s="77" t="s">
        <v>118</v>
      </c>
      <c r="E97" s="114">
        <v>12</v>
      </c>
      <c r="F97" s="100">
        <f>E97*1500000</f>
        <v>18000000</v>
      </c>
      <c r="G97" s="109"/>
      <c r="H97" s="117">
        <f t="shared" si="9"/>
        <v>18000000</v>
      </c>
      <c r="I97" s="109"/>
      <c r="J97" s="109"/>
      <c r="K97" s="389" t="s">
        <v>38</v>
      </c>
      <c r="L97" s="389" t="s">
        <v>38</v>
      </c>
      <c r="M97" s="389" t="s">
        <v>38</v>
      </c>
      <c r="N97" s="389" t="s">
        <v>38</v>
      </c>
      <c r="O97" s="389" t="s">
        <v>38</v>
      </c>
      <c r="P97" s="389" t="s">
        <v>38</v>
      </c>
      <c r="Q97" s="389" t="s">
        <v>38</v>
      </c>
      <c r="R97" s="389" t="s">
        <v>38</v>
      </c>
      <c r="S97" s="389" t="s">
        <v>38</v>
      </c>
      <c r="T97" s="389" t="s">
        <v>38</v>
      </c>
      <c r="U97" s="389" t="s">
        <v>38</v>
      </c>
      <c r="V97" s="78" t="s">
        <v>38</v>
      </c>
      <c r="W97" s="68"/>
      <c r="X97" s="66"/>
      <c r="Y97" s="66"/>
    </row>
    <row r="98" spans="1:25" ht="25.5">
      <c r="A98" s="76">
        <v>6</v>
      </c>
      <c r="B98" s="76" t="s">
        <v>120</v>
      </c>
      <c r="C98" s="75" t="s">
        <v>119</v>
      </c>
      <c r="D98" s="109"/>
      <c r="E98" s="114">
        <v>12</v>
      </c>
      <c r="F98" s="100">
        <f>E98*250000</f>
        <v>3000000</v>
      </c>
      <c r="G98" s="109"/>
      <c r="H98" s="117">
        <f t="shared" si="9"/>
        <v>3000000</v>
      </c>
      <c r="I98" s="109"/>
      <c r="J98" s="109"/>
      <c r="K98" s="389" t="s">
        <v>38</v>
      </c>
      <c r="L98" s="389" t="s">
        <v>38</v>
      </c>
      <c r="M98" s="389" t="s">
        <v>38</v>
      </c>
      <c r="N98" s="389" t="s">
        <v>38</v>
      </c>
      <c r="O98" s="389" t="s">
        <v>38</v>
      </c>
      <c r="P98" s="389" t="s">
        <v>38</v>
      </c>
      <c r="Q98" s="389" t="s">
        <v>38</v>
      </c>
      <c r="R98" s="389" t="s">
        <v>38</v>
      </c>
      <c r="S98" s="389" t="s">
        <v>38</v>
      </c>
      <c r="T98" s="389" t="s">
        <v>38</v>
      </c>
      <c r="U98" s="389" t="s">
        <v>38</v>
      </c>
      <c r="V98" s="78" t="s">
        <v>38</v>
      </c>
      <c r="W98" s="68"/>
      <c r="X98" s="66"/>
      <c r="Y98" s="66"/>
    </row>
    <row r="99" spans="1:25" ht="44.25" customHeight="1">
      <c r="A99" s="76">
        <v>7</v>
      </c>
      <c r="B99" s="76" t="s">
        <v>121</v>
      </c>
      <c r="C99" s="72" t="s">
        <v>103</v>
      </c>
      <c r="D99" s="77" t="s">
        <v>122</v>
      </c>
      <c r="E99" s="130">
        <v>30000</v>
      </c>
      <c r="F99" s="118">
        <f>E99*10000</f>
        <v>300000000</v>
      </c>
      <c r="G99" s="109"/>
      <c r="H99" s="117">
        <f t="shared" si="9"/>
        <v>300000000</v>
      </c>
      <c r="I99" s="109"/>
      <c r="J99" s="109"/>
      <c r="K99" s="389" t="s">
        <v>38</v>
      </c>
      <c r="L99" s="389" t="s">
        <v>38</v>
      </c>
      <c r="M99" s="389" t="s">
        <v>38</v>
      </c>
      <c r="N99" s="389" t="s">
        <v>38</v>
      </c>
      <c r="O99" s="389" t="s">
        <v>38</v>
      </c>
      <c r="P99" s="389" t="s">
        <v>38</v>
      </c>
      <c r="Q99" s="389" t="s">
        <v>38</v>
      </c>
      <c r="R99" s="389" t="s">
        <v>38</v>
      </c>
      <c r="S99" s="389" t="s">
        <v>38</v>
      </c>
      <c r="T99" s="389" t="s">
        <v>38</v>
      </c>
      <c r="U99" s="389" t="s">
        <v>38</v>
      </c>
      <c r="V99" s="78" t="s">
        <v>38</v>
      </c>
      <c r="W99" s="68"/>
      <c r="X99" s="66"/>
      <c r="Y99" s="66"/>
    </row>
    <row r="100" spans="1:25" ht="48" customHeight="1">
      <c r="A100" s="76">
        <v>8</v>
      </c>
      <c r="B100" s="76" t="s">
        <v>212</v>
      </c>
      <c r="C100" s="72" t="s">
        <v>257</v>
      </c>
      <c r="D100" s="69" t="s">
        <v>123</v>
      </c>
      <c r="E100" s="114">
        <v>27</v>
      </c>
      <c r="F100" s="118">
        <f>E100*250000</f>
        <v>6750000</v>
      </c>
      <c r="G100" s="109"/>
      <c r="H100" s="117">
        <f t="shared" si="9"/>
        <v>6750000</v>
      </c>
      <c r="I100" s="109"/>
      <c r="J100" s="109"/>
      <c r="K100" s="389"/>
      <c r="L100" s="389"/>
      <c r="M100" s="389"/>
      <c r="N100" s="389"/>
      <c r="O100" s="389"/>
      <c r="P100" s="389"/>
      <c r="Q100" s="389"/>
      <c r="R100" s="389"/>
      <c r="S100" s="389"/>
      <c r="T100" s="389"/>
      <c r="U100" s="389"/>
      <c r="V100" s="78" t="s">
        <v>38</v>
      </c>
      <c r="W100" s="68"/>
      <c r="X100" s="66"/>
      <c r="Y100" s="66"/>
    </row>
    <row r="101" spans="1:25" ht="64.5">
      <c r="A101" s="76">
        <v>9</v>
      </c>
      <c r="B101" s="76" t="s">
        <v>244</v>
      </c>
      <c r="C101" s="72" t="s">
        <v>103</v>
      </c>
      <c r="D101" s="77" t="s">
        <v>231</v>
      </c>
      <c r="E101" s="114">
        <v>2</v>
      </c>
      <c r="F101" s="118">
        <v>6000000</v>
      </c>
      <c r="G101" s="109"/>
      <c r="H101" s="117">
        <f t="shared" si="9"/>
        <v>6000000</v>
      </c>
      <c r="I101" s="109"/>
      <c r="J101" s="109"/>
      <c r="K101" s="389"/>
      <c r="L101" s="389"/>
      <c r="M101" s="389"/>
      <c r="N101" s="389"/>
      <c r="O101" s="389"/>
      <c r="P101" s="389" t="s">
        <v>38</v>
      </c>
      <c r="Q101" s="389" t="s">
        <v>38</v>
      </c>
      <c r="R101" s="389"/>
      <c r="S101" s="389" t="s">
        <v>38</v>
      </c>
      <c r="T101" s="389"/>
      <c r="U101" s="389"/>
      <c r="V101" s="78"/>
      <c r="W101" s="68"/>
      <c r="X101" s="66"/>
      <c r="Y101" s="66"/>
    </row>
    <row r="102" spans="1:25">
      <c r="A102" s="76">
        <v>10</v>
      </c>
      <c r="B102" s="76" t="s">
        <v>241</v>
      </c>
      <c r="C102" s="72"/>
      <c r="D102" s="77"/>
      <c r="E102" s="114">
        <v>6</v>
      </c>
      <c r="F102" s="118">
        <v>6000000</v>
      </c>
      <c r="G102" s="109"/>
      <c r="H102" s="117">
        <f t="shared" si="9"/>
        <v>6000000</v>
      </c>
      <c r="I102" s="109"/>
      <c r="J102" s="109"/>
      <c r="K102" s="389"/>
      <c r="L102" s="389"/>
      <c r="M102" s="389"/>
      <c r="N102" s="389"/>
      <c r="O102" s="389"/>
      <c r="P102" s="389" t="s">
        <v>38</v>
      </c>
      <c r="Q102" s="389"/>
      <c r="R102" s="389"/>
      <c r="S102" s="389"/>
      <c r="T102" s="389"/>
      <c r="U102" s="389"/>
      <c r="V102" s="78"/>
      <c r="W102" s="68"/>
      <c r="X102" s="66"/>
      <c r="Y102" s="66"/>
    </row>
    <row r="103" spans="1:25">
      <c r="A103" s="76">
        <v>11</v>
      </c>
      <c r="B103" s="76" t="s">
        <v>242</v>
      </c>
      <c r="C103" s="72"/>
      <c r="D103" s="77"/>
      <c r="E103" s="114"/>
      <c r="F103" s="118">
        <v>1000000</v>
      </c>
      <c r="G103" s="109"/>
      <c r="H103" s="117">
        <f t="shared" si="9"/>
        <v>1000000</v>
      </c>
      <c r="I103" s="109"/>
      <c r="J103" s="109"/>
      <c r="K103" s="389"/>
      <c r="L103" s="389"/>
      <c r="M103" s="389"/>
      <c r="N103" s="389" t="s">
        <v>38</v>
      </c>
      <c r="O103" s="389"/>
      <c r="P103" s="389"/>
      <c r="Q103" s="389"/>
      <c r="R103" s="389"/>
      <c r="S103" s="389"/>
      <c r="T103" s="389"/>
      <c r="U103" s="389"/>
      <c r="V103" s="78"/>
      <c r="W103" s="68"/>
      <c r="X103" s="66"/>
      <c r="Y103" s="66"/>
    </row>
    <row r="104" spans="1:25">
      <c r="A104" s="433" t="s">
        <v>220</v>
      </c>
      <c r="B104" s="433"/>
      <c r="C104" s="433"/>
      <c r="D104" s="433"/>
      <c r="E104" s="433"/>
      <c r="F104" s="106">
        <f>SUM(F93:F103)</f>
        <v>374450000</v>
      </c>
      <c r="G104" s="109"/>
      <c r="H104" s="116">
        <f>F104+G104</f>
        <v>374450000</v>
      </c>
      <c r="I104" s="109"/>
      <c r="J104" s="109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109"/>
      <c r="W104" s="68"/>
      <c r="X104" s="66"/>
      <c r="Y104" s="66"/>
    </row>
    <row r="105" spans="1:25">
      <c r="A105" s="433" t="s">
        <v>221</v>
      </c>
      <c r="B105" s="433"/>
      <c r="C105" s="433"/>
      <c r="D105" s="433"/>
      <c r="E105" s="433"/>
      <c r="F105" s="116">
        <f>F16+F26+F38+F46+F56+F68+F85+F104</f>
        <v>1784650000</v>
      </c>
      <c r="G105" s="116">
        <f>G16+G26+G38+G46+G56+G68+G85+G104</f>
        <v>1346000000</v>
      </c>
      <c r="H105" s="116">
        <f>H16+H26+H38+H46+H56+H68+H85+H104</f>
        <v>3130650000</v>
      </c>
      <c r="I105" s="109"/>
      <c r="J105" s="109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109"/>
      <c r="W105" s="68"/>
      <c r="X105" s="66"/>
      <c r="Y105" s="66"/>
    </row>
    <row r="106" spans="1:25">
      <c r="A106" s="83"/>
      <c r="B106" s="83"/>
      <c r="C106" s="83"/>
      <c r="D106" s="83"/>
      <c r="E106" s="83"/>
      <c r="F106" s="83"/>
      <c r="G106" s="83"/>
      <c r="H106" s="119"/>
      <c r="I106" s="83"/>
      <c r="J106" s="83"/>
      <c r="K106" s="396"/>
      <c r="L106" s="396"/>
      <c r="M106" s="396"/>
      <c r="N106" s="396"/>
      <c r="O106" s="396"/>
      <c r="P106" s="396"/>
      <c r="Q106" s="396"/>
      <c r="R106" s="396"/>
      <c r="S106" s="396"/>
      <c r="T106" s="396"/>
      <c r="U106" s="396"/>
      <c r="V106" s="83"/>
      <c r="W106" s="66"/>
      <c r="X106" s="66"/>
      <c r="Y106" s="66"/>
    </row>
    <row r="107" spans="1:25">
      <c r="A107" s="83"/>
      <c r="B107" s="83"/>
      <c r="C107" s="83"/>
      <c r="D107" s="83"/>
      <c r="E107" s="83"/>
      <c r="F107" s="83"/>
      <c r="G107" s="83"/>
      <c r="H107" s="120"/>
      <c r="I107" s="83"/>
      <c r="J107" s="83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396"/>
      <c r="V107" s="83"/>
      <c r="W107" s="66"/>
      <c r="X107" s="66"/>
      <c r="Y107" s="66"/>
    </row>
  </sheetData>
  <sortState ref="A82:C82">
    <sortCondition ref="A82"/>
  </sortState>
  <mergeCells count="75">
    <mergeCell ref="B89:B90"/>
    <mergeCell ref="C89:C90"/>
    <mergeCell ref="D89:D90"/>
    <mergeCell ref="E89:E90"/>
    <mergeCell ref="W69:W70"/>
    <mergeCell ref="F89:H89"/>
    <mergeCell ref="I89:I90"/>
    <mergeCell ref="K89:V89"/>
    <mergeCell ref="W89:W90"/>
    <mergeCell ref="A7:B7"/>
    <mergeCell ref="A18:B18"/>
    <mergeCell ref="A31:B31"/>
    <mergeCell ref="A39:B39"/>
    <mergeCell ref="A57:B57"/>
    <mergeCell ref="A28:A29"/>
    <mergeCell ref="B28:B29"/>
    <mergeCell ref="A56:E56"/>
    <mergeCell ref="A50:B50"/>
    <mergeCell ref="A47:A48"/>
    <mergeCell ref="B47:B48"/>
    <mergeCell ref="C47:C48"/>
    <mergeCell ref="D47:D48"/>
    <mergeCell ref="E47:E48"/>
    <mergeCell ref="C50:W50"/>
    <mergeCell ref="C18:W18"/>
    <mergeCell ref="A104:E104"/>
    <mergeCell ref="A105:E105"/>
    <mergeCell ref="A85:E85"/>
    <mergeCell ref="A72:B72"/>
    <mergeCell ref="K47:V47"/>
    <mergeCell ref="A92:B92"/>
    <mergeCell ref="C92:O92"/>
    <mergeCell ref="A69:A70"/>
    <mergeCell ref="B69:B70"/>
    <mergeCell ref="C69:C70"/>
    <mergeCell ref="D69:D70"/>
    <mergeCell ref="E69:E70"/>
    <mergeCell ref="F69:H69"/>
    <mergeCell ref="I69:I70"/>
    <mergeCell ref="K69:V69"/>
    <mergeCell ref="A89:A90"/>
    <mergeCell ref="C28:C29"/>
    <mergeCell ref="D28:D29"/>
    <mergeCell ref="E28:E29"/>
    <mergeCell ref="F47:H47"/>
    <mergeCell ref="I47:I48"/>
    <mergeCell ref="C31:W31"/>
    <mergeCell ref="W47:W48"/>
    <mergeCell ref="A1:W1"/>
    <mergeCell ref="A2:W2"/>
    <mergeCell ref="F5:H5"/>
    <mergeCell ref="A5:A6"/>
    <mergeCell ref="B5:B6"/>
    <mergeCell ref="C5:C6"/>
    <mergeCell ref="D5:D6"/>
    <mergeCell ref="E5:E6"/>
    <mergeCell ref="I5:I6"/>
    <mergeCell ref="W5:W6"/>
    <mergeCell ref="J5:J6"/>
    <mergeCell ref="C7:I7"/>
    <mergeCell ref="P72:W72"/>
    <mergeCell ref="K7:W7"/>
    <mergeCell ref="C39:W39"/>
    <mergeCell ref="K5:V5"/>
    <mergeCell ref="C57:O57"/>
    <mergeCell ref="C72:O72"/>
    <mergeCell ref="A68:E68"/>
    <mergeCell ref="F28:H28"/>
    <mergeCell ref="I28:I29"/>
    <mergeCell ref="K28:V28"/>
    <mergeCell ref="W28:W29"/>
    <mergeCell ref="A16:E16"/>
    <mergeCell ref="A26:E26"/>
    <mergeCell ref="A38:E38"/>
    <mergeCell ref="A46:E46"/>
  </mergeCells>
  <pageMargins left="0" right="0" top="0.59055118110236227" bottom="0.39370078740157483" header="0.31496062992125984" footer="0.19685039370078741"/>
  <pageSetup paperSize="9" scale="75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F35"/>
  <sheetViews>
    <sheetView workbookViewId="0">
      <selection activeCell="B19" sqref="B19"/>
    </sheetView>
  </sheetViews>
  <sheetFormatPr defaultRowHeight="15"/>
  <cols>
    <col min="2" max="2" width="52.7109375" customWidth="1"/>
    <col min="3" max="4" width="19.28515625" customWidth="1"/>
    <col min="5" max="5" width="19.7109375" customWidth="1"/>
    <col min="6" max="6" width="14.28515625" bestFit="1" customWidth="1"/>
  </cols>
  <sheetData>
    <row r="1" spans="1:5">
      <c r="A1" s="6"/>
      <c r="B1" s="6"/>
      <c r="C1" s="6"/>
      <c r="D1" s="6"/>
      <c r="E1" s="6"/>
    </row>
    <row r="2" spans="1:5">
      <c r="A2" s="6"/>
      <c r="B2" s="6"/>
      <c r="C2" s="6"/>
      <c r="D2" s="6"/>
      <c r="E2" s="6"/>
    </row>
    <row r="3" spans="1:5" ht="18.75">
      <c r="A3" s="439" t="s">
        <v>408</v>
      </c>
      <c r="B3" s="439"/>
      <c r="C3" s="439"/>
      <c r="D3" s="439"/>
      <c r="E3" s="439"/>
    </row>
    <row r="4" spans="1:5" ht="16.5" thickBot="1">
      <c r="A4" s="7"/>
      <c r="B4" s="8"/>
      <c r="C4" s="7"/>
      <c r="D4" s="7"/>
      <c r="E4" s="9"/>
    </row>
    <row r="5" spans="1:5" ht="19.5" thickBot="1">
      <c r="A5" s="10" t="s">
        <v>169</v>
      </c>
      <c r="B5" s="440" t="s">
        <v>170</v>
      </c>
      <c r="C5" s="11" t="s">
        <v>171</v>
      </c>
      <c r="D5" s="154"/>
      <c r="E5" s="51" t="s">
        <v>171</v>
      </c>
    </row>
    <row r="6" spans="1:5" ht="19.5" thickBot="1">
      <c r="A6" s="12" t="s">
        <v>172</v>
      </c>
      <c r="B6" s="441"/>
      <c r="C6" s="13">
        <v>2021</v>
      </c>
      <c r="D6" s="52">
        <v>2022</v>
      </c>
      <c r="E6" s="52">
        <v>2023</v>
      </c>
    </row>
    <row r="7" spans="1:5" ht="18.75">
      <c r="A7" s="380">
        <v>20</v>
      </c>
      <c r="B7" s="15" t="s">
        <v>173</v>
      </c>
      <c r="C7" s="14"/>
      <c r="D7" s="155"/>
      <c r="E7" s="53"/>
    </row>
    <row r="8" spans="1:5" ht="19.5" thickBot="1">
      <c r="A8" s="16" t="s">
        <v>174</v>
      </c>
      <c r="B8" s="15" t="s">
        <v>175</v>
      </c>
      <c r="C8" s="17">
        <f>25000*30000</f>
        <v>750000000</v>
      </c>
      <c r="D8" s="156"/>
      <c r="E8" s="53">
        <f>(35000*30000)</f>
        <v>1050000000</v>
      </c>
    </row>
    <row r="9" spans="1:5" ht="19.5" thickBot="1">
      <c r="A9" s="59"/>
      <c r="B9" s="60" t="s">
        <v>223</v>
      </c>
      <c r="C9" s="19">
        <f>SUM(C8:C8)</f>
        <v>750000000</v>
      </c>
      <c r="D9" s="61"/>
      <c r="E9" s="56">
        <f>SUM(E7:E8)</f>
        <v>1050000000</v>
      </c>
    </row>
    <row r="10" spans="1:5" ht="18.75">
      <c r="A10" s="57">
        <v>24</v>
      </c>
      <c r="B10" s="62" t="s">
        <v>403</v>
      </c>
      <c r="C10" s="63"/>
      <c r="D10" s="157"/>
      <c r="E10" s="58"/>
    </row>
    <row r="11" spans="1:5" ht="18.75">
      <c r="A11" s="16" t="s">
        <v>174</v>
      </c>
      <c r="B11" s="15" t="s">
        <v>176</v>
      </c>
      <c r="C11" s="17">
        <f>(10*3000000)+(9*2000000)+(8*1000000)</f>
        <v>56000000</v>
      </c>
      <c r="D11" s="156"/>
      <c r="E11" s="53">
        <f>((42*2000)*5%)*15000</f>
        <v>63000000</v>
      </c>
    </row>
    <row r="12" spans="1:5" ht="18.75">
      <c r="A12" s="16" t="s">
        <v>177</v>
      </c>
      <c r="B12" s="15" t="s">
        <v>178</v>
      </c>
      <c r="C12" s="17"/>
      <c r="D12" s="156"/>
      <c r="E12" s="53">
        <f>(12*5000*5%)*15000</f>
        <v>45000000</v>
      </c>
    </row>
    <row r="13" spans="1:5" ht="19.5" thickBot="1">
      <c r="A13" s="16" t="s">
        <v>179</v>
      </c>
      <c r="B13" s="15" t="s">
        <v>404</v>
      </c>
      <c r="C13" s="17"/>
      <c r="D13" s="156"/>
      <c r="E13" s="53">
        <v>5200000</v>
      </c>
    </row>
    <row r="14" spans="1:5" ht="19.5" thickBot="1">
      <c r="A14" s="18"/>
      <c r="B14" s="60" t="s">
        <v>223</v>
      </c>
      <c r="C14" s="19">
        <f>SUM(C11:C13)</f>
        <v>56000000</v>
      </c>
      <c r="D14" s="61"/>
      <c r="E14" s="61">
        <f>SUM(E11:E13)</f>
        <v>113200000</v>
      </c>
    </row>
    <row r="15" spans="1:5" ht="18.75">
      <c r="A15" s="57">
        <v>54</v>
      </c>
      <c r="B15" s="62" t="s">
        <v>180</v>
      </c>
      <c r="C15" s="63"/>
      <c r="D15" s="63"/>
      <c r="E15" s="377"/>
    </row>
    <row r="16" spans="1:5" ht="18.75">
      <c r="A16" s="16" t="s">
        <v>174</v>
      </c>
      <c r="B16" s="15" t="s">
        <v>181</v>
      </c>
      <c r="C16" s="17">
        <f>500*180000</f>
        <v>90000000</v>
      </c>
      <c r="D16" s="17"/>
      <c r="E16" s="378">
        <f>755*220000</f>
        <v>166100000</v>
      </c>
    </row>
    <row r="17" spans="1:6" ht="18.75">
      <c r="A17" s="16" t="s">
        <v>177</v>
      </c>
      <c r="B17" s="15" t="s">
        <v>183</v>
      </c>
      <c r="C17" s="17">
        <v>90000000</v>
      </c>
      <c r="D17" s="17"/>
      <c r="E17" s="378">
        <f>650*220000</f>
        <v>143000000</v>
      </c>
    </row>
    <row r="18" spans="1:6" ht="18.75">
      <c r="A18" s="16" t="s">
        <v>179</v>
      </c>
      <c r="B18" s="15" t="s">
        <v>182</v>
      </c>
      <c r="C18" s="17">
        <v>90000000</v>
      </c>
      <c r="D18" s="17"/>
      <c r="E18" s="378">
        <f>850*130000</f>
        <v>110500000</v>
      </c>
    </row>
    <row r="19" spans="1:6" ht="18.75">
      <c r="A19" s="16" t="s">
        <v>184</v>
      </c>
      <c r="B19" s="15" t="s">
        <v>405</v>
      </c>
      <c r="C19" s="17">
        <v>90000000</v>
      </c>
      <c r="D19" s="17"/>
      <c r="E19" s="378">
        <f>800*130000</f>
        <v>104000000</v>
      </c>
    </row>
    <row r="20" spans="1:6" ht="18.75">
      <c r="A20" s="16" t="s">
        <v>186</v>
      </c>
      <c r="B20" s="15" t="s">
        <v>185</v>
      </c>
      <c r="C20" s="17"/>
      <c r="D20" s="17">
        <f>3000*35000</f>
        <v>105000000</v>
      </c>
      <c r="E20" s="378">
        <f>208*75000</f>
        <v>15600000</v>
      </c>
    </row>
    <row r="21" spans="1:6" ht="18.75">
      <c r="A21" s="16" t="s">
        <v>222</v>
      </c>
      <c r="B21" s="15" t="s">
        <v>187</v>
      </c>
      <c r="C21" s="17"/>
      <c r="D21" s="17">
        <f>2000*10000</f>
        <v>20000000</v>
      </c>
      <c r="E21" s="379">
        <f>1150*15000</f>
        <v>17250000</v>
      </c>
      <c r="F21" s="50"/>
    </row>
    <row r="22" spans="1:6" ht="18.75">
      <c r="A22" s="16" t="s">
        <v>243</v>
      </c>
      <c r="B22" s="15" t="s">
        <v>276</v>
      </c>
      <c r="C22" s="17">
        <v>2630000</v>
      </c>
      <c r="D22" s="17">
        <f>5000*25000</f>
        <v>125000000</v>
      </c>
      <c r="E22" s="378"/>
    </row>
    <row r="23" spans="1:6" ht="19.5" thickBot="1">
      <c r="A23" s="16" t="s">
        <v>277</v>
      </c>
      <c r="B23" s="15" t="s">
        <v>278</v>
      </c>
      <c r="C23" s="375"/>
      <c r="D23" s="376">
        <f>1000*25000</f>
        <v>25000000</v>
      </c>
      <c r="E23" s="375"/>
    </row>
    <row r="24" spans="1:6" ht="19.5" thickBot="1">
      <c r="A24" s="18"/>
      <c r="B24" s="60" t="s">
        <v>223</v>
      </c>
      <c r="C24" s="19">
        <f>SUM(C16:C22)</f>
        <v>362630000</v>
      </c>
      <c r="D24" s="56">
        <f>SUM(D20:D23)</f>
        <v>275000000</v>
      </c>
      <c r="E24" s="56">
        <f>SUM(E16:E23)</f>
        <v>556450000</v>
      </c>
      <c r="F24" s="50"/>
    </row>
    <row r="25" spans="1:6" ht="19.5" thickBot="1">
      <c r="A25" s="380">
        <v>55</v>
      </c>
      <c r="B25" s="383" t="s">
        <v>406</v>
      </c>
      <c r="C25" s="381"/>
      <c r="D25" s="382"/>
      <c r="E25" s="382"/>
      <c r="F25" s="50"/>
    </row>
    <row r="26" spans="1:6" ht="18.75">
      <c r="A26" s="150" t="s">
        <v>174</v>
      </c>
      <c r="B26" s="64" t="s">
        <v>407</v>
      </c>
      <c r="C26" s="63"/>
      <c r="D26" s="157"/>
      <c r="E26" s="58">
        <v>140000000</v>
      </c>
    </row>
    <row r="27" spans="1:6" ht="18.75">
      <c r="A27" s="16" t="s">
        <v>177</v>
      </c>
      <c r="B27" s="15" t="s">
        <v>188</v>
      </c>
      <c r="C27" s="17">
        <v>90000000</v>
      </c>
      <c r="D27" s="156"/>
      <c r="E27" s="53">
        <v>165000000</v>
      </c>
    </row>
    <row r="28" spans="1:6" ht="19.5" thickBot="1">
      <c r="A28" s="16" t="s">
        <v>179</v>
      </c>
      <c r="B28" s="15" t="s">
        <v>189</v>
      </c>
      <c r="C28" s="17"/>
      <c r="D28" s="156"/>
      <c r="E28" s="53">
        <v>1106000000</v>
      </c>
    </row>
    <row r="29" spans="1:6" ht="19.5" thickBot="1">
      <c r="A29" s="18"/>
      <c r="B29" s="65" t="s">
        <v>223</v>
      </c>
      <c r="C29" s="19">
        <f>SUM(C27:C28)</f>
        <v>90000000</v>
      </c>
      <c r="D29" s="61"/>
      <c r="E29" s="56">
        <f>SUM(E26:E28)</f>
        <v>1411000000</v>
      </c>
    </row>
    <row r="30" spans="1:6" ht="19.5" thickBot="1">
      <c r="A30" s="18"/>
      <c r="B30" s="15"/>
      <c r="C30" s="17"/>
      <c r="D30" s="156"/>
      <c r="E30" s="54"/>
    </row>
    <row r="31" spans="1:6" ht="19.5" thickBot="1">
      <c r="A31" s="121" t="s">
        <v>221</v>
      </c>
      <c r="B31" s="86"/>
      <c r="C31" s="19">
        <f>C29+C24+C14+C9</f>
        <v>1258630000</v>
      </c>
      <c r="D31" s="158"/>
      <c r="E31" s="55">
        <f>E9+E14+E24+E29</f>
        <v>3130650000</v>
      </c>
      <c r="F31" s="50"/>
    </row>
    <row r="32" spans="1:6" ht="15.75">
      <c r="A32" s="2"/>
      <c r="B32" s="3"/>
      <c r="C32" s="5"/>
      <c r="D32" s="5"/>
      <c r="E32" s="4"/>
      <c r="F32" s="50"/>
    </row>
    <row r="33" spans="2:6">
      <c r="F33" s="50"/>
    </row>
    <row r="34" spans="2:6">
      <c r="B34" s="122" t="s">
        <v>247</v>
      </c>
      <c r="C34" s="123"/>
      <c r="D34" s="123"/>
      <c r="E34" s="124">
        <f>'Program tahun 2023'!H105</f>
        <v>3130650000</v>
      </c>
      <c r="F34" s="50"/>
    </row>
    <row r="35" spans="2:6">
      <c r="B35" s="123"/>
      <c r="C35" s="123"/>
      <c r="D35" s="123"/>
      <c r="E35" s="124">
        <f>E31-E34</f>
        <v>0</v>
      </c>
    </row>
  </sheetData>
  <mergeCells count="2">
    <mergeCell ref="A3:E3"/>
    <mergeCell ref="B5:B6"/>
  </mergeCells>
  <phoneticPr fontId="12" type="noConversion"/>
  <pageMargins left="0.43307086614173229" right="0.43307086614173229" top="0.55118110236220474" bottom="0.55118110236220474" header="0.31496062992125984" footer="0.31496062992125984"/>
  <pageSetup paperSize="5" scale="75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N91"/>
  <sheetViews>
    <sheetView zoomScale="130" zoomScaleNormal="130" workbookViewId="0">
      <pane ySplit="1" topLeftCell="A88" activePane="bottomLeft" state="frozen"/>
      <selection pane="bottomLeft" activeCell="E102" sqref="E102"/>
    </sheetView>
  </sheetViews>
  <sheetFormatPr defaultRowHeight="15"/>
  <cols>
    <col min="1" max="1" width="4.42578125" customWidth="1"/>
    <col min="2" max="2" width="45.7109375" customWidth="1"/>
  </cols>
  <sheetData>
    <row r="1" spans="1:14" ht="18.75">
      <c r="A1" s="444" t="s">
        <v>228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ht="18.75">
      <c r="A2" s="444" t="s">
        <v>0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ht="15.75" thickBot="1"/>
    <row r="4" spans="1:14" ht="16.5" thickBot="1">
      <c r="A4" s="20" t="s">
        <v>190</v>
      </c>
      <c r="B4" s="21" t="s">
        <v>229</v>
      </c>
      <c r="C4" s="442">
        <v>2022</v>
      </c>
      <c r="D4" s="442"/>
      <c r="E4" s="442"/>
      <c r="F4" s="442">
        <v>2023</v>
      </c>
      <c r="G4" s="442"/>
      <c r="H4" s="442"/>
      <c r="I4" s="442">
        <v>2024</v>
      </c>
      <c r="J4" s="442"/>
      <c r="K4" s="442"/>
      <c r="L4" s="442">
        <v>2025</v>
      </c>
      <c r="M4" s="442"/>
      <c r="N4" s="443"/>
    </row>
    <row r="5" spans="1:14" ht="16.5" thickBot="1">
      <c r="A5" s="445" t="s">
        <v>7</v>
      </c>
      <c r="B5" s="446"/>
      <c r="C5" s="22" t="s">
        <v>1</v>
      </c>
      <c r="D5" s="22" t="s">
        <v>2</v>
      </c>
      <c r="E5" s="22" t="s">
        <v>9</v>
      </c>
      <c r="F5" s="22" t="s">
        <v>1</v>
      </c>
      <c r="G5" s="22" t="s">
        <v>2</v>
      </c>
      <c r="H5" s="22" t="s">
        <v>9</v>
      </c>
      <c r="I5" s="22" t="s">
        <v>1</v>
      </c>
      <c r="J5" s="22" t="s">
        <v>2</v>
      </c>
      <c r="K5" s="22" t="s">
        <v>9</v>
      </c>
      <c r="L5" s="22" t="s">
        <v>1</v>
      </c>
      <c r="M5" s="22" t="s">
        <v>2</v>
      </c>
      <c r="N5" s="23" t="s">
        <v>9</v>
      </c>
    </row>
    <row r="6" spans="1:14" ht="15.75">
      <c r="A6" s="24">
        <v>1</v>
      </c>
      <c r="B6" s="24" t="s">
        <v>8</v>
      </c>
      <c r="C6" s="25" t="s">
        <v>81</v>
      </c>
      <c r="D6" s="26" t="s">
        <v>81</v>
      </c>
      <c r="E6" s="27" t="s">
        <v>10</v>
      </c>
      <c r="F6" s="26" t="s">
        <v>81</v>
      </c>
      <c r="G6" s="26" t="s">
        <v>81</v>
      </c>
      <c r="H6" s="27" t="s">
        <v>10</v>
      </c>
      <c r="I6" s="26" t="s">
        <v>81</v>
      </c>
      <c r="J6" s="26" t="s">
        <v>81</v>
      </c>
      <c r="K6" s="27" t="s">
        <v>10</v>
      </c>
      <c r="L6" s="26" t="s">
        <v>81</v>
      </c>
      <c r="M6" s="26" t="s">
        <v>81</v>
      </c>
      <c r="N6" s="27" t="s">
        <v>10</v>
      </c>
    </row>
    <row r="7" spans="1:14" ht="15.75">
      <c r="A7" s="28">
        <v>2</v>
      </c>
      <c r="B7" s="28" t="s">
        <v>11</v>
      </c>
      <c r="C7" s="29" t="s">
        <v>10</v>
      </c>
      <c r="D7" s="30" t="s">
        <v>10</v>
      </c>
      <c r="E7" s="30" t="s">
        <v>10</v>
      </c>
      <c r="F7" s="31" t="s">
        <v>81</v>
      </c>
      <c r="G7" s="31" t="s">
        <v>81</v>
      </c>
      <c r="H7" s="31" t="s">
        <v>81</v>
      </c>
      <c r="I7" s="31" t="s">
        <v>81</v>
      </c>
      <c r="J7" s="31" t="s">
        <v>81</v>
      </c>
      <c r="K7" s="31" t="s">
        <v>81</v>
      </c>
      <c r="L7" s="31" t="s">
        <v>81</v>
      </c>
      <c r="M7" s="31" t="s">
        <v>81</v>
      </c>
      <c r="N7" s="31" t="s">
        <v>81</v>
      </c>
    </row>
    <row r="8" spans="1:14" ht="15.75">
      <c r="A8" s="28">
        <v>3</v>
      </c>
      <c r="B8" s="28" t="s">
        <v>12</v>
      </c>
      <c r="C8" s="29" t="s">
        <v>10</v>
      </c>
      <c r="D8" s="31" t="s">
        <v>81</v>
      </c>
      <c r="E8" s="31" t="s">
        <v>81</v>
      </c>
      <c r="F8" s="31" t="s">
        <v>81</v>
      </c>
      <c r="G8" s="31" t="s">
        <v>81</v>
      </c>
      <c r="H8" s="31" t="s">
        <v>81</v>
      </c>
      <c r="I8" s="31" t="s">
        <v>81</v>
      </c>
      <c r="J8" s="31" t="s">
        <v>81</v>
      </c>
      <c r="K8" s="31" t="s">
        <v>81</v>
      </c>
      <c r="L8" s="31" t="s">
        <v>81</v>
      </c>
      <c r="M8" s="31" t="s">
        <v>81</v>
      </c>
      <c r="N8" s="31" t="s">
        <v>81</v>
      </c>
    </row>
    <row r="9" spans="1:14" ht="15.75">
      <c r="A9" s="28">
        <v>4</v>
      </c>
      <c r="B9" s="28" t="s">
        <v>13</v>
      </c>
      <c r="C9" s="29" t="s">
        <v>10</v>
      </c>
      <c r="D9" s="31" t="s">
        <v>81</v>
      </c>
      <c r="E9" s="31" t="s">
        <v>81</v>
      </c>
      <c r="F9" s="31" t="s">
        <v>81</v>
      </c>
      <c r="G9" s="31" t="s">
        <v>81</v>
      </c>
      <c r="H9" s="31" t="s">
        <v>81</v>
      </c>
      <c r="I9" s="31" t="s">
        <v>81</v>
      </c>
      <c r="J9" s="31" t="s">
        <v>81</v>
      </c>
      <c r="K9" s="31" t="s">
        <v>81</v>
      </c>
      <c r="L9" s="31" t="s">
        <v>81</v>
      </c>
      <c r="M9" s="31" t="s">
        <v>81</v>
      </c>
      <c r="N9" s="31" t="s">
        <v>81</v>
      </c>
    </row>
    <row r="10" spans="1:14" ht="16.5" thickBot="1">
      <c r="A10" s="28">
        <v>5</v>
      </c>
      <c r="B10" s="28" t="s">
        <v>14</v>
      </c>
      <c r="C10" s="29" t="s">
        <v>10</v>
      </c>
      <c r="D10" s="30" t="s">
        <v>10</v>
      </c>
      <c r="E10" s="30" t="s">
        <v>10</v>
      </c>
      <c r="F10" s="31" t="s">
        <v>81</v>
      </c>
      <c r="G10" s="31" t="s">
        <v>81</v>
      </c>
      <c r="H10" s="31" t="s">
        <v>81</v>
      </c>
      <c r="I10" s="31" t="s">
        <v>81</v>
      </c>
      <c r="J10" s="31" t="s">
        <v>81</v>
      </c>
      <c r="K10" s="31" t="s">
        <v>81</v>
      </c>
      <c r="L10" s="31" t="s">
        <v>81</v>
      </c>
      <c r="M10" s="31" t="s">
        <v>81</v>
      </c>
      <c r="N10" s="31" t="s">
        <v>81</v>
      </c>
    </row>
    <row r="11" spans="1:14" ht="16.5" thickBot="1">
      <c r="A11" s="447" t="s">
        <v>4</v>
      </c>
      <c r="B11" s="448"/>
      <c r="C11" s="35" t="s">
        <v>1</v>
      </c>
      <c r="D11" s="22" t="s">
        <v>2</v>
      </c>
      <c r="E11" s="22" t="s">
        <v>9</v>
      </c>
      <c r="F11" s="22" t="s">
        <v>1</v>
      </c>
      <c r="G11" s="22" t="s">
        <v>2</v>
      </c>
      <c r="H11" s="22" t="s">
        <v>9</v>
      </c>
      <c r="I11" s="22" t="s">
        <v>1</v>
      </c>
      <c r="J11" s="22" t="s">
        <v>2</v>
      </c>
      <c r="K11" s="22" t="s">
        <v>9</v>
      </c>
      <c r="L11" s="22" t="s">
        <v>1</v>
      </c>
      <c r="M11" s="22" t="s">
        <v>2</v>
      </c>
      <c r="N11" s="23" t="s">
        <v>9</v>
      </c>
    </row>
    <row r="12" spans="1:14" ht="15.75">
      <c r="A12" s="24">
        <v>1</v>
      </c>
      <c r="B12" s="24" t="s">
        <v>15</v>
      </c>
      <c r="C12" s="36" t="s">
        <v>10</v>
      </c>
      <c r="D12" s="26" t="s">
        <v>81</v>
      </c>
      <c r="E12" s="26" t="s">
        <v>81</v>
      </c>
      <c r="F12" s="26" t="s">
        <v>81</v>
      </c>
      <c r="G12" s="26" t="s">
        <v>81</v>
      </c>
      <c r="H12" s="26" t="s">
        <v>81</v>
      </c>
      <c r="I12" s="26" t="s">
        <v>81</v>
      </c>
      <c r="J12" s="26" t="s">
        <v>81</v>
      </c>
      <c r="K12" s="26" t="s">
        <v>81</v>
      </c>
      <c r="L12" s="26" t="s">
        <v>81</v>
      </c>
      <c r="M12" s="26" t="s">
        <v>81</v>
      </c>
      <c r="N12" s="26" t="s">
        <v>81</v>
      </c>
    </row>
    <row r="13" spans="1:14" ht="15.75">
      <c r="A13" s="28">
        <v>2</v>
      </c>
      <c r="B13" s="28" t="s">
        <v>16</v>
      </c>
      <c r="C13" s="29" t="s">
        <v>10</v>
      </c>
      <c r="D13" s="31" t="s">
        <v>81</v>
      </c>
      <c r="E13" s="31" t="s">
        <v>81</v>
      </c>
      <c r="F13" s="31" t="s">
        <v>81</v>
      </c>
      <c r="G13" s="31" t="s">
        <v>81</v>
      </c>
      <c r="H13" s="31" t="s">
        <v>81</v>
      </c>
      <c r="I13" s="31" t="s">
        <v>81</v>
      </c>
      <c r="J13" s="31" t="s">
        <v>81</v>
      </c>
      <c r="K13" s="31" t="s">
        <v>81</v>
      </c>
      <c r="L13" s="31" t="s">
        <v>81</v>
      </c>
      <c r="M13" s="31" t="s">
        <v>81</v>
      </c>
      <c r="N13" s="31" t="s">
        <v>81</v>
      </c>
    </row>
    <row r="14" spans="1:14" ht="15.75">
      <c r="A14" s="28">
        <v>3</v>
      </c>
      <c r="B14" s="28" t="s">
        <v>17</v>
      </c>
      <c r="C14" s="29"/>
      <c r="D14" s="31" t="s">
        <v>81</v>
      </c>
      <c r="E14" s="31" t="s">
        <v>81</v>
      </c>
      <c r="F14" s="31" t="s">
        <v>81</v>
      </c>
      <c r="G14" s="30" t="s">
        <v>10</v>
      </c>
      <c r="H14" s="30"/>
      <c r="I14" s="30"/>
      <c r="J14" s="30" t="s">
        <v>10</v>
      </c>
      <c r="K14" s="30"/>
      <c r="L14" s="30"/>
      <c r="M14" s="30"/>
      <c r="N14" s="30"/>
    </row>
    <row r="15" spans="1:14" ht="15.75">
      <c r="A15" s="28">
        <v>4</v>
      </c>
      <c r="B15" s="28" t="s">
        <v>18</v>
      </c>
      <c r="C15" s="29" t="s">
        <v>10</v>
      </c>
      <c r="D15" s="31" t="s">
        <v>81</v>
      </c>
      <c r="E15" s="31" t="s">
        <v>81</v>
      </c>
      <c r="F15" s="31" t="s">
        <v>81</v>
      </c>
      <c r="G15" s="30"/>
      <c r="H15" s="30"/>
      <c r="I15" s="30"/>
      <c r="J15" s="30"/>
      <c r="K15" s="30"/>
      <c r="L15" s="30"/>
      <c r="M15" s="30"/>
      <c r="N15" s="30"/>
    </row>
    <row r="16" spans="1:14" ht="15.75">
      <c r="A16" s="28">
        <v>5</v>
      </c>
      <c r="B16" s="28" t="s">
        <v>23</v>
      </c>
      <c r="C16" s="29" t="s">
        <v>10</v>
      </c>
      <c r="D16" s="30" t="s">
        <v>10</v>
      </c>
      <c r="E16" s="30" t="s">
        <v>10</v>
      </c>
      <c r="F16" s="30" t="s">
        <v>10</v>
      </c>
      <c r="G16" s="30" t="s">
        <v>10</v>
      </c>
      <c r="H16" s="30" t="s">
        <v>10</v>
      </c>
      <c r="I16" s="30" t="s">
        <v>10</v>
      </c>
      <c r="J16" s="30" t="s">
        <v>10</v>
      </c>
      <c r="K16" s="30" t="s">
        <v>10</v>
      </c>
      <c r="L16" s="30" t="s">
        <v>10</v>
      </c>
      <c r="M16" s="30" t="s">
        <v>10</v>
      </c>
      <c r="N16" s="30" t="s">
        <v>10</v>
      </c>
    </row>
    <row r="17" spans="1:14" ht="15.75">
      <c r="A17" s="28">
        <v>6</v>
      </c>
      <c r="B17" s="28" t="s">
        <v>19</v>
      </c>
      <c r="C17" s="29" t="s">
        <v>10</v>
      </c>
      <c r="D17" s="30"/>
      <c r="E17" s="30"/>
      <c r="F17" s="30" t="s">
        <v>10</v>
      </c>
      <c r="G17" s="30" t="s">
        <v>10</v>
      </c>
      <c r="H17" s="30"/>
      <c r="I17" s="30" t="s">
        <v>10</v>
      </c>
      <c r="J17" s="30"/>
      <c r="K17" s="30" t="s">
        <v>10</v>
      </c>
      <c r="L17" s="30" t="s">
        <v>10</v>
      </c>
      <c r="M17" s="30"/>
      <c r="N17" s="30"/>
    </row>
    <row r="18" spans="1:14" ht="15.75">
      <c r="A18" s="28">
        <v>7</v>
      </c>
      <c r="B18" s="28" t="s">
        <v>20</v>
      </c>
      <c r="C18" s="37" t="s">
        <v>10</v>
      </c>
      <c r="D18" s="38"/>
      <c r="E18" s="38"/>
      <c r="F18" s="39" t="s">
        <v>10</v>
      </c>
      <c r="G18" s="39" t="s">
        <v>10</v>
      </c>
      <c r="H18" s="38"/>
      <c r="I18" s="39" t="s">
        <v>10</v>
      </c>
      <c r="J18" s="38"/>
      <c r="K18" s="38"/>
      <c r="L18" s="38"/>
      <c r="M18" s="38"/>
      <c r="N18" s="39" t="s">
        <v>10</v>
      </c>
    </row>
    <row r="19" spans="1:14" ht="15.75">
      <c r="A19" s="28">
        <v>8</v>
      </c>
      <c r="B19" s="28" t="s">
        <v>21</v>
      </c>
      <c r="C19" s="40" t="s">
        <v>10</v>
      </c>
      <c r="D19" s="28"/>
      <c r="E19" s="28"/>
      <c r="F19" s="28" t="s">
        <v>10</v>
      </c>
      <c r="G19" s="28"/>
      <c r="H19" s="28"/>
      <c r="I19" s="28" t="s">
        <v>10</v>
      </c>
      <c r="J19" s="28"/>
      <c r="K19" s="28"/>
      <c r="L19" s="28" t="s">
        <v>10</v>
      </c>
      <c r="M19" s="28"/>
      <c r="N19" s="30"/>
    </row>
    <row r="20" spans="1:14" ht="15.75">
      <c r="A20" s="28">
        <v>9</v>
      </c>
      <c r="B20" s="28" t="s">
        <v>22</v>
      </c>
      <c r="C20" s="40" t="s">
        <v>10</v>
      </c>
      <c r="D20" s="28"/>
      <c r="E20" s="28"/>
      <c r="F20" s="28"/>
      <c r="G20" s="28" t="s">
        <v>10</v>
      </c>
      <c r="H20" s="28"/>
      <c r="I20" s="28"/>
      <c r="J20" s="28" t="s">
        <v>10</v>
      </c>
      <c r="K20" s="28"/>
      <c r="L20" s="28" t="s">
        <v>10</v>
      </c>
      <c r="M20" s="28"/>
      <c r="N20" s="30"/>
    </row>
    <row r="21" spans="1:14" ht="15.75">
      <c r="A21" s="28">
        <v>10</v>
      </c>
      <c r="B21" s="28" t="s">
        <v>25</v>
      </c>
      <c r="C21" s="40" t="s">
        <v>10</v>
      </c>
      <c r="D21" s="28" t="s">
        <v>10</v>
      </c>
      <c r="E21" s="28" t="s">
        <v>10</v>
      </c>
      <c r="F21" s="28" t="s">
        <v>10</v>
      </c>
      <c r="G21" s="28" t="s">
        <v>10</v>
      </c>
      <c r="H21" s="28" t="s">
        <v>10</v>
      </c>
      <c r="I21" s="28" t="s">
        <v>10</v>
      </c>
      <c r="J21" s="28" t="s">
        <v>10</v>
      </c>
      <c r="K21" s="28" t="s">
        <v>10</v>
      </c>
      <c r="L21" s="28" t="s">
        <v>10</v>
      </c>
      <c r="M21" s="28" t="s">
        <v>10</v>
      </c>
      <c r="N21" s="30" t="s">
        <v>10</v>
      </c>
    </row>
    <row r="22" spans="1:14" ht="16.5" thickBot="1">
      <c r="A22" s="28">
        <v>11</v>
      </c>
      <c r="B22" s="28" t="s">
        <v>36</v>
      </c>
      <c r="C22" s="41"/>
      <c r="D22" s="28"/>
      <c r="E22" s="28" t="s">
        <v>10</v>
      </c>
      <c r="F22" s="28"/>
      <c r="G22" s="28"/>
      <c r="H22" s="28" t="s">
        <v>10</v>
      </c>
      <c r="I22" s="28"/>
      <c r="J22" s="28"/>
      <c r="K22" s="28" t="s">
        <v>10</v>
      </c>
      <c r="L22" s="28"/>
      <c r="M22" s="28"/>
      <c r="N22" s="30" t="s">
        <v>10</v>
      </c>
    </row>
    <row r="23" spans="1:14" ht="16.5" thickBot="1">
      <c r="A23" s="445" t="s">
        <v>5</v>
      </c>
      <c r="B23" s="446"/>
      <c r="C23" s="35" t="s">
        <v>1</v>
      </c>
      <c r="D23" s="22" t="s">
        <v>2</v>
      </c>
      <c r="E23" s="22" t="s">
        <v>9</v>
      </c>
      <c r="F23" s="22" t="s">
        <v>1</v>
      </c>
      <c r="G23" s="22" t="s">
        <v>2</v>
      </c>
      <c r="H23" s="22" t="s">
        <v>9</v>
      </c>
      <c r="I23" s="22" t="s">
        <v>1</v>
      </c>
      <c r="J23" s="22" t="s">
        <v>2</v>
      </c>
      <c r="K23" s="22" t="s">
        <v>9</v>
      </c>
      <c r="L23" s="22" t="s">
        <v>1</v>
      </c>
      <c r="M23" s="22" t="s">
        <v>2</v>
      </c>
      <c r="N23" s="23" t="s">
        <v>9</v>
      </c>
    </row>
    <row r="24" spans="1:14" ht="15.75">
      <c r="A24" s="24">
        <v>1</v>
      </c>
      <c r="B24" s="24" t="s">
        <v>26</v>
      </c>
      <c r="C24" s="36" t="s">
        <v>10</v>
      </c>
      <c r="D24" s="27" t="s">
        <v>10</v>
      </c>
      <c r="E24" s="27" t="s">
        <v>10</v>
      </c>
      <c r="F24" s="27" t="s">
        <v>10</v>
      </c>
      <c r="G24" s="27" t="s">
        <v>10</v>
      </c>
      <c r="H24" s="27" t="s">
        <v>10</v>
      </c>
      <c r="I24" s="27" t="s">
        <v>10</v>
      </c>
      <c r="J24" s="27" t="s">
        <v>10</v>
      </c>
      <c r="K24" s="27" t="s">
        <v>10</v>
      </c>
      <c r="L24" s="27" t="s">
        <v>10</v>
      </c>
      <c r="M24" s="27" t="s">
        <v>10</v>
      </c>
      <c r="N24" s="27" t="s">
        <v>10</v>
      </c>
    </row>
    <row r="25" spans="1:14" ht="15.75">
      <c r="A25" s="28">
        <v>2</v>
      </c>
      <c r="B25" s="28" t="s">
        <v>27</v>
      </c>
      <c r="C25" s="29" t="s">
        <v>10</v>
      </c>
      <c r="D25" s="30" t="s">
        <v>10</v>
      </c>
      <c r="E25" s="30" t="s">
        <v>10</v>
      </c>
      <c r="F25" s="30" t="s">
        <v>10</v>
      </c>
      <c r="G25" s="30" t="s">
        <v>10</v>
      </c>
      <c r="H25" s="30" t="s">
        <v>10</v>
      </c>
      <c r="I25" s="30" t="s">
        <v>10</v>
      </c>
      <c r="J25" s="30" t="s">
        <v>10</v>
      </c>
      <c r="K25" s="30" t="s">
        <v>10</v>
      </c>
      <c r="L25" s="30" t="s">
        <v>10</v>
      </c>
      <c r="M25" s="30" t="s">
        <v>10</v>
      </c>
      <c r="N25" s="30" t="s">
        <v>10</v>
      </c>
    </row>
    <row r="26" spans="1:14" ht="15.75">
      <c r="A26" s="28">
        <v>3</v>
      </c>
      <c r="B26" s="28" t="s">
        <v>30</v>
      </c>
      <c r="C26" s="29" t="s">
        <v>10</v>
      </c>
      <c r="D26" s="30" t="s">
        <v>10</v>
      </c>
      <c r="E26" s="30" t="s">
        <v>10</v>
      </c>
      <c r="F26" s="30" t="s">
        <v>10</v>
      </c>
      <c r="G26" s="30" t="s">
        <v>10</v>
      </c>
      <c r="H26" s="30" t="s">
        <v>10</v>
      </c>
      <c r="I26" s="30" t="s">
        <v>10</v>
      </c>
      <c r="J26" s="30" t="s">
        <v>10</v>
      </c>
      <c r="K26" s="30" t="s">
        <v>10</v>
      </c>
      <c r="L26" s="30" t="s">
        <v>10</v>
      </c>
      <c r="M26" s="30" t="s">
        <v>10</v>
      </c>
      <c r="N26" s="30" t="s">
        <v>10</v>
      </c>
    </row>
    <row r="27" spans="1:14" ht="15.75">
      <c r="A27" s="28">
        <v>4</v>
      </c>
      <c r="B27" s="28" t="s">
        <v>31</v>
      </c>
      <c r="C27" s="29"/>
      <c r="D27" s="30" t="s">
        <v>10</v>
      </c>
      <c r="E27" s="30" t="s">
        <v>10</v>
      </c>
      <c r="F27" s="30"/>
      <c r="G27" s="30" t="s">
        <v>10</v>
      </c>
      <c r="H27" s="30" t="s">
        <v>10</v>
      </c>
      <c r="I27" s="30"/>
      <c r="J27" s="30" t="s">
        <v>10</v>
      </c>
      <c r="K27" s="30" t="s">
        <v>10</v>
      </c>
      <c r="L27" s="30"/>
      <c r="M27" s="30" t="s">
        <v>10</v>
      </c>
      <c r="N27" s="30" t="s">
        <v>10</v>
      </c>
    </row>
    <row r="28" spans="1:14" ht="15.75">
      <c r="A28" s="28">
        <v>5</v>
      </c>
      <c r="B28" s="28" t="s">
        <v>32</v>
      </c>
      <c r="C28" s="29"/>
      <c r="D28" s="30"/>
      <c r="E28" s="30" t="s">
        <v>10</v>
      </c>
      <c r="F28" s="30"/>
      <c r="G28" s="30"/>
      <c r="H28" s="30" t="s">
        <v>10</v>
      </c>
      <c r="I28" s="30"/>
      <c r="J28" s="30"/>
      <c r="K28" s="30" t="s">
        <v>10</v>
      </c>
      <c r="L28" s="30"/>
      <c r="M28" s="30"/>
      <c r="N28" s="30" t="s">
        <v>10</v>
      </c>
    </row>
    <row r="29" spans="1:14" ht="31.5">
      <c r="A29" s="28">
        <v>6</v>
      </c>
      <c r="B29" s="43" t="s">
        <v>33</v>
      </c>
      <c r="C29" s="29"/>
      <c r="D29" s="30" t="s">
        <v>10</v>
      </c>
      <c r="E29" s="30" t="s">
        <v>10</v>
      </c>
      <c r="F29" s="30"/>
      <c r="G29" s="30" t="s">
        <v>10</v>
      </c>
      <c r="H29" s="30" t="s">
        <v>10</v>
      </c>
      <c r="I29" s="30"/>
      <c r="J29" s="30" t="s">
        <v>10</v>
      </c>
      <c r="K29" s="30" t="s">
        <v>10</v>
      </c>
      <c r="L29" s="30"/>
      <c r="M29" s="30" t="s">
        <v>10</v>
      </c>
      <c r="N29" s="30" t="s">
        <v>10</v>
      </c>
    </row>
    <row r="30" spans="1:14" ht="15.75">
      <c r="A30" s="28"/>
      <c r="B30" s="28" t="s">
        <v>34</v>
      </c>
      <c r="C30" s="29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ht="15.75">
      <c r="A31" s="28">
        <v>7</v>
      </c>
      <c r="B31" s="28" t="s">
        <v>35</v>
      </c>
      <c r="C31" s="30"/>
      <c r="D31" s="30" t="s">
        <v>10</v>
      </c>
      <c r="E31" s="30" t="s">
        <v>10</v>
      </c>
      <c r="F31" s="30"/>
      <c r="G31" s="30" t="s">
        <v>10</v>
      </c>
      <c r="H31" s="30" t="s">
        <v>10</v>
      </c>
      <c r="I31" s="30"/>
      <c r="J31" s="30" t="s">
        <v>10</v>
      </c>
      <c r="K31" s="30" t="s">
        <v>10</v>
      </c>
      <c r="L31" s="30"/>
      <c r="M31" s="30" t="s">
        <v>10</v>
      </c>
      <c r="N31" s="30" t="s">
        <v>10</v>
      </c>
    </row>
    <row r="32" spans="1:14" ht="15.75">
      <c r="A32" s="28"/>
      <c r="B32" s="28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ht="16.5" thickBot="1">
      <c r="A33" s="32"/>
      <c r="B33" s="32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</row>
    <row r="34" spans="1:14" ht="16.5" thickBot="1">
      <c r="A34" s="445" t="s">
        <v>6</v>
      </c>
      <c r="B34" s="446"/>
      <c r="C34" s="35" t="s">
        <v>1</v>
      </c>
      <c r="D34" s="22" t="s">
        <v>2</v>
      </c>
      <c r="E34" s="22" t="s">
        <v>9</v>
      </c>
      <c r="F34" s="22" t="s">
        <v>1</v>
      </c>
      <c r="G34" s="22" t="s">
        <v>2</v>
      </c>
      <c r="H34" s="22" t="s">
        <v>9</v>
      </c>
      <c r="I34" s="22" t="s">
        <v>1</v>
      </c>
      <c r="J34" s="22" t="s">
        <v>2</v>
      </c>
      <c r="K34" s="22" t="s">
        <v>9</v>
      </c>
      <c r="L34" s="22" t="s">
        <v>1</v>
      </c>
      <c r="M34" s="22" t="s">
        <v>2</v>
      </c>
      <c r="N34" s="23" t="s">
        <v>9</v>
      </c>
    </row>
    <row r="35" spans="1:14" ht="15.75">
      <c r="A35" s="24">
        <v>1</v>
      </c>
      <c r="B35" s="24" t="s">
        <v>37</v>
      </c>
      <c r="C35" s="36" t="s">
        <v>10</v>
      </c>
      <c r="D35" s="27" t="s">
        <v>10</v>
      </c>
      <c r="E35" s="27" t="s">
        <v>10</v>
      </c>
      <c r="F35" s="27" t="s">
        <v>10</v>
      </c>
      <c r="G35" s="27" t="s">
        <v>10</v>
      </c>
      <c r="H35" s="27" t="s">
        <v>10</v>
      </c>
      <c r="I35" s="27"/>
      <c r="J35" s="27"/>
      <c r="K35" s="27"/>
      <c r="L35" s="27"/>
      <c r="M35" s="27"/>
      <c r="N35" s="27"/>
    </row>
    <row r="36" spans="1:14" ht="15.75">
      <c r="A36" s="28">
        <v>2</v>
      </c>
      <c r="B36" s="28" t="s">
        <v>39</v>
      </c>
      <c r="C36" s="29"/>
      <c r="D36" s="30"/>
      <c r="E36" s="30" t="s">
        <v>38</v>
      </c>
      <c r="F36" s="30"/>
      <c r="G36" s="30"/>
      <c r="H36" s="30" t="s">
        <v>38</v>
      </c>
      <c r="I36" s="30"/>
      <c r="J36" s="30"/>
      <c r="K36" s="30" t="s">
        <v>38</v>
      </c>
      <c r="L36" s="30"/>
      <c r="M36" s="30"/>
      <c r="N36" s="30" t="s">
        <v>38</v>
      </c>
    </row>
    <row r="37" spans="1:14" ht="31.5">
      <c r="A37" s="28">
        <v>3</v>
      </c>
      <c r="B37" s="43" t="s">
        <v>40</v>
      </c>
      <c r="C37" s="29"/>
      <c r="D37" s="30"/>
      <c r="E37" s="30" t="s">
        <v>38</v>
      </c>
      <c r="F37" s="30"/>
      <c r="G37" s="30"/>
      <c r="H37" s="30" t="s">
        <v>38</v>
      </c>
      <c r="I37" s="30"/>
      <c r="J37" s="30"/>
      <c r="K37" s="30" t="s">
        <v>38</v>
      </c>
      <c r="L37" s="30"/>
      <c r="M37" s="30"/>
      <c r="N37" s="30" t="s">
        <v>38</v>
      </c>
    </row>
    <row r="38" spans="1:14" ht="15.75">
      <c r="A38" s="28">
        <v>4</v>
      </c>
      <c r="B38" s="28" t="s">
        <v>41</v>
      </c>
      <c r="C38" s="29"/>
      <c r="D38" s="30" t="s">
        <v>10</v>
      </c>
      <c r="E38" s="30"/>
      <c r="F38" s="30"/>
      <c r="G38" s="30" t="s">
        <v>10</v>
      </c>
      <c r="H38" s="30"/>
      <c r="I38" s="30"/>
      <c r="J38" s="30"/>
      <c r="K38" s="30"/>
      <c r="L38" s="30"/>
      <c r="M38" s="30"/>
      <c r="N38" s="30"/>
    </row>
    <row r="39" spans="1:14" ht="15.75">
      <c r="A39" s="28">
        <v>5</v>
      </c>
      <c r="B39" s="28" t="s">
        <v>42</v>
      </c>
      <c r="C39" s="29"/>
      <c r="D39" s="30"/>
      <c r="E39" s="30" t="s">
        <v>10</v>
      </c>
      <c r="F39" s="30"/>
      <c r="G39" s="30"/>
      <c r="H39" s="30" t="s">
        <v>10</v>
      </c>
      <c r="I39" s="30"/>
      <c r="J39" s="30"/>
      <c r="K39" s="30" t="s">
        <v>10</v>
      </c>
      <c r="L39" s="30"/>
      <c r="M39" s="30"/>
      <c r="N39" s="30" t="s">
        <v>10</v>
      </c>
    </row>
    <row r="40" spans="1:14" ht="15.75">
      <c r="A40" s="28">
        <v>6</v>
      </c>
      <c r="B40" s="28" t="s">
        <v>130</v>
      </c>
      <c r="C40" s="40"/>
      <c r="D40" s="30"/>
      <c r="E40" s="30"/>
      <c r="F40" s="42"/>
      <c r="G40" s="42"/>
      <c r="H40" s="42"/>
      <c r="I40" s="30"/>
      <c r="J40" s="30"/>
      <c r="K40" s="30"/>
      <c r="L40" s="30"/>
      <c r="M40" s="30"/>
      <c r="N40" s="30"/>
    </row>
    <row r="41" spans="1:14" ht="31.5">
      <c r="A41" s="28"/>
      <c r="B41" s="43" t="s">
        <v>131</v>
      </c>
      <c r="C41" s="40"/>
      <c r="D41" s="30"/>
      <c r="E41" s="30"/>
      <c r="F41" s="42"/>
      <c r="G41" s="42"/>
      <c r="H41" s="42"/>
      <c r="I41" s="30"/>
      <c r="J41" s="30"/>
      <c r="K41" s="30"/>
      <c r="L41" s="30"/>
      <c r="M41" s="30"/>
      <c r="N41" s="30"/>
    </row>
    <row r="42" spans="1:14" ht="15.75">
      <c r="A42" s="28">
        <v>7</v>
      </c>
      <c r="B42" s="28" t="s">
        <v>132</v>
      </c>
      <c r="C42" s="40"/>
      <c r="D42" s="30"/>
      <c r="E42" s="30" t="s">
        <v>38</v>
      </c>
      <c r="F42" s="42"/>
      <c r="G42" s="30"/>
      <c r="H42" s="30" t="s">
        <v>38</v>
      </c>
      <c r="I42" s="30"/>
      <c r="J42" s="30"/>
      <c r="K42" s="30" t="s">
        <v>38</v>
      </c>
      <c r="L42" s="30"/>
      <c r="M42" s="30"/>
      <c r="N42" s="30" t="s">
        <v>38</v>
      </c>
    </row>
    <row r="43" spans="1:14" ht="15.75">
      <c r="A43" s="28"/>
      <c r="B43" s="28" t="s">
        <v>133</v>
      </c>
      <c r="C43" s="40"/>
      <c r="D43" s="30"/>
      <c r="E43" s="30"/>
      <c r="F43" s="42"/>
      <c r="G43" s="30"/>
      <c r="H43" s="30"/>
      <c r="I43" s="30"/>
      <c r="J43" s="30"/>
      <c r="K43" s="30"/>
      <c r="L43" s="30"/>
      <c r="M43" s="30"/>
      <c r="N43" s="30"/>
    </row>
    <row r="44" spans="1:14" ht="31.5">
      <c r="A44" s="28"/>
      <c r="B44" s="49" t="s">
        <v>227</v>
      </c>
      <c r="C44" s="40"/>
      <c r="D44" s="30" t="s">
        <v>38</v>
      </c>
      <c r="E44" s="30" t="s">
        <v>38</v>
      </c>
      <c r="F44" s="42"/>
      <c r="G44" s="30" t="s">
        <v>38</v>
      </c>
      <c r="H44" s="30" t="s">
        <v>38</v>
      </c>
      <c r="I44" s="30"/>
      <c r="J44" s="30" t="s">
        <v>38</v>
      </c>
      <c r="K44" s="30" t="s">
        <v>38</v>
      </c>
      <c r="L44" s="30"/>
      <c r="M44" s="30" t="s">
        <v>38</v>
      </c>
      <c r="N44" s="30" t="s">
        <v>38</v>
      </c>
    </row>
    <row r="45" spans="1:14" ht="31.5">
      <c r="A45" s="28"/>
      <c r="B45" s="43" t="s">
        <v>134</v>
      </c>
      <c r="C45" s="40"/>
      <c r="D45" s="30"/>
      <c r="E45" s="30"/>
      <c r="F45" s="42"/>
      <c r="G45" s="30"/>
      <c r="H45" s="30"/>
      <c r="I45" s="30"/>
      <c r="J45" s="30"/>
      <c r="K45" s="30"/>
      <c r="L45" s="30"/>
      <c r="M45" s="30"/>
      <c r="N45" s="30"/>
    </row>
    <row r="46" spans="1:14" ht="15.75">
      <c r="A46" s="28"/>
      <c r="B46" s="28" t="s">
        <v>135</v>
      </c>
      <c r="C46" s="40"/>
      <c r="D46" s="30" t="s">
        <v>38</v>
      </c>
      <c r="E46" s="30" t="s">
        <v>38</v>
      </c>
      <c r="F46" s="42"/>
      <c r="G46" s="30" t="s">
        <v>38</v>
      </c>
      <c r="H46" s="30" t="s">
        <v>38</v>
      </c>
      <c r="I46" s="30"/>
      <c r="J46" s="30" t="s">
        <v>38</v>
      </c>
      <c r="K46" s="30" t="s">
        <v>38</v>
      </c>
      <c r="L46" s="30"/>
      <c r="M46" s="30" t="s">
        <v>38</v>
      </c>
      <c r="N46" s="30" t="s">
        <v>38</v>
      </c>
    </row>
    <row r="47" spans="1:14" ht="31.5">
      <c r="A47" s="28"/>
      <c r="B47" s="43" t="s">
        <v>226</v>
      </c>
      <c r="C47" s="40"/>
      <c r="D47" s="30"/>
      <c r="E47" s="30"/>
      <c r="F47" s="42"/>
      <c r="G47" s="30"/>
      <c r="H47" s="30"/>
      <c r="I47" s="30"/>
      <c r="J47" s="30"/>
      <c r="K47" s="30"/>
      <c r="L47" s="30"/>
      <c r="M47" s="30"/>
      <c r="N47" s="30"/>
    </row>
    <row r="48" spans="1:14" ht="31.5">
      <c r="A48" s="28"/>
      <c r="B48" s="43" t="s">
        <v>139</v>
      </c>
      <c r="C48" s="40"/>
      <c r="D48" s="30"/>
      <c r="E48" s="30" t="s">
        <v>38</v>
      </c>
      <c r="F48" s="42"/>
      <c r="G48" s="30"/>
      <c r="H48" s="30" t="s">
        <v>38</v>
      </c>
      <c r="I48" s="30"/>
      <c r="J48" s="30"/>
      <c r="K48" s="30" t="s">
        <v>38</v>
      </c>
      <c r="L48" s="30"/>
      <c r="M48" s="30"/>
      <c r="N48" s="30" t="s">
        <v>38</v>
      </c>
    </row>
    <row r="49" spans="1:14" ht="31.5">
      <c r="A49" s="28"/>
      <c r="B49" s="43" t="s">
        <v>225</v>
      </c>
      <c r="C49" s="40"/>
      <c r="D49" s="30"/>
      <c r="E49" s="30"/>
      <c r="F49" s="42"/>
      <c r="G49" s="30"/>
      <c r="H49" s="30"/>
      <c r="I49" s="30"/>
      <c r="J49" s="30"/>
      <c r="K49" s="30"/>
      <c r="L49" s="30"/>
      <c r="M49" s="30"/>
      <c r="N49" s="30"/>
    </row>
    <row r="50" spans="1:14" ht="15.75">
      <c r="A50" s="28"/>
      <c r="B50" s="28" t="s">
        <v>136</v>
      </c>
      <c r="C50" s="40"/>
      <c r="D50" s="30" t="s">
        <v>38</v>
      </c>
      <c r="E50" s="30" t="s">
        <v>38</v>
      </c>
      <c r="F50" s="42"/>
      <c r="G50" s="30" t="s">
        <v>38</v>
      </c>
      <c r="H50" s="30" t="s">
        <v>38</v>
      </c>
      <c r="I50" s="30"/>
      <c r="J50" s="30" t="s">
        <v>38</v>
      </c>
      <c r="K50" s="30" t="s">
        <v>38</v>
      </c>
      <c r="L50" s="30"/>
      <c r="M50" s="30" t="s">
        <v>38</v>
      </c>
      <c r="N50" s="30" t="s">
        <v>38</v>
      </c>
    </row>
    <row r="51" spans="1:14" ht="31.5">
      <c r="A51" s="28"/>
      <c r="B51" s="43" t="s">
        <v>137</v>
      </c>
      <c r="C51" s="40"/>
      <c r="D51" s="30"/>
      <c r="E51" s="30"/>
      <c r="F51" s="42"/>
      <c r="G51" s="30"/>
      <c r="H51" s="30"/>
      <c r="I51" s="30"/>
      <c r="J51" s="30"/>
      <c r="K51" s="30"/>
      <c r="L51" s="30"/>
      <c r="M51" s="30"/>
      <c r="N51" s="30"/>
    </row>
    <row r="52" spans="1:14" ht="48" thickBot="1">
      <c r="A52" s="28"/>
      <c r="B52" s="44" t="s">
        <v>138</v>
      </c>
      <c r="C52" s="29"/>
      <c r="D52" s="30"/>
      <c r="E52" s="30" t="s">
        <v>38</v>
      </c>
      <c r="F52" s="42"/>
      <c r="G52" s="30"/>
      <c r="H52" s="30" t="s">
        <v>38</v>
      </c>
      <c r="I52" s="30"/>
      <c r="J52" s="30"/>
      <c r="K52" s="30" t="s">
        <v>38</v>
      </c>
      <c r="L52" s="30"/>
      <c r="M52" s="30"/>
      <c r="N52" s="30" t="s">
        <v>38</v>
      </c>
    </row>
    <row r="53" spans="1:14" ht="16.5" thickBot="1">
      <c r="A53" s="445" t="s">
        <v>3</v>
      </c>
      <c r="B53" s="446"/>
      <c r="C53" s="35" t="s">
        <v>1</v>
      </c>
      <c r="D53" s="22" t="s">
        <v>2</v>
      </c>
      <c r="E53" s="22" t="s">
        <v>9</v>
      </c>
      <c r="F53" s="22" t="s">
        <v>1</v>
      </c>
      <c r="G53" s="22" t="s">
        <v>2</v>
      </c>
      <c r="H53" s="22" t="s">
        <v>9</v>
      </c>
      <c r="I53" s="22" t="s">
        <v>1</v>
      </c>
      <c r="J53" s="22" t="s">
        <v>2</v>
      </c>
      <c r="K53" s="22" t="s">
        <v>9</v>
      </c>
      <c r="L53" s="22" t="s">
        <v>1</v>
      </c>
      <c r="M53" s="22" t="s">
        <v>2</v>
      </c>
      <c r="N53" s="23" t="s">
        <v>9</v>
      </c>
    </row>
    <row r="54" spans="1:14" ht="15.75">
      <c r="A54" s="24">
        <v>1</v>
      </c>
      <c r="B54" s="24" t="s">
        <v>43</v>
      </c>
      <c r="C54" s="45"/>
      <c r="D54" s="46" t="s">
        <v>38</v>
      </c>
      <c r="E54" s="46"/>
      <c r="F54" s="46"/>
      <c r="G54" s="46" t="s">
        <v>38</v>
      </c>
      <c r="H54" s="46"/>
      <c r="I54" s="46"/>
      <c r="J54" s="46" t="s">
        <v>38</v>
      </c>
      <c r="K54" s="46"/>
      <c r="L54" s="46"/>
      <c r="M54" s="46" t="s">
        <v>38</v>
      </c>
      <c r="N54" s="46"/>
    </row>
    <row r="55" spans="1:14" ht="15.75">
      <c r="A55" s="28">
        <v>2</v>
      </c>
      <c r="B55" s="28" t="s">
        <v>44</v>
      </c>
      <c r="C55" s="47"/>
      <c r="D55" s="39" t="s">
        <v>38</v>
      </c>
      <c r="E55" s="39"/>
      <c r="F55" s="39"/>
      <c r="G55" s="39" t="s">
        <v>38</v>
      </c>
      <c r="H55" s="39"/>
      <c r="I55" s="39"/>
      <c r="J55" s="39" t="s">
        <v>38</v>
      </c>
      <c r="K55" s="39"/>
      <c r="L55" s="39"/>
      <c r="M55" s="39" t="s">
        <v>38</v>
      </c>
      <c r="N55" s="39"/>
    </row>
    <row r="56" spans="1:14" ht="15.75">
      <c r="A56" s="28">
        <v>3</v>
      </c>
      <c r="B56" s="28" t="s">
        <v>45</v>
      </c>
      <c r="C56" s="47"/>
      <c r="D56" s="39" t="s">
        <v>38</v>
      </c>
      <c r="E56" s="39"/>
      <c r="F56" s="39"/>
      <c r="G56" s="39" t="s">
        <v>38</v>
      </c>
      <c r="H56" s="39"/>
      <c r="I56" s="39"/>
      <c r="J56" s="39" t="s">
        <v>38</v>
      </c>
      <c r="K56" s="39"/>
      <c r="L56" s="39"/>
      <c r="M56" s="39" t="s">
        <v>38</v>
      </c>
      <c r="N56" s="39"/>
    </row>
    <row r="57" spans="1:14" ht="15.75">
      <c r="A57" s="28">
        <v>4</v>
      </c>
      <c r="B57" s="28" t="s">
        <v>46</v>
      </c>
      <c r="C57" s="47"/>
      <c r="D57" s="39"/>
      <c r="E57" s="39" t="s">
        <v>38</v>
      </c>
      <c r="F57" s="39"/>
      <c r="G57" s="39" t="s">
        <v>38</v>
      </c>
      <c r="H57" s="39"/>
      <c r="I57" s="39"/>
      <c r="J57" s="39" t="s">
        <v>38</v>
      </c>
      <c r="K57" s="39"/>
      <c r="L57" s="39"/>
      <c r="M57" s="39" t="s">
        <v>38</v>
      </c>
      <c r="N57" s="39"/>
    </row>
    <row r="58" spans="1:14" ht="15.75">
      <c r="A58" s="28">
        <v>5</v>
      </c>
      <c r="B58" s="28" t="s">
        <v>47</v>
      </c>
      <c r="C58" s="47"/>
      <c r="D58" s="39"/>
      <c r="E58" s="39" t="s">
        <v>38</v>
      </c>
      <c r="F58" s="39"/>
      <c r="G58" s="39"/>
      <c r="H58" s="39" t="s">
        <v>38</v>
      </c>
      <c r="I58" s="39"/>
      <c r="J58" s="39"/>
      <c r="K58" s="39" t="s">
        <v>38</v>
      </c>
      <c r="L58" s="39"/>
      <c r="M58" s="39"/>
      <c r="N58" s="39" t="s">
        <v>38</v>
      </c>
    </row>
    <row r="59" spans="1:14" ht="15.75">
      <c r="A59" s="28">
        <v>6</v>
      </c>
      <c r="B59" s="28" t="s">
        <v>48</v>
      </c>
      <c r="C59" s="47" t="s">
        <v>38</v>
      </c>
      <c r="D59" s="39" t="s">
        <v>38</v>
      </c>
      <c r="E59" s="39"/>
      <c r="F59" s="39" t="s">
        <v>38</v>
      </c>
      <c r="G59" s="39" t="s">
        <v>38</v>
      </c>
      <c r="H59" s="39" t="s">
        <v>38</v>
      </c>
      <c r="I59" s="39" t="s">
        <v>38</v>
      </c>
      <c r="J59" s="39" t="s">
        <v>38</v>
      </c>
      <c r="K59" s="39" t="s">
        <v>38</v>
      </c>
      <c r="L59" s="39" t="s">
        <v>38</v>
      </c>
      <c r="M59" s="39" t="s">
        <v>38</v>
      </c>
      <c r="N59" s="39" t="s">
        <v>38</v>
      </c>
    </row>
    <row r="60" spans="1:14" ht="15.75">
      <c r="A60" s="28">
        <v>7</v>
      </c>
      <c r="B60" s="28" t="s">
        <v>24</v>
      </c>
      <c r="C60" s="47"/>
      <c r="D60" s="39"/>
      <c r="E60" s="39" t="s">
        <v>38</v>
      </c>
      <c r="F60" s="39"/>
      <c r="G60" s="39"/>
      <c r="H60" s="39" t="s">
        <v>38</v>
      </c>
      <c r="I60" s="39"/>
      <c r="J60" s="39"/>
      <c r="K60" s="39" t="s">
        <v>38</v>
      </c>
      <c r="L60" s="39"/>
      <c r="M60" s="39"/>
      <c r="N60" s="39" t="s">
        <v>38</v>
      </c>
    </row>
    <row r="61" spans="1:14" ht="15.75">
      <c r="A61" s="28">
        <v>8</v>
      </c>
      <c r="B61" s="28" t="s">
        <v>28</v>
      </c>
      <c r="C61" s="47"/>
      <c r="D61" s="39"/>
      <c r="E61" s="39" t="s">
        <v>38</v>
      </c>
      <c r="F61" s="39"/>
      <c r="G61" s="39"/>
      <c r="H61" s="39" t="s">
        <v>38</v>
      </c>
      <c r="I61" s="39"/>
      <c r="J61" s="39"/>
      <c r="K61" s="39" t="s">
        <v>38</v>
      </c>
      <c r="L61" s="39"/>
      <c r="M61" s="39"/>
      <c r="N61" s="39" t="s">
        <v>38</v>
      </c>
    </row>
    <row r="62" spans="1:14" ht="16.5" thickBot="1">
      <c r="A62" s="28">
        <v>9</v>
      </c>
      <c r="B62" s="28" t="s">
        <v>29</v>
      </c>
      <c r="C62" s="47"/>
      <c r="D62" s="39" t="s">
        <v>38</v>
      </c>
      <c r="E62" s="39"/>
      <c r="F62" s="39"/>
      <c r="G62" s="39" t="s">
        <v>38</v>
      </c>
      <c r="H62" s="39"/>
      <c r="I62" s="39"/>
      <c r="J62" s="39" t="s">
        <v>38</v>
      </c>
      <c r="K62" s="39"/>
      <c r="L62" s="39"/>
      <c r="M62" s="39" t="s">
        <v>38</v>
      </c>
      <c r="N62" s="39"/>
    </row>
    <row r="63" spans="1:14" ht="16.5" thickBot="1">
      <c r="A63" s="445" t="s">
        <v>49</v>
      </c>
      <c r="B63" s="446"/>
      <c r="C63" s="35" t="s">
        <v>1</v>
      </c>
      <c r="D63" s="22" t="s">
        <v>2</v>
      </c>
      <c r="E63" s="22" t="s">
        <v>9</v>
      </c>
      <c r="F63" s="22" t="s">
        <v>1</v>
      </c>
      <c r="G63" s="22" t="s">
        <v>2</v>
      </c>
      <c r="H63" s="22" t="s">
        <v>9</v>
      </c>
      <c r="I63" s="22" t="s">
        <v>1</v>
      </c>
      <c r="J63" s="22" t="s">
        <v>2</v>
      </c>
      <c r="K63" s="22" t="s">
        <v>9</v>
      </c>
      <c r="L63" s="22" t="s">
        <v>1</v>
      </c>
      <c r="M63" s="22" t="s">
        <v>2</v>
      </c>
      <c r="N63" s="23" t="s">
        <v>9</v>
      </c>
    </row>
    <row r="64" spans="1:14" ht="15.75">
      <c r="A64" s="24">
        <v>1</v>
      </c>
      <c r="B64" s="24" t="s">
        <v>50</v>
      </c>
      <c r="C64" s="36" t="s">
        <v>38</v>
      </c>
      <c r="D64" s="27" t="s">
        <v>38</v>
      </c>
      <c r="E64" s="27" t="s">
        <v>38</v>
      </c>
      <c r="F64" s="27" t="s">
        <v>38</v>
      </c>
      <c r="G64" s="27" t="s">
        <v>38</v>
      </c>
      <c r="H64" s="27" t="s">
        <v>38</v>
      </c>
      <c r="I64" s="27" t="s">
        <v>38</v>
      </c>
      <c r="J64" s="27" t="s">
        <v>38</v>
      </c>
      <c r="K64" s="27" t="s">
        <v>38</v>
      </c>
      <c r="L64" s="27" t="s">
        <v>38</v>
      </c>
      <c r="M64" s="27" t="s">
        <v>38</v>
      </c>
      <c r="N64" s="27" t="s">
        <v>38</v>
      </c>
    </row>
    <row r="65" spans="1:14" ht="15.75">
      <c r="A65" s="28">
        <v>2</v>
      </c>
      <c r="B65" s="28" t="s">
        <v>51</v>
      </c>
      <c r="C65" s="29" t="s">
        <v>38</v>
      </c>
      <c r="D65" s="30" t="s">
        <v>38</v>
      </c>
      <c r="E65" s="30" t="s">
        <v>38</v>
      </c>
      <c r="F65" s="30" t="s">
        <v>38</v>
      </c>
      <c r="G65" s="30" t="s">
        <v>38</v>
      </c>
      <c r="H65" s="30" t="s">
        <v>38</v>
      </c>
      <c r="I65" s="30" t="s">
        <v>38</v>
      </c>
      <c r="J65" s="30" t="s">
        <v>38</v>
      </c>
      <c r="K65" s="30" t="s">
        <v>38</v>
      </c>
      <c r="L65" s="30" t="s">
        <v>38</v>
      </c>
      <c r="M65" s="30" t="s">
        <v>38</v>
      </c>
      <c r="N65" s="30" t="s">
        <v>38</v>
      </c>
    </row>
    <row r="66" spans="1:14" ht="15.75">
      <c r="A66" s="28">
        <v>3</v>
      </c>
      <c r="B66" s="28" t="s">
        <v>82</v>
      </c>
      <c r="C66" s="29" t="s">
        <v>38</v>
      </c>
      <c r="D66" s="30" t="s">
        <v>38</v>
      </c>
      <c r="E66" s="30" t="s">
        <v>38</v>
      </c>
      <c r="F66" s="30" t="s">
        <v>38</v>
      </c>
      <c r="G66" s="30" t="s">
        <v>38</v>
      </c>
      <c r="H66" s="30" t="s">
        <v>38</v>
      </c>
      <c r="I66" s="30" t="s">
        <v>38</v>
      </c>
      <c r="J66" s="30" t="s">
        <v>38</v>
      </c>
      <c r="K66" s="30" t="s">
        <v>38</v>
      </c>
      <c r="L66" s="30" t="s">
        <v>38</v>
      </c>
      <c r="M66" s="30" t="s">
        <v>38</v>
      </c>
      <c r="N66" s="30" t="s">
        <v>38</v>
      </c>
    </row>
    <row r="67" spans="1:14" ht="15.75">
      <c r="A67" s="28">
        <v>4</v>
      </c>
      <c r="B67" s="28" t="s">
        <v>52</v>
      </c>
      <c r="C67" s="29" t="s">
        <v>38</v>
      </c>
      <c r="D67" s="30" t="s">
        <v>38</v>
      </c>
      <c r="E67" s="30" t="s">
        <v>38</v>
      </c>
      <c r="F67" s="30" t="s">
        <v>38</v>
      </c>
      <c r="G67" s="30" t="s">
        <v>38</v>
      </c>
      <c r="H67" s="30" t="s">
        <v>38</v>
      </c>
      <c r="I67" s="30" t="s">
        <v>38</v>
      </c>
      <c r="J67" s="30" t="s">
        <v>38</v>
      </c>
      <c r="K67" s="30" t="s">
        <v>38</v>
      </c>
      <c r="L67" s="30" t="s">
        <v>38</v>
      </c>
      <c r="M67" s="30" t="s">
        <v>38</v>
      </c>
      <c r="N67" s="30" t="s">
        <v>38</v>
      </c>
    </row>
    <row r="68" spans="1:14" ht="15.75">
      <c r="A68" s="28">
        <v>5</v>
      </c>
      <c r="B68" s="28" t="s">
        <v>53</v>
      </c>
      <c r="C68" s="29" t="s">
        <v>38</v>
      </c>
      <c r="D68" s="30" t="s">
        <v>38</v>
      </c>
      <c r="E68" s="30" t="s">
        <v>38</v>
      </c>
      <c r="F68" s="30" t="s">
        <v>38</v>
      </c>
      <c r="G68" s="30" t="s">
        <v>38</v>
      </c>
      <c r="H68" s="30" t="s">
        <v>38</v>
      </c>
      <c r="I68" s="30" t="s">
        <v>38</v>
      </c>
      <c r="J68" s="30" t="s">
        <v>38</v>
      </c>
      <c r="K68" s="30" t="s">
        <v>38</v>
      </c>
      <c r="L68" s="30" t="s">
        <v>38</v>
      </c>
      <c r="M68" s="30" t="s">
        <v>38</v>
      </c>
      <c r="N68" s="30" t="s">
        <v>38</v>
      </c>
    </row>
    <row r="69" spans="1:14" ht="15.75">
      <c r="A69" s="28">
        <v>6</v>
      </c>
      <c r="B69" s="28" t="s">
        <v>54</v>
      </c>
      <c r="C69" s="29" t="s">
        <v>38</v>
      </c>
      <c r="D69" s="30" t="s">
        <v>38</v>
      </c>
      <c r="E69" s="30" t="s">
        <v>38</v>
      </c>
      <c r="F69" s="30" t="s">
        <v>38</v>
      </c>
      <c r="G69" s="30" t="s">
        <v>38</v>
      </c>
      <c r="H69" s="30" t="s">
        <v>38</v>
      </c>
      <c r="I69" s="30" t="s">
        <v>38</v>
      </c>
      <c r="J69" s="30" t="s">
        <v>38</v>
      </c>
      <c r="K69" s="30" t="s">
        <v>38</v>
      </c>
      <c r="L69" s="30" t="s">
        <v>38</v>
      </c>
      <c r="M69" s="30" t="s">
        <v>38</v>
      </c>
      <c r="N69" s="30" t="s">
        <v>38</v>
      </c>
    </row>
    <row r="70" spans="1:14" ht="15.75">
      <c r="A70" s="28">
        <v>7</v>
      </c>
      <c r="B70" s="28" t="s">
        <v>55</v>
      </c>
      <c r="C70" s="29" t="s">
        <v>38</v>
      </c>
      <c r="D70" s="30" t="s">
        <v>38</v>
      </c>
      <c r="E70" s="30" t="s">
        <v>38</v>
      </c>
      <c r="F70" s="30" t="s">
        <v>38</v>
      </c>
      <c r="G70" s="30" t="s">
        <v>38</v>
      </c>
      <c r="H70" s="30" t="s">
        <v>38</v>
      </c>
      <c r="I70" s="30" t="s">
        <v>38</v>
      </c>
      <c r="J70" s="30" t="s">
        <v>38</v>
      </c>
      <c r="K70" s="30" t="s">
        <v>38</v>
      </c>
      <c r="L70" s="30" t="s">
        <v>38</v>
      </c>
      <c r="M70" s="30" t="s">
        <v>38</v>
      </c>
      <c r="N70" s="30" t="s">
        <v>38</v>
      </c>
    </row>
    <row r="71" spans="1:14" ht="15.75">
      <c r="A71" s="28">
        <v>8</v>
      </c>
      <c r="B71" s="28" t="s">
        <v>56</v>
      </c>
      <c r="C71" s="29" t="s">
        <v>38</v>
      </c>
      <c r="D71" s="30" t="s">
        <v>38</v>
      </c>
      <c r="E71" s="30" t="s">
        <v>38</v>
      </c>
      <c r="F71" s="30" t="s">
        <v>38</v>
      </c>
      <c r="G71" s="30" t="s">
        <v>38</v>
      </c>
      <c r="H71" s="30" t="s">
        <v>38</v>
      </c>
      <c r="I71" s="30" t="s">
        <v>38</v>
      </c>
      <c r="J71" s="30" t="s">
        <v>38</v>
      </c>
      <c r="K71" s="30" t="s">
        <v>38</v>
      </c>
      <c r="L71" s="30" t="s">
        <v>38</v>
      </c>
      <c r="M71" s="30" t="s">
        <v>38</v>
      </c>
      <c r="N71" s="30" t="s">
        <v>38</v>
      </c>
    </row>
    <row r="72" spans="1:14" ht="15.75">
      <c r="A72" s="28">
        <v>9</v>
      </c>
      <c r="B72" s="28" t="s">
        <v>57</v>
      </c>
      <c r="C72" s="29" t="s">
        <v>38</v>
      </c>
      <c r="D72" s="30" t="s">
        <v>38</v>
      </c>
      <c r="E72" s="30" t="s">
        <v>38</v>
      </c>
      <c r="F72" s="30" t="s">
        <v>38</v>
      </c>
      <c r="G72" s="30" t="s">
        <v>38</v>
      </c>
      <c r="H72" s="30" t="s">
        <v>38</v>
      </c>
      <c r="I72" s="30" t="s">
        <v>38</v>
      </c>
      <c r="J72" s="30" t="s">
        <v>38</v>
      </c>
      <c r="K72" s="30" t="s">
        <v>38</v>
      </c>
      <c r="L72" s="30" t="s">
        <v>38</v>
      </c>
      <c r="M72" s="30" t="s">
        <v>38</v>
      </c>
      <c r="N72" s="30" t="s">
        <v>38</v>
      </c>
    </row>
    <row r="73" spans="1:14" ht="15.75">
      <c r="A73" s="28">
        <v>10</v>
      </c>
      <c r="B73" s="28" t="s">
        <v>83</v>
      </c>
      <c r="C73" s="29" t="s">
        <v>38</v>
      </c>
      <c r="D73" s="30" t="s">
        <v>38</v>
      </c>
      <c r="E73" s="30" t="s">
        <v>38</v>
      </c>
      <c r="F73" s="30" t="s">
        <v>38</v>
      </c>
      <c r="G73" s="30" t="s">
        <v>38</v>
      </c>
      <c r="H73" s="30" t="s">
        <v>38</v>
      </c>
      <c r="I73" s="30" t="s">
        <v>38</v>
      </c>
      <c r="J73" s="30" t="s">
        <v>38</v>
      </c>
      <c r="K73" s="30" t="s">
        <v>38</v>
      </c>
      <c r="L73" s="30" t="s">
        <v>38</v>
      </c>
      <c r="M73" s="30" t="s">
        <v>38</v>
      </c>
      <c r="N73" s="30" t="s">
        <v>38</v>
      </c>
    </row>
    <row r="74" spans="1:14" ht="16.5" thickBot="1">
      <c r="A74" s="28">
        <v>11</v>
      </c>
      <c r="B74" s="28" t="s">
        <v>58</v>
      </c>
      <c r="C74" s="29"/>
      <c r="D74" s="30"/>
      <c r="E74" s="30" t="s">
        <v>38</v>
      </c>
      <c r="F74" s="30"/>
      <c r="G74" s="30"/>
      <c r="H74" s="30" t="s">
        <v>38</v>
      </c>
      <c r="I74" s="30"/>
      <c r="J74" s="30"/>
      <c r="K74" s="30" t="s">
        <v>38</v>
      </c>
      <c r="L74" s="30"/>
      <c r="M74" s="30"/>
      <c r="N74" s="30" t="s">
        <v>38</v>
      </c>
    </row>
    <row r="75" spans="1:14" ht="16.5" thickBot="1">
      <c r="A75" s="445" t="s">
        <v>59</v>
      </c>
      <c r="B75" s="446"/>
      <c r="C75" s="35" t="s">
        <v>1</v>
      </c>
      <c r="D75" s="22" t="s">
        <v>2</v>
      </c>
      <c r="E75" s="22" t="s">
        <v>9</v>
      </c>
      <c r="F75" s="22" t="s">
        <v>1</v>
      </c>
      <c r="G75" s="22" t="s">
        <v>2</v>
      </c>
      <c r="H75" s="22" t="s">
        <v>9</v>
      </c>
      <c r="I75" s="22" t="s">
        <v>1</v>
      </c>
      <c r="J75" s="22" t="s">
        <v>2</v>
      </c>
      <c r="K75" s="22" t="s">
        <v>9</v>
      </c>
      <c r="L75" s="22" t="s">
        <v>1</v>
      </c>
      <c r="M75" s="22" t="s">
        <v>2</v>
      </c>
      <c r="N75" s="23" t="s">
        <v>9</v>
      </c>
    </row>
    <row r="76" spans="1:14" ht="15.75">
      <c r="A76" s="24">
        <v>1</v>
      </c>
      <c r="B76" s="24" t="s">
        <v>60</v>
      </c>
      <c r="C76" s="36" t="s">
        <v>38</v>
      </c>
      <c r="D76" s="27" t="s">
        <v>38</v>
      </c>
      <c r="E76" s="27" t="s">
        <v>38</v>
      </c>
      <c r="F76" s="27" t="s">
        <v>38</v>
      </c>
      <c r="G76" s="27" t="s">
        <v>38</v>
      </c>
      <c r="H76" s="27" t="s">
        <v>38</v>
      </c>
      <c r="I76" s="27" t="s">
        <v>38</v>
      </c>
      <c r="J76" s="27" t="s">
        <v>38</v>
      </c>
      <c r="K76" s="27" t="s">
        <v>38</v>
      </c>
      <c r="L76" s="27" t="s">
        <v>38</v>
      </c>
      <c r="M76" s="27" t="s">
        <v>38</v>
      </c>
      <c r="N76" s="27" t="s">
        <v>38</v>
      </c>
    </row>
    <row r="77" spans="1:14" ht="15.75">
      <c r="A77" s="28">
        <v>2</v>
      </c>
      <c r="B77" s="28" t="s">
        <v>61</v>
      </c>
      <c r="C77" s="41"/>
      <c r="D77" s="28"/>
      <c r="E77" s="30" t="s">
        <v>38</v>
      </c>
      <c r="F77" s="28"/>
      <c r="G77" s="28"/>
      <c r="H77" s="30" t="s">
        <v>38</v>
      </c>
      <c r="I77" s="28"/>
      <c r="J77" s="28"/>
      <c r="K77" s="30" t="s">
        <v>38</v>
      </c>
      <c r="L77" s="28"/>
      <c r="M77" s="28"/>
      <c r="N77" s="30" t="s">
        <v>38</v>
      </c>
    </row>
    <row r="78" spans="1:14" ht="15.75">
      <c r="A78" s="28">
        <v>3</v>
      </c>
      <c r="B78" s="28" t="s">
        <v>62</v>
      </c>
      <c r="C78" s="29"/>
      <c r="D78" s="30"/>
      <c r="E78" s="30" t="s">
        <v>38</v>
      </c>
      <c r="F78" s="30"/>
      <c r="G78" s="30"/>
      <c r="H78" s="30" t="s">
        <v>38</v>
      </c>
      <c r="I78" s="30"/>
      <c r="J78" s="30"/>
      <c r="K78" s="30" t="s">
        <v>38</v>
      </c>
      <c r="L78" s="30"/>
      <c r="M78" s="30"/>
      <c r="N78" s="30" t="s">
        <v>38</v>
      </c>
    </row>
    <row r="79" spans="1:14" ht="15.75">
      <c r="A79" s="28">
        <v>4</v>
      </c>
      <c r="B79" s="28" t="s">
        <v>63</v>
      </c>
      <c r="C79" s="29"/>
      <c r="D79" s="30" t="s">
        <v>38</v>
      </c>
      <c r="E79" s="30"/>
      <c r="F79" s="30"/>
      <c r="G79" s="30" t="s">
        <v>38</v>
      </c>
      <c r="H79" s="30"/>
      <c r="I79" s="30"/>
      <c r="J79" s="30" t="s">
        <v>38</v>
      </c>
      <c r="K79" s="30"/>
      <c r="L79" s="30"/>
      <c r="M79" s="30" t="s">
        <v>38</v>
      </c>
      <c r="N79" s="30"/>
    </row>
    <row r="80" spans="1:14" ht="15.75">
      <c r="A80" s="28">
        <v>5</v>
      </c>
      <c r="B80" s="28" t="s">
        <v>64</v>
      </c>
      <c r="C80" s="29" t="s">
        <v>38</v>
      </c>
      <c r="D80" s="30" t="s">
        <v>38</v>
      </c>
      <c r="E80" s="30" t="s">
        <v>38</v>
      </c>
      <c r="F80" s="30" t="s">
        <v>38</v>
      </c>
      <c r="G80" s="30" t="s">
        <v>38</v>
      </c>
      <c r="H80" s="30" t="s">
        <v>38</v>
      </c>
      <c r="I80" s="30" t="s">
        <v>38</v>
      </c>
      <c r="J80" s="30" t="s">
        <v>38</v>
      </c>
      <c r="K80" s="30" t="s">
        <v>38</v>
      </c>
      <c r="L80" s="30" t="s">
        <v>38</v>
      </c>
      <c r="M80" s="30" t="s">
        <v>38</v>
      </c>
      <c r="N80" s="30" t="s">
        <v>38</v>
      </c>
    </row>
    <row r="81" spans="1:14" ht="15.75">
      <c r="A81" s="28">
        <v>6</v>
      </c>
      <c r="B81" s="28" t="s">
        <v>65</v>
      </c>
      <c r="C81" s="29"/>
      <c r="D81" s="30"/>
      <c r="E81" s="30" t="s">
        <v>38</v>
      </c>
      <c r="F81" s="30"/>
      <c r="G81" s="30"/>
      <c r="H81" s="30" t="s">
        <v>38</v>
      </c>
      <c r="I81" s="30"/>
      <c r="J81" s="30"/>
      <c r="K81" s="30" t="s">
        <v>38</v>
      </c>
      <c r="L81" s="30"/>
      <c r="M81" s="30"/>
      <c r="N81" s="30" t="s">
        <v>38</v>
      </c>
    </row>
    <row r="82" spans="1:14" ht="15.75">
      <c r="A82" s="28">
        <v>7</v>
      </c>
      <c r="B82" s="28" t="s">
        <v>66</v>
      </c>
      <c r="C82" s="29" t="s">
        <v>38</v>
      </c>
      <c r="D82" s="30" t="s">
        <v>38</v>
      </c>
      <c r="E82" s="30" t="s">
        <v>38</v>
      </c>
      <c r="F82" s="30" t="s">
        <v>38</v>
      </c>
      <c r="G82" s="30" t="s">
        <v>38</v>
      </c>
      <c r="H82" s="30" t="s">
        <v>38</v>
      </c>
      <c r="I82" s="30" t="s">
        <v>38</v>
      </c>
      <c r="J82" s="30" t="s">
        <v>38</v>
      </c>
      <c r="K82" s="30" t="s">
        <v>38</v>
      </c>
      <c r="L82" s="30" t="s">
        <v>38</v>
      </c>
      <c r="M82" s="30" t="s">
        <v>38</v>
      </c>
      <c r="N82" s="30" t="s">
        <v>38</v>
      </c>
    </row>
    <row r="83" spans="1:14" ht="15.75">
      <c r="A83" s="28">
        <v>8</v>
      </c>
      <c r="B83" s="28" t="s">
        <v>67</v>
      </c>
      <c r="C83" s="29" t="s">
        <v>38</v>
      </c>
      <c r="D83" s="30" t="s">
        <v>38</v>
      </c>
      <c r="E83" s="30" t="s">
        <v>38</v>
      </c>
      <c r="F83" s="30" t="s">
        <v>38</v>
      </c>
      <c r="G83" s="30" t="s">
        <v>38</v>
      </c>
      <c r="H83" s="30" t="s">
        <v>38</v>
      </c>
      <c r="I83" s="30" t="s">
        <v>38</v>
      </c>
      <c r="J83" s="30" t="s">
        <v>38</v>
      </c>
      <c r="K83" s="30" t="s">
        <v>38</v>
      </c>
      <c r="L83" s="30" t="s">
        <v>38</v>
      </c>
      <c r="M83" s="30" t="s">
        <v>38</v>
      </c>
      <c r="N83" s="30" t="s">
        <v>38</v>
      </c>
    </row>
    <row r="84" spans="1:14" ht="15.75">
      <c r="A84" s="28">
        <v>9</v>
      </c>
      <c r="B84" s="28" t="s">
        <v>68</v>
      </c>
      <c r="C84" s="41"/>
      <c r="D84" s="48" t="s">
        <v>38</v>
      </c>
      <c r="E84" s="48" t="s">
        <v>38</v>
      </c>
      <c r="F84" s="28"/>
      <c r="G84" s="48" t="s">
        <v>38</v>
      </c>
      <c r="H84" s="48" t="s">
        <v>38</v>
      </c>
      <c r="I84" s="28"/>
      <c r="J84" s="48" t="s">
        <v>38</v>
      </c>
      <c r="K84" s="48" t="s">
        <v>38</v>
      </c>
      <c r="L84" s="28"/>
      <c r="M84" s="48" t="s">
        <v>38</v>
      </c>
      <c r="N84" s="48" t="s">
        <v>38</v>
      </c>
    </row>
    <row r="85" spans="1:14" ht="15.75">
      <c r="A85" s="28">
        <v>10</v>
      </c>
      <c r="B85" s="28" t="s">
        <v>69</v>
      </c>
      <c r="C85" s="29" t="s">
        <v>38</v>
      </c>
      <c r="D85" s="30" t="s">
        <v>38</v>
      </c>
      <c r="E85" s="30" t="s">
        <v>38</v>
      </c>
      <c r="F85" s="30" t="s">
        <v>38</v>
      </c>
      <c r="G85" s="30" t="s">
        <v>38</v>
      </c>
      <c r="H85" s="30" t="s">
        <v>38</v>
      </c>
      <c r="I85" s="30" t="s">
        <v>38</v>
      </c>
      <c r="J85" s="30" t="s">
        <v>38</v>
      </c>
      <c r="K85" s="30" t="s">
        <v>38</v>
      </c>
      <c r="L85" s="30" t="s">
        <v>38</v>
      </c>
      <c r="M85" s="30" t="s">
        <v>38</v>
      </c>
      <c r="N85" s="30" t="s">
        <v>38</v>
      </c>
    </row>
    <row r="86" spans="1:14" ht="15.75">
      <c r="A86" s="28">
        <v>11</v>
      </c>
      <c r="B86" s="28" t="s">
        <v>70</v>
      </c>
      <c r="C86" s="29" t="s">
        <v>38</v>
      </c>
      <c r="D86" s="30" t="s">
        <v>38</v>
      </c>
      <c r="E86" s="30" t="s">
        <v>38</v>
      </c>
      <c r="F86" s="30" t="s">
        <v>38</v>
      </c>
      <c r="G86" s="30" t="s">
        <v>38</v>
      </c>
      <c r="H86" s="30" t="s">
        <v>38</v>
      </c>
      <c r="I86" s="30" t="s">
        <v>38</v>
      </c>
      <c r="J86" s="30" t="s">
        <v>38</v>
      </c>
      <c r="K86" s="30" t="s">
        <v>38</v>
      </c>
      <c r="L86" s="30" t="s">
        <v>38</v>
      </c>
      <c r="M86" s="30" t="s">
        <v>38</v>
      </c>
      <c r="N86" s="30" t="s">
        <v>38</v>
      </c>
    </row>
    <row r="87" spans="1:14" ht="16.5" thickBot="1">
      <c r="A87" s="32">
        <v>12</v>
      </c>
      <c r="B87" s="32" t="s">
        <v>224</v>
      </c>
      <c r="C87" s="33"/>
      <c r="D87" s="34"/>
      <c r="E87" s="34" t="s">
        <v>38</v>
      </c>
      <c r="F87" s="34"/>
      <c r="G87" s="34"/>
      <c r="H87" s="34" t="s">
        <v>38</v>
      </c>
      <c r="I87" s="34"/>
      <c r="J87" s="34"/>
      <c r="K87" s="34" t="s">
        <v>38</v>
      </c>
      <c r="L87" s="34"/>
      <c r="M87" s="34"/>
      <c r="N87" s="34" t="s">
        <v>38</v>
      </c>
    </row>
    <row r="88" spans="1:14" ht="16.5" thickBot="1">
      <c r="A88" s="445" t="s">
        <v>71</v>
      </c>
      <c r="B88" s="446"/>
      <c r="C88" s="35" t="s">
        <v>1</v>
      </c>
      <c r="D88" s="22" t="s">
        <v>2</v>
      </c>
      <c r="E88" s="22" t="s">
        <v>9</v>
      </c>
      <c r="F88" s="22" t="s">
        <v>1</v>
      </c>
      <c r="G88" s="22" t="s">
        <v>2</v>
      </c>
      <c r="H88" s="22" t="s">
        <v>9</v>
      </c>
      <c r="I88" s="22" t="s">
        <v>1</v>
      </c>
      <c r="J88" s="22" t="s">
        <v>2</v>
      </c>
      <c r="K88" s="22" t="s">
        <v>9</v>
      </c>
      <c r="L88" s="22" t="s">
        <v>1</v>
      </c>
      <c r="M88" s="22" t="s">
        <v>2</v>
      </c>
      <c r="N88" s="23" t="s">
        <v>9</v>
      </c>
    </row>
    <row r="89" spans="1:14" ht="15.75">
      <c r="A89" s="24">
        <v>1</v>
      </c>
      <c r="B89" s="24" t="s">
        <v>72</v>
      </c>
      <c r="C89" s="36" t="s">
        <v>38</v>
      </c>
      <c r="D89" s="27" t="s">
        <v>38</v>
      </c>
      <c r="E89" s="27" t="s">
        <v>38</v>
      </c>
      <c r="F89" s="27" t="s">
        <v>38</v>
      </c>
      <c r="G89" s="27" t="s">
        <v>38</v>
      </c>
      <c r="H89" s="27" t="s">
        <v>38</v>
      </c>
      <c r="I89" s="27" t="s">
        <v>38</v>
      </c>
      <c r="J89" s="27" t="s">
        <v>38</v>
      </c>
      <c r="K89" s="27" t="s">
        <v>38</v>
      </c>
      <c r="L89" s="27" t="s">
        <v>38</v>
      </c>
      <c r="M89" s="27" t="s">
        <v>38</v>
      </c>
      <c r="N89" s="27" t="s">
        <v>38</v>
      </c>
    </row>
    <row r="90" spans="1:14" ht="31.5">
      <c r="A90" s="28">
        <v>2</v>
      </c>
      <c r="B90" s="43" t="s">
        <v>73</v>
      </c>
      <c r="C90" s="29" t="s">
        <v>38</v>
      </c>
      <c r="D90" s="30" t="s">
        <v>38</v>
      </c>
      <c r="E90" s="30" t="s">
        <v>38</v>
      </c>
      <c r="F90" s="30" t="s">
        <v>38</v>
      </c>
      <c r="G90" s="30" t="s">
        <v>38</v>
      </c>
      <c r="H90" s="30" t="s">
        <v>38</v>
      </c>
      <c r="I90" s="30" t="s">
        <v>38</v>
      </c>
      <c r="J90" s="30" t="s">
        <v>38</v>
      </c>
      <c r="K90" s="30" t="s">
        <v>38</v>
      </c>
      <c r="L90" s="30" t="s">
        <v>38</v>
      </c>
      <c r="M90" s="30" t="s">
        <v>38</v>
      </c>
      <c r="N90" s="30" t="s">
        <v>38</v>
      </c>
    </row>
    <row r="91" spans="1:14" ht="15.75">
      <c r="A91" s="28">
        <v>3</v>
      </c>
      <c r="B91" s="28" t="s">
        <v>230</v>
      </c>
      <c r="C91" s="29" t="s">
        <v>38</v>
      </c>
      <c r="D91" s="30" t="s">
        <v>38</v>
      </c>
      <c r="E91" s="30" t="s">
        <v>38</v>
      </c>
      <c r="F91" s="30" t="s">
        <v>38</v>
      </c>
      <c r="G91" s="30" t="s">
        <v>38</v>
      </c>
      <c r="H91" s="30" t="s">
        <v>38</v>
      </c>
      <c r="I91" s="30" t="s">
        <v>38</v>
      </c>
      <c r="J91" s="30" t="s">
        <v>38</v>
      </c>
      <c r="K91" s="30" t="s">
        <v>38</v>
      </c>
      <c r="L91" s="30" t="s">
        <v>38</v>
      </c>
      <c r="M91" s="30" t="s">
        <v>38</v>
      </c>
      <c r="N91" s="30" t="s">
        <v>38</v>
      </c>
    </row>
  </sheetData>
  <mergeCells count="14">
    <mergeCell ref="A63:B63"/>
    <mergeCell ref="A75:B75"/>
    <mergeCell ref="A88:B88"/>
    <mergeCell ref="A5:B5"/>
    <mergeCell ref="A11:B11"/>
    <mergeCell ref="A23:B23"/>
    <mergeCell ref="A34:B34"/>
    <mergeCell ref="A53:B53"/>
    <mergeCell ref="C4:E4"/>
    <mergeCell ref="F4:H4"/>
    <mergeCell ref="I4:K4"/>
    <mergeCell ref="L4:N4"/>
    <mergeCell ref="A1:N1"/>
    <mergeCell ref="A2:N2"/>
  </mergeCells>
  <pageMargins left="0.45" right="0.45" top="0.75" bottom="0.75" header="0.3" footer="0.3"/>
  <pageSetup paperSize="14" scale="9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L16" sqref="L16"/>
    </sheetView>
  </sheetViews>
  <sheetFormatPr defaultRowHeight="15"/>
  <sheetData>
    <row r="1" spans="1:3">
      <c r="A1" t="s">
        <v>140</v>
      </c>
    </row>
    <row r="3" spans="1:3">
      <c r="A3">
        <v>1</v>
      </c>
      <c r="B3" t="s">
        <v>159</v>
      </c>
    </row>
    <row r="4" spans="1:3">
      <c r="A4">
        <v>2</v>
      </c>
      <c r="B4" t="s">
        <v>158</v>
      </c>
    </row>
    <row r="5" spans="1:3">
      <c r="A5">
        <v>3</v>
      </c>
      <c r="B5" t="s">
        <v>160</v>
      </c>
    </row>
    <row r="6" spans="1:3">
      <c r="A6">
        <v>4</v>
      </c>
      <c r="B6" t="s">
        <v>141</v>
      </c>
    </row>
    <row r="7" spans="1:3">
      <c r="B7" t="s">
        <v>81</v>
      </c>
      <c r="C7" t="s">
        <v>142</v>
      </c>
    </row>
    <row r="8" spans="1:3">
      <c r="B8" t="s">
        <v>81</v>
      </c>
      <c r="C8" t="s">
        <v>143</v>
      </c>
    </row>
    <row r="9" spans="1:3">
      <c r="B9" t="s">
        <v>81</v>
      </c>
      <c r="C9" t="s">
        <v>144</v>
      </c>
    </row>
    <row r="10" spans="1:3">
      <c r="B10" t="s">
        <v>81</v>
      </c>
      <c r="C10" t="s">
        <v>145</v>
      </c>
    </row>
    <row r="11" spans="1:3">
      <c r="B11" t="s">
        <v>81</v>
      </c>
      <c r="C11" t="s">
        <v>146</v>
      </c>
    </row>
    <row r="12" spans="1:3">
      <c r="B12" t="s">
        <v>81</v>
      </c>
      <c r="C12" t="s">
        <v>147</v>
      </c>
    </row>
    <row r="13" spans="1:3">
      <c r="B13" t="s">
        <v>81</v>
      </c>
      <c r="C13" t="s">
        <v>148</v>
      </c>
    </row>
    <row r="14" spans="1:3">
      <c r="B14" t="s">
        <v>81</v>
      </c>
      <c r="C14" t="s">
        <v>149</v>
      </c>
    </row>
    <row r="15" spans="1:3">
      <c r="B15" t="s">
        <v>81</v>
      </c>
      <c r="C15" t="s">
        <v>150</v>
      </c>
    </row>
    <row r="16" spans="1:3">
      <c r="B16" t="s">
        <v>81</v>
      </c>
      <c r="C16" t="s">
        <v>151</v>
      </c>
    </row>
    <row r="17" spans="2:3">
      <c r="B17" t="s">
        <v>81</v>
      </c>
      <c r="C17" t="s">
        <v>156</v>
      </c>
    </row>
    <row r="18" spans="2:3">
      <c r="B18" t="s">
        <v>81</v>
      </c>
      <c r="C18" t="s">
        <v>152</v>
      </c>
    </row>
    <row r="19" spans="2:3">
      <c r="B19" t="s">
        <v>81</v>
      </c>
      <c r="C19" t="s">
        <v>153</v>
      </c>
    </row>
    <row r="20" spans="2:3">
      <c r="B20" t="s">
        <v>81</v>
      </c>
      <c r="C20" t="s">
        <v>157</v>
      </c>
    </row>
    <row r="21" spans="2:3">
      <c r="B21" t="s">
        <v>81</v>
      </c>
      <c r="C21" t="s">
        <v>154</v>
      </c>
    </row>
    <row r="22" spans="2:3">
      <c r="B22" t="s">
        <v>81</v>
      </c>
      <c r="C22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Program tahun 2023 acount code</vt:lpstr>
      <vt:lpstr>Program tahun 2023</vt:lpstr>
      <vt:lpstr>APEN 2023</vt:lpstr>
      <vt:lpstr>Matrik 5 tahun</vt:lpstr>
      <vt:lpstr>progam terlaksana</vt:lpstr>
      <vt:lpstr>'Program tahun 2023 acount code'!Print_Area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 KANAAN</dc:creator>
  <cp:lastModifiedBy>Toni Handika</cp:lastModifiedBy>
  <cp:lastPrinted>2022-07-28T10:48:52Z</cp:lastPrinted>
  <dcterms:created xsi:type="dcterms:W3CDTF">2021-07-13T08:00:44Z</dcterms:created>
  <dcterms:modified xsi:type="dcterms:W3CDTF">2023-03-07T13:37:28Z</dcterms:modified>
</cp:coreProperties>
</file>