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5"/>
  </bookViews>
  <sheets>
    <sheet name="Plan1" sheetId="1" r:id="rId1"/>
    <sheet name="AULA3" sheetId="2" r:id="rId2"/>
    <sheet name="PAUTA_ESCOLAR" sheetId="4" r:id="rId3"/>
    <sheet name="aula4" sheetId="3" r:id="rId4"/>
    <sheet name="FOLHA DE SALÁRIO" sheetId="5" r:id="rId5"/>
    <sheet name="Jorgito Pires" sheetId="9" r:id="rId6"/>
    <sheet name="Tonilson Pires" sheetId="6" r:id="rId7"/>
    <sheet name="Seique Pires" sheetId="7" r:id="rId8"/>
  </sheets>
  <calcPr calcId="152511"/>
</workbook>
</file>

<file path=xl/calcChain.xml><?xml version="1.0" encoding="utf-8"?>
<calcChain xmlns="http://schemas.openxmlformats.org/spreadsheetml/2006/main">
  <c r="G29" i="9" l="1"/>
  <c r="H26" i="9"/>
  <c r="H25" i="9"/>
  <c r="H24" i="9"/>
  <c r="H21" i="9"/>
  <c r="H20" i="9"/>
  <c r="H19" i="9"/>
  <c r="H14" i="9"/>
  <c r="H12" i="9"/>
  <c r="E16" i="9"/>
  <c r="G29" i="7"/>
  <c r="H26" i="7"/>
  <c r="H25" i="7"/>
  <c r="H24" i="7"/>
  <c r="H21" i="7"/>
  <c r="H20" i="7"/>
  <c r="H19" i="7"/>
  <c r="E16" i="7"/>
  <c r="H14" i="7"/>
  <c r="H12" i="7"/>
  <c r="H20" i="6"/>
  <c r="H19" i="6"/>
  <c r="H24" i="6" l="1"/>
  <c r="H23" i="6"/>
  <c r="H18" i="6"/>
  <c r="H13" i="6"/>
  <c r="H11" i="6"/>
  <c r="E15" i="6"/>
  <c r="F2" i="3" l="1"/>
  <c r="F3" i="3"/>
  <c r="F4" i="3"/>
  <c r="F5" i="3"/>
  <c r="F6" i="3"/>
  <c r="F7" i="3"/>
  <c r="F8" i="3"/>
  <c r="F9" i="3"/>
  <c r="F10" i="3"/>
  <c r="C8" i="5"/>
  <c r="D8" i="5"/>
  <c r="E8" i="5"/>
  <c r="F8" i="5"/>
  <c r="G8" i="5"/>
  <c r="I8" i="5"/>
  <c r="J8" i="5"/>
  <c r="L4" i="5"/>
  <c r="L5" i="5"/>
  <c r="L6" i="5"/>
  <c r="L7" i="5"/>
  <c r="K4" i="5"/>
  <c r="K5" i="5"/>
  <c r="K6" i="5"/>
  <c r="K7" i="5"/>
  <c r="J4" i="5"/>
  <c r="J5" i="5"/>
  <c r="J6" i="5"/>
  <c r="J7" i="5"/>
  <c r="J3" i="5"/>
  <c r="I4" i="5"/>
  <c r="I5" i="5"/>
  <c r="I6" i="5"/>
  <c r="I7" i="5"/>
  <c r="I3" i="5"/>
  <c r="H4" i="5"/>
  <c r="H5" i="5"/>
  <c r="H6" i="5"/>
  <c r="H7" i="5"/>
  <c r="H3" i="5"/>
  <c r="H25" i="6" s="1"/>
  <c r="F4" i="5"/>
  <c r="F5" i="5"/>
  <c r="F6" i="5"/>
  <c r="F7" i="5"/>
  <c r="F3" i="5"/>
  <c r="K3" i="5" l="1"/>
  <c r="H8" i="5"/>
  <c r="G7" i="2"/>
  <c r="G10" i="2" s="1"/>
  <c r="K8" i="5" l="1"/>
  <c r="L3" i="5"/>
  <c r="E4" i="4"/>
  <c r="F4" i="4" s="1"/>
  <c r="E5" i="4"/>
  <c r="F5" i="4" s="1"/>
  <c r="E6" i="4"/>
  <c r="F6" i="4" s="1"/>
  <c r="E7" i="4"/>
  <c r="F7" i="4" s="1"/>
  <c r="E8" i="4"/>
  <c r="E3" i="4"/>
  <c r="G28" i="6" l="1"/>
  <c r="L8" i="5"/>
  <c r="B15" i="4"/>
  <c r="B13" i="4"/>
  <c r="B14" i="4"/>
  <c r="F3" i="4"/>
  <c r="B11" i="4"/>
  <c r="F8" i="4"/>
  <c r="B12" i="4"/>
  <c r="B10" i="4"/>
  <c r="F2" i="1" l="1"/>
  <c r="D13" i="2"/>
  <c r="D14" i="2"/>
  <c r="D15" i="2"/>
  <c r="D16" i="2"/>
  <c r="D17" i="2"/>
  <c r="D18" i="2"/>
  <c r="D19" i="2"/>
  <c r="D12" i="2"/>
  <c r="D4" i="2"/>
  <c r="D5" i="2"/>
  <c r="D6" i="2"/>
  <c r="D7" i="2"/>
  <c r="D8" i="2"/>
  <c r="D9" i="2"/>
  <c r="D10" i="2"/>
  <c r="D3" i="2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<sst xmlns="http://schemas.openxmlformats.org/spreadsheetml/2006/main" count="215" uniqueCount="119">
  <si>
    <t>Nº</t>
  </si>
  <si>
    <t>NOME</t>
  </si>
  <si>
    <t>NOTA1</t>
  </si>
  <si>
    <t>NOTA2</t>
  </si>
  <si>
    <t>NOTA3</t>
  </si>
  <si>
    <t>MÉDIA</t>
  </si>
  <si>
    <t>OBSERVAÇÃO</t>
  </si>
  <si>
    <t>Tonilson Pires</t>
  </si>
  <si>
    <t>Emanuel Pires</t>
  </si>
  <si>
    <t>Seique Pires</t>
  </si>
  <si>
    <t>Jorgito Pires</t>
  </si>
  <si>
    <t>Emanuela Pires</t>
  </si>
  <si>
    <t>Tonilson Gabriel Pires</t>
  </si>
  <si>
    <t>Josefa Pires</t>
  </si>
  <si>
    <t>Cecília Pires</t>
  </si>
  <si>
    <t>Belândia Pires</t>
  </si>
  <si>
    <t>Joaquinita Pires</t>
  </si>
  <si>
    <t>PRODUTO</t>
  </si>
  <si>
    <t>QTD</t>
  </si>
  <si>
    <t>PREÇO</t>
  </si>
  <si>
    <t>TOTAL</t>
  </si>
  <si>
    <t>ARROZ</t>
  </si>
  <si>
    <t>PEIXE</t>
  </si>
  <si>
    <t>FUBA</t>
  </si>
  <si>
    <t xml:space="preserve">MASSA </t>
  </si>
  <si>
    <t>FRANGO</t>
  </si>
  <si>
    <t>BATATA</t>
  </si>
  <si>
    <t>TOMATE</t>
  </si>
  <si>
    <t>CEBOLA</t>
  </si>
  <si>
    <t>DESPEZA MENSAL</t>
  </si>
  <si>
    <t>TV</t>
  </si>
  <si>
    <t>TELEFONE</t>
  </si>
  <si>
    <t>INTERNET</t>
  </si>
  <si>
    <t>COLÉGIO</t>
  </si>
  <si>
    <t>ENERGIA</t>
  </si>
  <si>
    <t>COMBUSTÍVEL</t>
  </si>
  <si>
    <t>UNIVERSIDADE</t>
  </si>
  <si>
    <t>OUTROS</t>
  </si>
  <si>
    <t>SALÁRIO</t>
  </si>
  <si>
    <t>TOTAL GASTO</t>
  </si>
  <si>
    <t>SALDO</t>
  </si>
  <si>
    <t>1º TRIMESTRE</t>
  </si>
  <si>
    <t>2º TRIMESTRE</t>
  </si>
  <si>
    <t>3º TRIMESTRE</t>
  </si>
  <si>
    <t>MINI PAUTA</t>
  </si>
  <si>
    <t>N1</t>
  </si>
  <si>
    <t>N2</t>
  </si>
  <si>
    <t>N3</t>
  </si>
  <si>
    <t>SITUAÇÃO</t>
  </si>
  <si>
    <t>MARIA</t>
  </si>
  <si>
    <t>TERESA</t>
  </si>
  <si>
    <t>JOAQUIM</t>
  </si>
  <si>
    <t>DANIEL</t>
  </si>
  <si>
    <t>RITA</t>
  </si>
  <si>
    <t>DÁLIA</t>
  </si>
  <si>
    <t>Total</t>
  </si>
  <si>
    <t>Média</t>
  </si>
  <si>
    <t>Máximo</t>
  </si>
  <si>
    <t>Mínimo</t>
  </si>
  <si>
    <t>Maior</t>
  </si>
  <si>
    <t>Menor</t>
  </si>
  <si>
    <t>SALÁRIO BASE</t>
  </si>
  <si>
    <t>FUNÇÃO</t>
  </si>
  <si>
    <t>AUMENTO</t>
  </si>
  <si>
    <t>SUBS. TRANSPORTE</t>
  </si>
  <si>
    <t>SUBS. ALIMENTAÇÃO</t>
  </si>
  <si>
    <t>SALÁRIO LÍQUIDO</t>
  </si>
  <si>
    <t>DESCONTO</t>
  </si>
  <si>
    <t>Nº FALTA</t>
  </si>
  <si>
    <t>DESC FLT</t>
  </si>
  <si>
    <t>INSS 3%</t>
  </si>
  <si>
    <t>IRT 8%</t>
  </si>
  <si>
    <t>DESC. TOTAL</t>
  </si>
  <si>
    <t>MOTORISTA</t>
  </si>
  <si>
    <t>CONTABILISTA</t>
  </si>
  <si>
    <t>TOTAL GERAL</t>
  </si>
  <si>
    <t>SALÁRIO BRUTO</t>
  </si>
  <si>
    <t>SEIQUE, TONILSON, JORGITO</t>
  </si>
  <si>
    <t>IRT</t>
  </si>
  <si>
    <t>IMPOSTO SOBRE RENDIMENTO DE TRABALHO</t>
  </si>
  <si>
    <t>INSS</t>
  </si>
  <si>
    <t>INSTITUTO NACIONAL DA SEGURANÇA SOCIAL</t>
  </si>
  <si>
    <t>SALÁRIO PRIMÁRIO</t>
  </si>
  <si>
    <t>SALÁRIO BASE+SUBSIDIOS</t>
  </si>
  <si>
    <t>SALÁRIO BRUTO + DESCONTO TOTAL</t>
  </si>
  <si>
    <t>Original</t>
  </si>
  <si>
    <t xml:space="preserve">     recibo de vencimento</t>
  </si>
  <si>
    <t>Visão juvenil</t>
  </si>
  <si>
    <t>Bairro Nova Urbanização</t>
  </si>
  <si>
    <t>Rua Direita do Caterpilar</t>
  </si>
  <si>
    <t>Cacuaco - Luanda</t>
  </si>
  <si>
    <t>NIF: 5417481548</t>
  </si>
  <si>
    <t>Período</t>
  </si>
  <si>
    <t>Data de fecho</t>
  </si>
  <si>
    <t>Vencimento</t>
  </si>
  <si>
    <t>Dec-18</t>
  </si>
  <si>
    <t>Dez</t>
  </si>
  <si>
    <t>DIRECTOR</t>
  </si>
  <si>
    <t>Nome</t>
  </si>
  <si>
    <t>Função</t>
  </si>
  <si>
    <t>Cód</t>
  </si>
  <si>
    <t>R02</t>
  </si>
  <si>
    <t>R01</t>
  </si>
  <si>
    <t>R03</t>
  </si>
  <si>
    <t>D01</t>
  </si>
  <si>
    <t>D02</t>
  </si>
  <si>
    <t>Descrição</t>
  </si>
  <si>
    <t>Salário Base</t>
  </si>
  <si>
    <t>S. Alimentação</t>
  </si>
  <si>
    <t>S. Transporte</t>
  </si>
  <si>
    <t>D03</t>
  </si>
  <si>
    <t>DESC FALTAS</t>
  </si>
  <si>
    <t>TOTAL PAGO (AOA)</t>
  </si>
  <si>
    <t>Declaro que recebi a quantia constante nesse recibo</t>
  </si>
  <si>
    <t>Obs.</t>
  </si>
  <si>
    <t>Pagamento efectuado por transferência bancária</t>
  </si>
  <si>
    <t>Pagamento efectuado em AOA</t>
  </si>
  <si>
    <t>SECRETÁRIO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</si>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</sst>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\ [$KZ]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3" borderId="1" xfId="0" applyNumberFormat="1" applyFill="1" applyBorder="1"/>
    <xf numFmtId="0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0" borderId="11" xfId="0" applyFill="1" applyBorder="1"/>
    <xf numFmtId="0" fontId="0" fillId="0" borderId="12" xfId="0" applyFill="1" applyBorder="1"/>
    <xf numFmtId="164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9" xfId="1" applyNumberFormat="1" applyFont="1" applyBorder="1"/>
    <xf numFmtId="164" fontId="0" fillId="0" borderId="0" xfId="1" applyNumberFormat="1" applyFont="1" applyBorder="1"/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66675</xdr:rowOff>
    </xdr:from>
    <xdr:to>
      <xdr:col>1</xdr:col>
      <xdr:colOff>540417</xdr:colOff>
      <xdr:row>4</xdr:row>
      <xdr:rowOff>19050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66700"/>
          <a:ext cx="492792" cy="33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66675</xdr:rowOff>
    </xdr:from>
    <xdr:to>
      <xdr:col>1</xdr:col>
      <xdr:colOff>540417</xdr:colOff>
      <xdr:row>3</xdr:row>
      <xdr:rowOff>19050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66700"/>
          <a:ext cx="492792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66675</xdr:rowOff>
    </xdr:from>
    <xdr:to>
      <xdr:col>1</xdr:col>
      <xdr:colOff>540417</xdr:colOff>
      <xdr:row>4</xdr:row>
      <xdr:rowOff>19050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66700"/>
          <a:ext cx="492792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9" sqref="L9"/>
    </sheetView>
  </sheetViews>
  <sheetFormatPr defaultRowHeight="15" x14ac:dyDescent="0.25"/>
  <cols>
    <col min="1" max="1" width="2.85546875" customWidth="1"/>
    <col min="2" max="2" width="20.5703125" customWidth="1"/>
    <col min="7" max="7" width="1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1" t="s">
        <v>7</v>
      </c>
      <c r="C2" s="1">
        <v>11</v>
      </c>
      <c r="D2" s="1">
        <v>10</v>
      </c>
      <c r="E2" s="1">
        <v>15</v>
      </c>
      <c r="F2" s="1">
        <f>H15</f>
        <v>0</v>
      </c>
      <c r="G2" s="1"/>
    </row>
    <row r="3" spans="1:7" x14ac:dyDescent="0.25">
      <c r="A3" s="1">
        <v>2</v>
      </c>
      <c r="B3" s="1" t="s">
        <v>8</v>
      </c>
      <c r="C3" s="1">
        <v>12</v>
      </c>
      <c r="D3" s="1">
        <v>9</v>
      </c>
      <c r="E3" s="1">
        <v>14</v>
      </c>
      <c r="F3" s="1">
        <f t="shared" ref="F3:F11" si="0">(C3+D3+E3)/3</f>
        <v>11.666666666666666</v>
      </c>
      <c r="G3" s="1"/>
    </row>
    <row r="4" spans="1:7" x14ac:dyDescent="0.25">
      <c r="A4" s="1">
        <v>3</v>
      </c>
      <c r="B4" s="1" t="s">
        <v>9</v>
      </c>
      <c r="C4" s="1">
        <v>13</v>
      </c>
      <c r="D4" s="1">
        <v>8</v>
      </c>
      <c r="E4" s="1">
        <v>13</v>
      </c>
      <c r="F4" s="1">
        <f t="shared" si="0"/>
        <v>11.333333333333334</v>
      </c>
      <c r="G4" s="1"/>
    </row>
    <row r="5" spans="1:7" x14ac:dyDescent="0.25">
      <c r="A5" s="1">
        <v>4</v>
      </c>
      <c r="B5" s="1" t="s">
        <v>10</v>
      </c>
      <c r="C5" s="1">
        <v>14</v>
      </c>
      <c r="D5" s="1">
        <v>7</v>
      </c>
      <c r="E5" s="1">
        <v>12</v>
      </c>
      <c r="F5" s="1">
        <f t="shared" si="0"/>
        <v>11</v>
      </c>
      <c r="G5" s="1"/>
    </row>
    <row r="6" spans="1:7" x14ac:dyDescent="0.25">
      <c r="A6" s="1">
        <v>5</v>
      </c>
      <c r="B6" s="1" t="s">
        <v>11</v>
      </c>
      <c r="C6" s="1">
        <v>15</v>
      </c>
      <c r="D6" s="1">
        <v>6</v>
      </c>
      <c r="E6" s="1">
        <v>11</v>
      </c>
      <c r="F6" s="1">
        <f t="shared" si="0"/>
        <v>10.666666666666666</v>
      </c>
      <c r="G6" s="1"/>
    </row>
    <row r="7" spans="1:7" x14ac:dyDescent="0.25">
      <c r="A7" s="1">
        <v>6</v>
      </c>
      <c r="B7" s="1" t="s">
        <v>12</v>
      </c>
      <c r="C7" s="1">
        <v>16</v>
      </c>
      <c r="D7" s="1">
        <v>5</v>
      </c>
      <c r="E7" s="1">
        <v>10</v>
      </c>
      <c r="F7" s="1">
        <f t="shared" si="0"/>
        <v>10.333333333333334</v>
      </c>
      <c r="G7" s="1"/>
    </row>
    <row r="8" spans="1:7" x14ac:dyDescent="0.25">
      <c r="A8" s="1">
        <v>7</v>
      </c>
      <c r="B8" s="1" t="s">
        <v>13</v>
      </c>
      <c r="C8" s="1">
        <v>17</v>
      </c>
      <c r="D8" s="1">
        <v>4</v>
      </c>
      <c r="E8" s="1">
        <v>9</v>
      </c>
      <c r="F8" s="1">
        <f t="shared" si="0"/>
        <v>10</v>
      </c>
      <c r="G8" s="1"/>
    </row>
    <row r="9" spans="1:7" x14ac:dyDescent="0.25">
      <c r="A9" s="1">
        <v>8</v>
      </c>
      <c r="B9" s="1" t="s">
        <v>14</v>
      </c>
      <c r="C9" s="1">
        <v>18</v>
      </c>
      <c r="D9" s="1">
        <v>3</v>
      </c>
      <c r="E9" s="1">
        <v>8</v>
      </c>
      <c r="F9" s="1">
        <f t="shared" si="0"/>
        <v>9.6666666666666661</v>
      </c>
      <c r="G9" s="1"/>
    </row>
    <row r="10" spans="1:7" x14ac:dyDescent="0.25">
      <c r="A10" s="1">
        <v>9</v>
      </c>
      <c r="B10" s="1" t="s">
        <v>15</v>
      </c>
      <c r="C10" s="1">
        <v>19</v>
      </c>
      <c r="D10" s="1">
        <v>2</v>
      </c>
      <c r="E10" s="1">
        <v>7</v>
      </c>
      <c r="F10" s="1">
        <f t="shared" si="0"/>
        <v>9.3333333333333339</v>
      </c>
      <c r="G10" s="1"/>
    </row>
    <row r="11" spans="1:7" x14ac:dyDescent="0.25">
      <c r="A11" s="1">
        <v>10</v>
      </c>
      <c r="B11" s="1" t="s">
        <v>16</v>
      </c>
      <c r="C11" s="1">
        <v>20</v>
      </c>
      <c r="D11" s="1">
        <v>1</v>
      </c>
      <c r="E11" s="1">
        <v>6</v>
      </c>
      <c r="F11" s="1">
        <f t="shared" si="0"/>
        <v>9</v>
      </c>
      <c r="G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G11" sqref="G11"/>
    </sheetView>
  </sheetViews>
  <sheetFormatPr defaultRowHeight="15" x14ac:dyDescent="0.25"/>
  <cols>
    <col min="1" max="1" width="14" customWidth="1"/>
    <col min="3" max="3" width="12" customWidth="1"/>
    <col min="4" max="4" width="11.5703125" bestFit="1" customWidth="1"/>
    <col min="7" max="7" width="12.5703125" customWidth="1"/>
  </cols>
  <sheetData>
    <row r="1" spans="1:7" x14ac:dyDescent="0.25">
      <c r="A1" s="24" t="s">
        <v>29</v>
      </c>
      <c r="B1" s="24"/>
      <c r="C1" s="24"/>
      <c r="D1" s="24"/>
    </row>
    <row r="2" spans="1:7" x14ac:dyDescent="0.25">
      <c r="A2" s="2" t="s">
        <v>17</v>
      </c>
      <c r="B2" s="2" t="s">
        <v>18</v>
      </c>
      <c r="C2" s="2" t="s">
        <v>19</v>
      </c>
      <c r="D2" s="2" t="s">
        <v>20</v>
      </c>
    </row>
    <row r="3" spans="1:7" x14ac:dyDescent="0.25">
      <c r="A3" s="1" t="s">
        <v>21</v>
      </c>
      <c r="B3" s="1">
        <v>1</v>
      </c>
      <c r="C3" s="3">
        <v>8900</v>
      </c>
      <c r="D3" s="3">
        <f>C3*B3</f>
        <v>8900</v>
      </c>
      <c r="G3" t="s">
        <v>38</v>
      </c>
    </row>
    <row r="4" spans="1:7" x14ac:dyDescent="0.25">
      <c r="A4" s="1" t="s">
        <v>22</v>
      </c>
      <c r="B4" s="1">
        <v>2</v>
      </c>
      <c r="C4" s="3">
        <v>6500</v>
      </c>
      <c r="D4" s="3">
        <f t="shared" ref="D4:D10" si="0">C4*B4</f>
        <v>13000</v>
      </c>
      <c r="G4" s="6">
        <v>350000</v>
      </c>
    </row>
    <row r="5" spans="1:7" x14ac:dyDescent="0.25">
      <c r="A5" s="1" t="s">
        <v>23</v>
      </c>
      <c r="B5" s="1">
        <v>1</v>
      </c>
      <c r="C5" s="3">
        <v>9000</v>
      </c>
      <c r="D5" s="3">
        <f t="shared" si="0"/>
        <v>9000</v>
      </c>
    </row>
    <row r="6" spans="1:7" x14ac:dyDescent="0.25">
      <c r="A6" s="1" t="s">
        <v>24</v>
      </c>
      <c r="B6" s="1">
        <v>2</v>
      </c>
      <c r="C6" s="3">
        <v>4500</v>
      </c>
      <c r="D6" s="3">
        <f t="shared" si="0"/>
        <v>9000</v>
      </c>
      <c r="G6" t="s">
        <v>39</v>
      </c>
    </row>
    <row r="7" spans="1:7" x14ac:dyDescent="0.25">
      <c r="A7" s="1" t="s">
        <v>25</v>
      </c>
      <c r="B7" s="1">
        <v>3</v>
      </c>
      <c r="C7" s="3">
        <v>9000</v>
      </c>
      <c r="D7" s="3">
        <f t="shared" si="0"/>
        <v>27000</v>
      </c>
      <c r="G7" s="4" t="e">
        <f>SUM(TOTAL1)</f>
        <v>#NAME?</v>
      </c>
    </row>
    <row r="8" spans="1:7" x14ac:dyDescent="0.25">
      <c r="A8" s="1" t="s">
        <v>26</v>
      </c>
      <c r="B8" s="1">
        <v>2</v>
      </c>
      <c r="C8" s="3">
        <v>6500</v>
      </c>
      <c r="D8" s="3">
        <f t="shared" si="0"/>
        <v>13000</v>
      </c>
    </row>
    <row r="9" spans="1:7" x14ac:dyDescent="0.25">
      <c r="A9" s="1" t="s">
        <v>27</v>
      </c>
      <c r="B9" s="1">
        <v>2</v>
      </c>
      <c r="C9" s="3">
        <v>5000</v>
      </c>
      <c r="D9" s="3">
        <f t="shared" si="0"/>
        <v>10000</v>
      </c>
      <c r="G9" t="s">
        <v>40</v>
      </c>
    </row>
    <row r="10" spans="1:7" x14ac:dyDescent="0.25">
      <c r="A10" s="1" t="s">
        <v>28</v>
      </c>
      <c r="B10" s="1">
        <v>2</v>
      </c>
      <c r="C10" s="3">
        <v>6000</v>
      </c>
      <c r="D10" s="3">
        <f t="shared" si="0"/>
        <v>12000</v>
      </c>
      <c r="G10" s="5" t="e">
        <f>G4-G7</f>
        <v>#NAME?</v>
      </c>
    </row>
    <row r="11" spans="1:7" x14ac:dyDescent="0.25">
      <c r="A11" s="25"/>
      <c r="B11" s="26"/>
      <c r="C11" s="26"/>
      <c r="D11" s="27"/>
    </row>
    <row r="12" spans="1:7" x14ac:dyDescent="0.25">
      <c r="A12" s="1" t="s">
        <v>30</v>
      </c>
      <c r="B12" s="1">
        <v>1</v>
      </c>
      <c r="C12" s="3">
        <v>7600</v>
      </c>
      <c r="D12" s="3">
        <f>C12*B12</f>
        <v>7600</v>
      </c>
    </row>
    <row r="13" spans="1:7" x14ac:dyDescent="0.25">
      <c r="A13" s="1" t="s">
        <v>31</v>
      </c>
      <c r="B13" s="1">
        <v>1</v>
      </c>
      <c r="C13" s="3">
        <v>5000</v>
      </c>
      <c r="D13" s="3">
        <f t="shared" ref="D13:D19" si="1">C13*B13</f>
        <v>5000</v>
      </c>
    </row>
    <row r="14" spans="1:7" x14ac:dyDescent="0.25">
      <c r="A14" s="1" t="s">
        <v>32</v>
      </c>
      <c r="B14" s="1">
        <v>1</v>
      </c>
      <c r="C14" s="3">
        <v>12000</v>
      </c>
      <c r="D14" s="3">
        <f t="shared" si="1"/>
        <v>12000</v>
      </c>
    </row>
    <row r="15" spans="1:7" x14ac:dyDescent="0.25">
      <c r="A15" s="1" t="s">
        <v>33</v>
      </c>
      <c r="B15" s="1">
        <v>1</v>
      </c>
      <c r="C15" s="3">
        <v>10000</v>
      </c>
      <c r="D15" s="3">
        <f t="shared" si="1"/>
        <v>10000</v>
      </c>
    </row>
    <row r="16" spans="1:7" x14ac:dyDescent="0.25">
      <c r="A16" s="1" t="s">
        <v>34</v>
      </c>
      <c r="B16" s="1">
        <v>1</v>
      </c>
      <c r="C16" s="3">
        <v>5000</v>
      </c>
      <c r="D16" s="3">
        <f t="shared" si="1"/>
        <v>5000</v>
      </c>
    </row>
    <row r="17" spans="1:4" x14ac:dyDescent="0.25">
      <c r="A17" s="1" t="s">
        <v>35</v>
      </c>
      <c r="B17" s="1">
        <v>1</v>
      </c>
      <c r="C17" s="3">
        <v>20000</v>
      </c>
      <c r="D17" s="3">
        <f t="shared" si="1"/>
        <v>20000</v>
      </c>
    </row>
    <row r="18" spans="1:4" x14ac:dyDescent="0.25">
      <c r="A18" s="1" t="s">
        <v>36</v>
      </c>
      <c r="B18" s="1">
        <v>1</v>
      </c>
      <c r="C18" s="3">
        <v>40000</v>
      </c>
      <c r="D18" s="3">
        <f t="shared" si="1"/>
        <v>40000</v>
      </c>
    </row>
    <row r="19" spans="1:4" x14ac:dyDescent="0.25">
      <c r="A19" s="1" t="s">
        <v>37</v>
      </c>
      <c r="B19" s="1">
        <v>1</v>
      </c>
      <c r="C19" s="3">
        <v>60000</v>
      </c>
      <c r="D19" s="3">
        <f t="shared" si="1"/>
        <v>60000</v>
      </c>
    </row>
    <row r="20" spans="1:4" x14ac:dyDescent="0.25">
      <c r="A20" s="1"/>
      <c r="B20" s="1"/>
      <c r="C20" s="1"/>
      <c r="D20" s="1"/>
    </row>
  </sheetData>
  <mergeCells count="2">
    <mergeCell ref="A1:D1"/>
    <mergeCell ref="A11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3" sqref="A3:A8"/>
    </sheetView>
  </sheetViews>
  <sheetFormatPr defaultRowHeight="15" x14ac:dyDescent="0.25"/>
  <cols>
    <col min="1" max="1" width="15.85546875" customWidth="1"/>
    <col min="6" max="6" width="10.140625" customWidth="1"/>
  </cols>
  <sheetData>
    <row r="1" spans="1:6" x14ac:dyDescent="0.25">
      <c r="A1" s="25" t="s">
        <v>44</v>
      </c>
      <c r="B1" s="26"/>
      <c r="C1" s="26"/>
      <c r="D1" s="26"/>
      <c r="E1" s="26"/>
      <c r="F1" s="27"/>
    </row>
    <row r="2" spans="1:6" x14ac:dyDescent="0.25">
      <c r="A2" s="2" t="s">
        <v>1</v>
      </c>
      <c r="B2" s="2" t="s">
        <v>45</v>
      </c>
      <c r="C2" s="2" t="s">
        <v>46</v>
      </c>
      <c r="D2" s="2" t="s">
        <v>47</v>
      </c>
      <c r="E2" s="2" t="s">
        <v>5</v>
      </c>
      <c r="F2" s="2" t="s">
        <v>48</v>
      </c>
    </row>
    <row r="3" spans="1:6" x14ac:dyDescent="0.25">
      <c r="A3" s="1" t="s">
        <v>50</v>
      </c>
      <c r="B3" s="1">
        <v>10</v>
      </c>
      <c r="C3" s="1">
        <v>12</v>
      </c>
      <c r="D3" s="1">
        <v>14</v>
      </c>
      <c r="E3" s="1">
        <f>IFERROR(AVERAGE(B3:D3),"")</f>
        <v>12</v>
      </c>
      <c r="F3" s="1" t="str">
        <f>IF(E3&gt;=10,"Aprovado","Reprovado")</f>
        <v>Aprovado</v>
      </c>
    </row>
    <row r="4" spans="1:6" x14ac:dyDescent="0.25">
      <c r="A4" s="1" t="s">
        <v>49</v>
      </c>
      <c r="B4" s="1">
        <v>6</v>
      </c>
      <c r="C4" s="1">
        <v>8</v>
      </c>
      <c r="D4" s="1">
        <v>6</v>
      </c>
      <c r="E4" s="1">
        <f t="shared" ref="E4:E8" si="0">IFERROR(AVERAGE(B4:D4),"")</f>
        <v>6.666666666666667</v>
      </c>
      <c r="F4" s="1" t="str">
        <f t="shared" ref="F4:F8" si="1">IF(E4&gt;=10,"Aprovado","Reprovado")</f>
        <v>Reprovado</v>
      </c>
    </row>
    <row r="5" spans="1:6" x14ac:dyDescent="0.25">
      <c r="A5" s="1" t="s">
        <v>51</v>
      </c>
      <c r="B5" s="1">
        <v>14</v>
      </c>
      <c r="C5" s="1">
        <v>10</v>
      </c>
      <c r="D5" s="1">
        <v>11</v>
      </c>
      <c r="E5" s="1">
        <f t="shared" si="0"/>
        <v>11.666666666666666</v>
      </c>
      <c r="F5" s="1" t="str">
        <f t="shared" si="1"/>
        <v>Aprovado</v>
      </c>
    </row>
    <row r="6" spans="1:6" x14ac:dyDescent="0.25">
      <c r="A6" s="1" t="s">
        <v>52</v>
      </c>
      <c r="B6" s="1">
        <v>10</v>
      </c>
      <c r="C6" s="1">
        <v>8</v>
      </c>
      <c r="D6" s="1">
        <v>9</v>
      </c>
      <c r="E6" s="1">
        <f t="shared" si="0"/>
        <v>9</v>
      </c>
      <c r="F6" s="1" t="str">
        <f t="shared" si="1"/>
        <v>Reprovado</v>
      </c>
    </row>
    <row r="7" spans="1:6" x14ac:dyDescent="0.25">
      <c r="A7" s="1" t="s">
        <v>53</v>
      </c>
      <c r="B7" s="1">
        <v>11</v>
      </c>
      <c r="C7" s="1">
        <v>14</v>
      </c>
      <c r="D7" s="1">
        <v>10</v>
      </c>
      <c r="E7" s="1">
        <f t="shared" si="0"/>
        <v>11.666666666666666</v>
      </c>
      <c r="F7" s="1" t="str">
        <f t="shared" si="1"/>
        <v>Aprovado</v>
      </c>
    </row>
    <row r="8" spans="1:6" x14ac:dyDescent="0.25">
      <c r="A8" s="1" t="s">
        <v>54</v>
      </c>
      <c r="B8" s="1">
        <v>18</v>
      </c>
      <c r="C8" s="1">
        <v>16</v>
      </c>
      <c r="D8" s="1">
        <v>14</v>
      </c>
      <c r="E8" s="1">
        <f t="shared" si="0"/>
        <v>16</v>
      </c>
      <c r="F8" s="1" t="str">
        <f t="shared" si="1"/>
        <v>Aprovado</v>
      </c>
    </row>
    <row r="10" spans="1:6" x14ac:dyDescent="0.25">
      <c r="A10" s="1" t="s">
        <v>55</v>
      </c>
      <c r="B10" s="1">
        <f>SUM(E3:E8)</f>
        <v>67</v>
      </c>
    </row>
    <row r="11" spans="1:6" x14ac:dyDescent="0.25">
      <c r="A11" s="1" t="s">
        <v>56</v>
      </c>
      <c r="B11" s="1">
        <f>AVERAGE(E3:E8)</f>
        <v>11.166666666666666</v>
      </c>
    </row>
    <row r="12" spans="1:6" x14ac:dyDescent="0.25">
      <c r="A12" s="1" t="s">
        <v>57</v>
      </c>
      <c r="B12" s="1">
        <f>MAX(E3:E8)</f>
        <v>16</v>
      </c>
    </row>
    <row r="13" spans="1:6" x14ac:dyDescent="0.25">
      <c r="A13" s="1" t="s">
        <v>58</v>
      </c>
      <c r="B13" s="1">
        <f>MIN(E3:E8)</f>
        <v>6.666666666666667</v>
      </c>
    </row>
    <row r="14" spans="1:6" x14ac:dyDescent="0.25">
      <c r="A14" s="1" t="s">
        <v>59</v>
      </c>
      <c r="B14" s="1">
        <f>LARGE(E3:E8,2)</f>
        <v>12</v>
      </c>
    </row>
    <row r="15" spans="1:6" x14ac:dyDescent="0.25">
      <c r="A15" s="1" t="s">
        <v>60</v>
      </c>
      <c r="B15" s="1">
        <f>SMALL(E3:E8,2)</f>
        <v>9</v>
      </c>
    </row>
  </sheetData>
  <dataConsolidate/>
  <mergeCells count="1">
    <mergeCell ref="A1:F1"/>
  </mergeCells>
  <conditionalFormatting sqref="B3:E8">
    <cfRule type="cellIs" dxfId="3" priority="2" operator="lessThan">
      <formula>10</formula>
    </cfRule>
  </conditionalFormatting>
  <conditionalFormatting sqref="F3:F8">
    <cfRule type="containsText" dxfId="2" priority="1" operator="containsText" text="re">
      <formula>NOT(ISERROR(SEARCH("re",F3)))</formula>
    </cfRule>
  </conditionalFormatting>
  <dataValidations count="2">
    <dataValidation type="list" allowBlank="1" showInputMessage="1" showErrorMessage="1" sqref="A3:A8">
      <formula1>"MARIA, TERESA, MARCOS, JOAQUIM, DANIEL, RITA, DÁLIA"</formula1>
    </dataValidation>
    <dataValidation type="decimal" allowBlank="1" showInputMessage="1" showErrorMessage="1" sqref="B3:D8">
      <formula1>0</formula1>
      <formula2>20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K9" sqref="K9"/>
    </sheetView>
  </sheetViews>
  <sheetFormatPr defaultRowHeight="15" x14ac:dyDescent="0.25"/>
  <cols>
    <col min="1" max="1" width="3.7109375" customWidth="1"/>
    <col min="2" max="2" width="19.140625" customWidth="1"/>
    <col min="3" max="3" width="12.85546875" customWidth="1"/>
    <col min="4" max="4" width="13" customWidth="1"/>
    <col min="5" max="5" width="12.7109375" customWidth="1"/>
    <col min="7" max="7" width="13.7109375" customWidth="1"/>
  </cols>
  <sheetData>
    <row r="1" spans="1:7" x14ac:dyDescent="0.25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5</v>
      </c>
      <c r="G1" s="1" t="s">
        <v>6</v>
      </c>
    </row>
    <row r="2" spans="1:7" x14ac:dyDescent="0.25">
      <c r="A2" s="1">
        <v>1</v>
      </c>
      <c r="B2" s="7" t="s">
        <v>77</v>
      </c>
      <c r="C2" s="1">
        <v>11</v>
      </c>
      <c r="D2" s="1">
        <v>18</v>
      </c>
      <c r="E2" s="1">
        <v>10</v>
      </c>
      <c r="F2" s="1">
        <f>AVERAGE(C2,D2,E2)</f>
        <v>13</v>
      </c>
      <c r="G2" s="1"/>
    </row>
    <row r="3" spans="1:7" x14ac:dyDescent="0.25">
      <c r="A3" s="1">
        <v>2</v>
      </c>
      <c r="B3" s="7" t="s">
        <v>77</v>
      </c>
      <c r="C3" s="1">
        <v>12</v>
      </c>
      <c r="D3" s="1">
        <v>17</v>
      </c>
      <c r="E3" s="1">
        <v>9</v>
      </c>
      <c r="F3" s="1">
        <f t="shared" ref="F3:F10" si="0">AVERAGE(C3,D3,E3)</f>
        <v>12.666666666666666</v>
      </c>
      <c r="G3" s="1"/>
    </row>
    <row r="4" spans="1:7" x14ac:dyDescent="0.25">
      <c r="A4" s="1">
        <v>3</v>
      </c>
      <c r="B4" s="7" t="s">
        <v>8</v>
      </c>
      <c r="C4" s="1">
        <v>13</v>
      </c>
      <c r="D4" s="1">
        <v>16</v>
      </c>
      <c r="E4" s="1">
        <v>8</v>
      </c>
      <c r="F4" s="1">
        <f t="shared" si="0"/>
        <v>12.333333333333334</v>
      </c>
      <c r="G4" s="1"/>
    </row>
    <row r="5" spans="1:7" x14ac:dyDescent="0.25">
      <c r="A5" s="1">
        <v>4</v>
      </c>
      <c r="B5" s="7" t="s">
        <v>10</v>
      </c>
      <c r="C5" s="1">
        <v>14</v>
      </c>
      <c r="D5" s="1">
        <v>15</v>
      </c>
      <c r="E5" s="1">
        <v>7</v>
      </c>
      <c r="F5" s="1">
        <f t="shared" si="0"/>
        <v>12</v>
      </c>
      <c r="G5" s="1"/>
    </row>
    <row r="6" spans="1:7" x14ac:dyDescent="0.25">
      <c r="A6" s="1">
        <v>5</v>
      </c>
      <c r="B6" s="7" t="s">
        <v>13</v>
      </c>
      <c r="C6" s="1">
        <v>15</v>
      </c>
      <c r="D6" s="1">
        <v>14</v>
      </c>
      <c r="E6" s="1">
        <v>6</v>
      </c>
      <c r="F6" s="1">
        <f t="shared" si="0"/>
        <v>11.666666666666666</v>
      </c>
      <c r="G6" s="1"/>
    </row>
    <row r="7" spans="1:7" x14ac:dyDescent="0.25">
      <c r="A7" s="1">
        <v>6</v>
      </c>
      <c r="B7" s="7" t="s">
        <v>16</v>
      </c>
      <c r="C7" s="1">
        <v>16</v>
      </c>
      <c r="D7" s="1">
        <v>13</v>
      </c>
      <c r="E7" s="1">
        <v>5</v>
      </c>
      <c r="F7" s="1">
        <f t="shared" si="0"/>
        <v>11.333333333333334</v>
      </c>
      <c r="G7" s="1"/>
    </row>
    <row r="8" spans="1:7" x14ac:dyDescent="0.25">
      <c r="A8" s="1">
        <v>7</v>
      </c>
      <c r="B8" s="7" t="s">
        <v>15</v>
      </c>
      <c r="C8" s="1">
        <v>17</v>
      </c>
      <c r="D8" s="1">
        <v>12</v>
      </c>
      <c r="E8" s="1">
        <v>4</v>
      </c>
      <c r="F8" s="1">
        <f t="shared" si="0"/>
        <v>11</v>
      </c>
      <c r="G8" s="1"/>
    </row>
    <row r="9" spans="1:7" x14ac:dyDescent="0.25">
      <c r="A9" s="1">
        <v>8</v>
      </c>
      <c r="B9" s="7" t="s">
        <v>14</v>
      </c>
      <c r="C9" s="1">
        <v>18</v>
      </c>
      <c r="D9" s="1">
        <v>11</v>
      </c>
      <c r="E9" s="1">
        <v>3</v>
      </c>
      <c r="F9" s="1">
        <f t="shared" si="0"/>
        <v>10.666666666666666</v>
      </c>
      <c r="G9" s="1"/>
    </row>
    <row r="10" spans="1:7" x14ac:dyDescent="0.25">
      <c r="A10" s="1">
        <v>9</v>
      </c>
      <c r="B10" s="7" t="s">
        <v>11</v>
      </c>
      <c r="C10" s="1">
        <v>9</v>
      </c>
      <c r="D10" s="1">
        <v>10</v>
      </c>
      <c r="E10" s="1">
        <v>2</v>
      </c>
      <c r="F10" s="1">
        <f t="shared" si="0"/>
        <v>7</v>
      </c>
      <c r="G10" s="1"/>
    </row>
  </sheetData>
  <dataConsolidate/>
  <conditionalFormatting sqref="C2:E10">
    <cfRule type="cellIs" dxfId="1" priority="2" operator="lessThan">
      <formula>10</formula>
    </cfRule>
  </conditionalFormatting>
  <conditionalFormatting sqref="F2:F10">
    <cfRule type="cellIs" dxfId="0" priority="1" operator="lessThan">
      <formula>10</formula>
    </cfRule>
  </conditionalFormatting>
  <dataValidations count="2">
    <dataValidation type="decimal" allowBlank="1" showInputMessage="1" showErrorMessage="1" sqref="C2:E10">
      <formula1>1</formula1>
      <formula2>20</formula2>
    </dataValidation>
    <dataValidation type="list" showDropDown="1" showInputMessage="1" showErrorMessage="1" sqref="B2:B10">
      <formula1>"SEIQUE, TONILSON, JORGITO"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17"/>
  <sheetViews>
    <sheetView topLeftCell="D1" workbookViewId="0">
      <selection activeCell="B5" sqref="B5"/>
    </sheetView>
  </sheetViews>
  <sheetFormatPr defaultRowHeight="15" x14ac:dyDescent="0.25"/>
  <cols>
    <col min="1" max="1" width="20.5703125" customWidth="1"/>
    <col min="2" max="2" width="14.5703125" customWidth="1"/>
    <col min="3" max="3" width="19.42578125" customWidth="1"/>
    <col min="4" max="4" width="17.5703125" customWidth="1"/>
    <col min="5" max="5" width="20.28515625" customWidth="1"/>
    <col min="6" max="6" width="16" bestFit="1" customWidth="1"/>
    <col min="8" max="9" width="11.5703125" bestFit="1" customWidth="1"/>
    <col min="10" max="10" width="12.5703125" bestFit="1" customWidth="1"/>
    <col min="11" max="11" width="14.140625" customWidth="1"/>
    <col min="12" max="12" width="14.140625" bestFit="1" customWidth="1"/>
  </cols>
  <sheetData>
    <row r="1" spans="1:12" x14ac:dyDescent="0.25">
      <c r="A1" s="30" t="s">
        <v>1</v>
      </c>
      <c r="B1" s="30" t="s">
        <v>62</v>
      </c>
      <c r="C1" s="28" t="s">
        <v>61</v>
      </c>
      <c r="D1" s="25" t="s">
        <v>63</v>
      </c>
      <c r="E1" s="27"/>
      <c r="F1" s="28" t="s">
        <v>76</v>
      </c>
      <c r="G1" s="25" t="s">
        <v>67</v>
      </c>
      <c r="H1" s="26"/>
      <c r="I1" s="26"/>
      <c r="J1" s="26"/>
      <c r="K1" s="27"/>
      <c r="L1" s="28" t="s">
        <v>66</v>
      </c>
    </row>
    <row r="2" spans="1:12" x14ac:dyDescent="0.25">
      <c r="A2" s="31"/>
      <c r="B2" s="31"/>
      <c r="C2" s="29"/>
      <c r="D2" s="1" t="s">
        <v>64</v>
      </c>
      <c r="E2" s="1" t="s">
        <v>65</v>
      </c>
      <c r="F2" s="29"/>
      <c r="G2" s="1" t="s">
        <v>68</v>
      </c>
      <c r="H2" s="1" t="s">
        <v>69</v>
      </c>
      <c r="I2" s="1" t="s">
        <v>70</v>
      </c>
      <c r="J2" s="1" t="s">
        <v>71</v>
      </c>
      <c r="K2" s="1" t="s">
        <v>72</v>
      </c>
      <c r="L2" s="29"/>
    </row>
    <row r="3" spans="1:12" x14ac:dyDescent="0.25">
      <c r="A3" s="1" t="s">
        <v>7</v>
      </c>
      <c r="B3" s="1" t="s">
        <v>97</v>
      </c>
      <c r="C3" s="3">
        <v>400000</v>
      </c>
      <c r="D3" s="3">
        <v>22000</v>
      </c>
      <c r="E3" s="3">
        <v>22000</v>
      </c>
      <c r="F3" s="3">
        <f>SUM(C3,D3,E3)</f>
        <v>444000</v>
      </c>
      <c r="G3" s="1">
        <v>2</v>
      </c>
      <c r="H3" s="3">
        <f>F3/22*G3</f>
        <v>40363.63636363636</v>
      </c>
      <c r="I3" s="3">
        <f>C3*3%</f>
        <v>12000</v>
      </c>
      <c r="J3" s="3">
        <f>C3*8%</f>
        <v>32000</v>
      </c>
      <c r="K3" s="3">
        <f>SUM(H3,H3:J3)</f>
        <v>124727.27272727272</v>
      </c>
      <c r="L3" s="3">
        <f>F3-K3</f>
        <v>319272.72727272729</v>
      </c>
    </row>
    <row r="4" spans="1:12" x14ac:dyDescent="0.25">
      <c r="A4" s="1" t="s">
        <v>9</v>
      </c>
      <c r="B4" s="1" t="s">
        <v>117</v>
      </c>
      <c r="C4" s="3">
        <v>280000</v>
      </c>
      <c r="D4" s="3">
        <v>22000</v>
      </c>
      <c r="E4" s="3">
        <v>22000</v>
      </c>
      <c r="F4" s="3">
        <f t="shared" ref="F4:F7" si="0">SUM(C4,D4,E4)</f>
        <v>324000</v>
      </c>
      <c r="G4" s="1">
        <v>1</v>
      </c>
      <c r="H4" s="3">
        <f t="shared" ref="H4:H7" si="1">F4/22*G4</f>
        <v>14727.272727272728</v>
      </c>
      <c r="I4" s="3">
        <f t="shared" ref="I4:I7" si="2">C4*3%</f>
        <v>8400</v>
      </c>
      <c r="J4" s="3">
        <f t="shared" ref="J4:J7" si="3">C4*8%</f>
        <v>22400</v>
      </c>
      <c r="K4" s="3">
        <f t="shared" ref="K4:K7" si="4">SUM(H4,H4:J4)</f>
        <v>60254.545454545456</v>
      </c>
      <c r="L4" s="3">
        <f t="shared" ref="L4:L7" si="5">F4-K4</f>
        <v>263745.45454545453</v>
      </c>
    </row>
    <row r="5" spans="1:12" x14ac:dyDescent="0.25">
      <c r="A5" s="1" t="s">
        <v>10</v>
      </c>
      <c r="B5" s="1" t="s">
        <v>73</v>
      </c>
      <c r="C5" s="3">
        <v>200000</v>
      </c>
      <c r="D5" s="3">
        <v>22000</v>
      </c>
      <c r="E5" s="3">
        <v>22000</v>
      </c>
      <c r="F5" s="3">
        <f t="shared" si="0"/>
        <v>244000</v>
      </c>
      <c r="G5" s="1"/>
      <c r="H5" s="3">
        <f t="shared" si="1"/>
        <v>0</v>
      </c>
      <c r="I5" s="3">
        <f t="shared" si="2"/>
        <v>6000</v>
      </c>
      <c r="J5" s="3">
        <f t="shared" si="3"/>
        <v>16000</v>
      </c>
      <c r="K5" s="3">
        <f t="shared" si="4"/>
        <v>22000</v>
      </c>
      <c r="L5" s="3">
        <f t="shared" si="5"/>
        <v>222000</v>
      </c>
    </row>
    <row r="6" spans="1:12" x14ac:dyDescent="0.25">
      <c r="A6" s="1" t="s">
        <v>13</v>
      </c>
      <c r="B6" s="1" t="s">
        <v>74</v>
      </c>
      <c r="C6" s="3">
        <v>300000</v>
      </c>
      <c r="D6" s="3">
        <v>22000</v>
      </c>
      <c r="E6" s="3">
        <v>22000</v>
      </c>
      <c r="F6" s="3">
        <f t="shared" si="0"/>
        <v>344000</v>
      </c>
      <c r="G6" s="1">
        <v>2</v>
      </c>
      <c r="H6" s="3">
        <f t="shared" si="1"/>
        <v>31272.727272727272</v>
      </c>
      <c r="I6" s="3">
        <f t="shared" si="2"/>
        <v>9000</v>
      </c>
      <c r="J6" s="3">
        <f t="shared" si="3"/>
        <v>24000</v>
      </c>
      <c r="K6" s="3">
        <f t="shared" si="4"/>
        <v>95545.454545454544</v>
      </c>
      <c r="L6" s="3">
        <f t="shared" si="5"/>
        <v>248454.54545454547</v>
      </c>
    </row>
    <row r="7" spans="1:12" x14ac:dyDescent="0.25">
      <c r="A7" s="1" t="s">
        <v>8</v>
      </c>
      <c r="B7" s="1" t="s">
        <v>74</v>
      </c>
      <c r="C7" s="3">
        <v>300000</v>
      </c>
      <c r="D7" s="3">
        <v>22000</v>
      </c>
      <c r="E7" s="3">
        <v>22000</v>
      </c>
      <c r="F7" s="3">
        <f t="shared" si="0"/>
        <v>344000</v>
      </c>
      <c r="G7" s="1"/>
      <c r="H7" s="3">
        <f t="shared" si="1"/>
        <v>0</v>
      </c>
      <c r="I7" s="3">
        <f t="shared" si="2"/>
        <v>9000</v>
      </c>
      <c r="J7" s="3">
        <f t="shared" si="3"/>
        <v>24000</v>
      </c>
      <c r="K7" s="3">
        <f t="shared" si="4"/>
        <v>33000</v>
      </c>
      <c r="L7" s="3">
        <f t="shared" si="5"/>
        <v>311000</v>
      </c>
    </row>
    <row r="8" spans="1:12" x14ac:dyDescent="0.25">
      <c r="A8" s="1" t="s">
        <v>75</v>
      </c>
      <c r="B8" s="1"/>
      <c r="C8" s="3">
        <f t="shared" ref="C8:L8" si="6">SUM(C3:C7)</f>
        <v>1480000</v>
      </c>
      <c r="D8" s="3">
        <f t="shared" si="6"/>
        <v>110000</v>
      </c>
      <c r="E8" s="3">
        <f t="shared" si="6"/>
        <v>110000</v>
      </c>
      <c r="F8" s="3">
        <f t="shared" si="6"/>
        <v>1700000</v>
      </c>
      <c r="G8" s="1">
        <f t="shared" si="6"/>
        <v>5</v>
      </c>
      <c r="H8" s="3">
        <f t="shared" si="6"/>
        <v>86363.636363636353</v>
      </c>
      <c r="I8" s="3">
        <f t="shared" si="6"/>
        <v>44400</v>
      </c>
      <c r="J8" s="3">
        <f t="shared" si="6"/>
        <v>118400</v>
      </c>
      <c r="K8" s="3">
        <f t="shared" si="6"/>
        <v>335527.27272727271</v>
      </c>
      <c r="L8" s="3">
        <f t="shared" si="6"/>
        <v>1364472.7272727273</v>
      </c>
    </row>
    <row r="12" spans="1:12" x14ac:dyDescent="0.25">
      <c r="D12" s="8" t="s">
        <v>6</v>
      </c>
      <c r="E12" s="8"/>
    </row>
    <row r="13" spans="1:12" x14ac:dyDescent="0.25">
      <c r="D13" s="8" t="s">
        <v>78</v>
      </c>
      <c r="E13" s="8" t="s">
        <v>79</v>
      </c>
    </row>
    <row r="14" spans="1:12" x14ac:dyDescent="0.25">
      <c r="D14" s="8" t="s">
        <v>80</v>
      </c>
      <c r="E14" s="8" t="s">
        <v>81</v>
      </c>
    </row>
    <row r="15" spans="1:12" x14ac:dyDescent="0.25">
      <c r="D15" s="9" t="s">
        <v>61</v>
      </c>
      <c r="E15" s="8" t="s">
        <v>82</v>
      </c>
    </row>
    <row r="16" spans="1:12" x14ac:dyDescent="0.25">
      <c r="D16" s="9" t="s">
        <v>76</v>
      </c>
      <c r="E16" s="9" t="s">
        <v>83</v>
      </c>
    </row>
    <row r="17" spans="4:5" x14ac:dyDescent="0.25">
      <c r="D17" s="9" t="s">
        <v>66</v>
      </c>
      <c r="E17" s="9" t="s">
        <v>84</v>
      </c>
    </row>
  </sheetData>
  <mergeCells count="7">
    <mergeCell ref="L1:L2"/>
    <mergeCell ref="A1:A2"/>
    <mergeCell ref="B1:B2"/>
    <mergeCell ref="C1:C2"/>
    <mergeCell ref="D1:E1"/>
    <mergeCell ref="F1:F2"/>
    <mergeCell ref="G1:K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abSelected="1" topLeftCell="A20" workbookViewId="0">
      <selection activeCell="G30" sqref="G30"/>
    </sheetView>
  </sheetViews>
  <sheetFormatPr defaultRowHeight="15" x14ac:dyDescent="0.25"/>
  <cols>
    <col min="6" max="6" width="13.140625" customWidth="1"/>
    <col min="7" max="7" width="13.85546875" customWidth="1"/>
    <col min="8" max="8" width="14.28515625" customWidth="1"/>
    <col min="9" max="9" width="18" customWidth="1"/>
  </cols>
  <sheetData>
    <row r="1" spans="1:9" x14ac:dyDescent="0.25">
      <c r="A1" t="s">
        <v>118</v>
      </c>
    </row>
    <row r="2" spans="1:9" ht="15.75" thickBot="1" x14ac:dyDescent="0.3"/>
    <row r="3" spans="1:9" x14ac:dyDescent="0.25">
      <c r="B3" s="10"/>
      <c r="C3" s="11"/>
      <c r="D3" s="11"/>
      <c r="E3" s="11"/>
      <c r="F3" s="11"/>
      <c r="G3" s="11"/>
      <c r="H3" s="11"/>
      <c r="I3" s="12"/>
    </row>
    <row r="4" spans="1:9" x14ac:dyDescent="0.25">
      <c r="B4" s="13"/>
      <c r="C4" s="8"/>
      <c r="D4" s="8"/>
      <c r="E4" s="8" t="s">
        <v>85</v>
      </c>
      <c r="F4" s="8"/>
      <c r="G4" s="8" t="s">
        <v>87</v>
      </c>
      <c r="H4" s="8"/>
      <c r="I4" s="14"/>
    </row>
    <row r="5" spans="1:9" x14ac:dyDescent="0.25">
      <c r="B5" s="13"/>
      <c r="C5" s="8"/>
      <c r="D5" s="8"/>
      <c r="E5" s="8"/>
      <c r="F5" s="8"/>
      <c r="G5" s="8" t="s">
        <v>88</v>
      </c>
      <c r="H5" s="8"/>
      <c r="I5" s="14"/>
    </row>
    <row r="6" spans="1:9" x14ac:dyDescent="0.25">
      <c r="B6" s="13"/>
      <c r="C6" s="8"/>
      <c r="D6" s="8"/>
      <c r="E6" s="8"/>
      <c r="F6" s="8"/>
      <c r="G6" s="8" t="s">
        <v>89</v>
      </c>
      <c r="H6" s="8"/>
      <c r="I6" s="14"/>
    </row>
    <row r="7" spans="1:9" x14ac:dyDescent="0.25">
      <c r="B7" s="13"/>
      <c r="C7" s="8"/>
      <c r="D7" s="8" t="s">
        <v>86</v>
      </c>
      <c r="E7" s="8"/>
      <c r="F7" s="8"/>
      <c r="G7" s="9" t="s">
        <v>90</v>
      </c>
      <c r="H7" s="8"/>
      <c r="I7" s="14"/>
    </row>
    <row r="8" spans="1:9" x14ac:dyDescent="0.25">
      <c r="B8" s="21"/>
      <c r="C8" s="9"/>
      <c r="D8" s="9"/>
      <c r="E8" s="9"/>
      <c r="F8" s="9"/>
      <c r="G8" s="9" t="s">
        <v>91</v>
      </c>
      <c r="H8" s="9"/>
      <c r="I8" s="22"/>
    </row>
    <row r="9" spans="1:9" x14ac:dyDescent="0.25">
      <c r="B9" s="13"/>
      <c r="C9" s="8"/>
      <c r="D9" s="8"/>
      <c r="E9" s="8"/>
      <c r="F9" s="8"/>
      <c r="G9" s="8"/>
      <c r="H9" s="8"/>
      <c r="I9" s="14"/>
    </row>
    <row r="10" spans="1:9" x14ac:dyDescent="0.25">
      <c r="B10" s="18"/>
      <c r="C10" s="19"/>
      <c r="D10" s="19"/>
      <c r="E10" s="19"/>
      <c r="F10" s="19"/>
      <c r="G10" s="19"/>
      <c r="H10" s="19"/>
      <c r="I10" s="20"/>
    </row>
    <row r="11" spans="1:9" x14ac:dyDescent="0.25">
      <c r="B11" s="13"/>
      <c r="C11" s="8"/>
      <c r="D11" s="8"/>
      <c r="E11" s="8"/>
      <c r="F11" s="8"/>
      <c r="G11" s="8"/>
      <c r="H11" s="8"/>
      <c r="I11" s="14"/>
    </row>
    <row r="12" spans="1:9" x14ac:dyDescent="0.25">
      <c r="B12" s="13" t="s">
        <v>92</v>
      </c>
      <c r="C12" s="8"/>
      <c r="D12" s="8"/>
      <c r="E12" s="8" t="s">
        <v>95</v>
      </c>
      <c r="F12" s="8"/>
      <c r="G12" s="8" t="s">
        <v>98</v>
      </c>
      <c r="H12" s="8" t="str">
        <f>'FOLHA DE SALÁRIO'!A5</f>
        <v>Jorgito Pires</v>
      </c>
      <c r="I12" s="14"/>
    </row>
    <row r="13" spans="1:9" x14ac:dyDescent="0.25">
      <c r="B13" s="13"/>
      <c r="C13" s="8"/>
      <c r="D13" s="8"/>
      <c r="E13" s="8"/>
      <c r="F13" s="8"/>
      <c r="G13" s="8"/>
      <c r="H13" s="8"/>
      <c r="I13" s="14"/>
    </row>
    <row r="14" spans="1:9" x14ac:dyDescent="0.25">
      <c r="B14" s="13" t="s">
        <v>93</v>
      </c>
      <c r="C14" s="8"/>
      <c r="D14" s="8"/>
      <c r="E14" s="8" t="s">
        <v>96</v>
      </c>
      <c r="F14" s="8"/>
      <c r="G14" s="8" t="s">
        <v>99</v>
      </c>
      <c r="H14" s="8" t="str">
        <f>'FOLHA DE SALÁRIO'!B5</f>
        <v>MOTORISTA</v>
      </c>
      <c r="I14" s="14"/>
    </row>
    <row r="15" spans="1:9" x14ac:dyDescent="0.25">
      <c r="B15" s="13"/>
      <c r="C15" s="8"/>
      <c r="D15" s="8"/>
      <c r="E15" s="8"/>
      <c r="F15" s="8"/>
      <c r="G15" s="8"/>
      <c r="H15" s="8"/>
      <c r="I15" s="14"/>
    </row>
    <row r="16" spans="1:9" x14ac:dyDescent="0.25">
      <c r="B16" s="13" t="s">
        <v>94</v>
      </c>
      <c r="C16" s="8"/>
      <c r="D16" s="8"/>
      <c r="E16" s="8">
        <f>'FOLHA DE SALÁRIO'!C4</f>
        <v>280000</v>
      </c>
      <c r="F16" s="8"/>
      <c r="G16" s="8"/>
      <c r="H16" s="8"/>
      <c r="I16" s="14"/>
    </row>
    <row r="17" spans="2:9" ht="15.75" thickBot="1" x14ac:dyDescent="0.3">
      <c r="B17" s="15"/>
      <c r="C17" s="16"/>
      <c r="D17" s="16"/>
      <c r="E17" s="16"/>
      <c r="F17" s="16"/>
      <c r="G17" s="16"/>
      <c r="H17" s="16"/>
      <c r="I17" s="17"/>
    </row>
    <row r="18" spans="2:9" x14ac:dyDescent="0.25">
      <c r="B18" s="13" t="s">
        <v>100</v>
      </c>
      <c r="C18" s="8"/>
      <c r="D18" s="8"/>
      <c r="E18" s="8" t="s">
        <v>106</v>
      </c>
      <c r="F18" s="8"/>
      <c r="G18" s="8"/>
      <c r="H18" s="8"/>
      <c r="I18" s="14"/>
    </row>
    <row r="19" spans="2:9" x14ac:dyDescent="0.25">
      <c r="B19" s="13" t="s">
        <v>102</v>
      </c>
      <c r="C19" s="8"/>
      <c r="D19" s="8"/>
      <c r="E19" s="8" t="s">
        <v>107</v>
      </c>
      <c r="F19" s="8"/>
      <c r="G19" s="8"/>
      <c r="H19" s="23">
        <f>'FOLHA DE SALÁRIO'!C5</f>
        <v>200000</v>
      </c>
      <c r="I19" s="14"/>
    </row>
    <row r="20" spans="2:9" x14ac:dyDescent="0.25">
      <c r="B20" s="13" t="s">
        <v>101</v>
      </c>
      <c r="C20" s="8"/>
      <c r="D20" s="8"/>
      <c r="E20" s="8" t="s">
        <v>108</v>
      </c>
      <c r="F20" s="8"/>
      <c r="G20" s="8"/>
      <c r="H20" s="23">
        <f>'FOLHA DE SALÁRIO'!E5</f>
        <v>22000</v>
      </c>
      <c r="I20" s="14"/>
    </row>
    <row r="21" spans="2:9" x14ac:dyDescent="0.25">
      <c r="B21" s="13" t="s">
        <v>103</v>
      </c>
      <c r="C21" s="8"/>
      <c r="D21" s="8"/>
      <c r="E21" s="9" t="s">
        <v>109</v>
      </c>
      <c r="F21" s="8"/>
      <c r="G21" s="8"/>
      <c r="H21" s="23">
        <f>'FOLHA DE SALÁRIO'!D5</f>
        <v>22000</v>
      </c>
      <c r="I21" s="14"/>
    </row>
    <row r="22" spans="2:9" x14ac:dyDescent="0.25">
      <c r="B22" s="13"/>
      <c r="C22" s="8"/>
      <c r="D22" s="8"/>
      <c r="E22" s="8"/>
      <c r="F22" s="8"/>
      <c r="G22" s="8"/>
      <c r="H22" s="23"/>
      <c r="I22" s="14"/>
    </row>
    <row r="23" spans="2:9" x14ac:dyDescent="0.25">
      <c r="B23" s="13"/>
      <c r="C23" s="8"/>
      <c r="D23" s="8"/>
      <c r="E23" s="8"/>
      <c r="F23" s="8"/>
      <c r="G23" s="8"/>
      <c r="H23" s="23"/>
      <c r="I23" s="14"/>
    </row>
    <row r="24" spans="2:9" x14ac:dyDescent="0.25">
      <c r="B24" s="13" t="s">
        <v>104</v>
      </c>
      <c r="C24" s="8"/>
      <c r="D24" s="8"/>
      <c r="E24" s="9" t="s">
        <v>80</v>
      </c>
      <c r="F24" s="8"/>
      <c r="G24" s="8"/>
      <c r="H24" s="23">
        <f>'FOLHA DE SALÁRIO'!I5</f>
        <v>6000</v>
      </c>
      <c r="I24" s="14"/>
    </row>
    <row r="25" spans="2:9" x14ac:dyDescent="0.25">
      <c r="B25" s="13" t="s">
        <v>105</v>
      </c>
      <c r="C25" s="8"/>
      <c r="D25" s="8"/>
      <c r="E25" s="9" t="s">
        <v>78</v>
      </c>
      <c r="F25" s="8"/>
      <c r="G25" s="8"/>
      <c r="H25" s="23">
        <f>'FOLHA DE SALÁRIO'!J5</f>
        <v>16000</v>
      </c>
      <c r="I25" s="14"/>
    </row>
    <row r="26" spans="2:9" x14ac:dyDescent="0.25">
      <c r="B26" s="13" t="s">
        <v>110</v>
      </c>
      <c r="C26" s="8"/>
      <c r="D26" s="8"/>
      <c r="E26" s="9" t="s">
        <v>111</v>
      </c>
      <c r="F26" s="8"/>
      <c r="G26" s="8"/>
      <c r="H26" s="33">
        <f>'FOLHA DE SALÁRIO'!H5</f>
        <v>0</v>
      </c>
      <c r="I26" s="14"/>
    </row>
    <row r="27" spans="2:9" x14ac:dyDescent="0.25">
      <c r="B27" s="13"/>
      <c r="C27" s="8"/>
      <c r="D27" s="8"/>
      <c r="E27" s="8"/>
      <c r="F27" s="8"/>
      <c r="G27" s="8"/>
      <c r="H27" s="8"/>
      <c r="I27" s="14"/>
    </row>
    <row r="28" spans="2:9" ht="15.75" thickBot="1" x14ac:dyDescent="0.3">
      <c r="B28" s="15"/>
      <c r="C28" s="16"/>
      <c r="D28" s="16"/>
      <c r="E28" s="16"/>
      <c r="F28" s="16"/>
      <c r="G28" s="16"/>
      <c r="H28" s="16"/>
      <c r="I28" s="17"/>
    </row>
    <row r="29" spans="2:9" x14ac:dyDescent="0.25">
      <c r="B29" s="10"/>
      <c r="C29" s="11"/>
      <c r="D29" s="11"/>
      <c r="E29" s="11"/>
      <c r="F29" s="11" t="s">
        <v>20</v>
      </c>
      <c r="G29" s="32">
        <f>'FOLHA DE SALÁRIO'!L5</f>
        <v>222000</v>
      </c>
      <c r="H29" s="11"/>
      <c r="I29" s="12"/>
    </row>
    <row r="30" spans="2:9" x14ac:dyDescent="0.25">
      <c r="B30" s="13"/>
      <c r="C30" s="8"/>
      <c r="D30" s="8"/>
      <c r="E30" s="8"/>
      <c r="F30" s="8"/>
      <c r="G30" s="8"/>
      <c r="H30" s="8"/>
      <c r="I30" s="14"/>
    </row>
    <row r="31" spans="2:9" ht="15.75" thickBot="1" x14ac:dyDescent="0.3">
      <c r="B31" s="13"/>
      <c r="C31" s="8"/>
      <c r="D31" s="8"/>
      <c r="E31" s="16"/>
      <c r="F31" s="16"/>
      <c r="G31" s="16"/>
      <c r="H31" s="16"/>
      <c r="I31" s="17"/>
    </row>
    <row r="32" spans="2:9" x14ac:dyDescent="0.25">
      <c r="B32" s="13"/>
      <c r="C32" s="8"/>
      <c r="D32" s="8"/>
      <c r="E32" s="8"/>
      <c r="F32" s="8"/>
      <c r="G32" s="8"/>
      <c r="H32" s="8"/>
      <c r="I32" s="14"/>
    </row>
    <row r="33" spans="2:9" x14ac:dyDescent="0.25">
      <c r="B33" s="13"/>
      <c r="C33" s="8"/>
      <c r="D33" s="8"/>
      <c r="E33" s="8"/>
      <c r="F33" s="8"/>
      <c r="G33" s="8" t="s">
        <v>112</v>
      </c>
      <c r="H33" s="8"/>
      <c r="I33" s="14"/>
    </row>
    <row r="34" spans="2:9" x14ac:dyDescent="0.25">
      <c r="B34" s="13"/>
      <c r="C34" s="8"/>
      <c r="D34" s="8"/>
      <c r="E34" s="8"/>
      <c r="F34" s="8"/>
      <c r="G34" s="8"/>
      <c r="H34" s="8"/>
      <c r="I34" s="14"/>
    </row>
    <row r="35" spans="2:9" x14ac:dyDescent="0.25">
      <c r="B35" s="13" t="s">
        <v>113</v>
      </c>
      <c r="C35" s="8"/>
      <c r="D35" s="8"/>
      <c r="E35" s="8"/>
      <c r="F35" s="8"/>
      <c r="G35" s="8" t="s">
        <v>114</v>
      </c>
      <c r="H35" s="8"/>
      <c r="I35" s="14"/>
    </row>
    <row r="36" spans="2:9" x14ac:dyDescent="0.25">
      <c r="B36" s="13"/>
      <c r="C36" s="8"/>
      <c r="D36" s="8"/>
      <c r="E36" s="8"/>
      <c r="F36" s="8"/>
      <c r="G36" s="8" t="s">
        <v>115</v>
      </c>
      <c r="H36" s="8"/>
      <c r="I36" s="14"/>
    </row>
    <row r="37" spans="2:9" x14ac:dyDescent="0.25">
      <c r="B37" s="13"/>
      <c r="C37" s="8"/>
      <c r="D37" s="8"/>
      <c r="E37" s="8"/>
      <c r="F37" s="8"/>
      <c r="G37" s="8"/>
      <c r="H37" s="8"/>
      <c r="I37" s="14"/>
    </row>
    <row r="38" spans="2:9" x14ac:dyDescent="0.25">
      <c r="B38" s="13"/>
      <c r="C38" s="8"/>
      <c r="D38" s="8"/>
      <c r="E38" s="8"/>
      <c r="F38" s="8"/>
      <c r="G38" s="8"/>
      <c r="H38" s="8"/>
      <c r="I38" s="14"/>
    </row>
    <row r="39" spans="2:9" ht="15.75" thickBot="1" x14ac:dyDescent="0.3">
      <c r="B39" s="15"/>
      <c r="C39" s="16"/>
      <c r="D39" s="16"/>
      <c r="E39" s="16"/>
      <c r="F39" s="16"/>
      <c r="G39" s="16" t="s">
        <v>116</v>
      </c>
      <c r="H39" s="16"/>
      <c r="I39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I38"/>
  <sheetViews>
    <sheetView showGridLines="0" topLeftCell="A20" workbookViewId="0">
      <selection activeCell="B1" sqref="B1:I38"/>
    </sheetView>
  </sheetViews>
  <sheetFormatPr defaultRowHeight="15" x14ac:dyDescent="0.25"/>
  <cols>
    <col min="6" max="6" width="10.5703125" customWidth="1"/>
    <col min="7" max="7" width="12.85546875" bestFit="1" customWidth="1"/>
    <col min="8" max="8" width="12.5703125" bestFit="1" customWidth="1"/>
    <col min="9" max="9" width="18.140625" customWidth="1"/>
  </cols>
  <sheetData>
    <row r="1" spans="2:9" ht="15.75" thickBot="1" x14ac:dyDescent="0.3"/>
    <row r="2" spans="2:9" x14ac:dyDescent="0.25">
      <c r="B2" s="10"/>
      <c r="C2" s="11"/>
      <c r="D2" s="11"/>
      <c r="E2" s="11"/>
      <c r="F2" s="11"/>
      <c r="G2" s="11"/>
      <c r="H2" s="11"/>
      <c r="I2" s="12"/>
    </row>
    <row r="3" spans="2:9" x14ac:dyDescent="0.25">
      <c r="B3" s="13"/>
      <c r="C3" s="8"/>
      <c r="D3" s="8"/>
      <c r="E3" s="8" t="s">
        <v>85</v>
      </c>
      <c r="F3" s="8"/>
      <c r="G3" s="8" t="s">
        <v>87</v>
      </c>
      <c r="H3" s="8"/>
      <c r="I3" s="14"/>
    </row>
    <row r="4" spans="2:9" x14ac:dyDescent="0.25">
      <c r="B4" s="13"/>
      <c r="C4" s="8"/>
      <c r="D4" s="8"/>
      <c r="E4" s="8"/>
      <c r="F4" s="8"/>
      <c r="G4" s="8" t="s">
        <v>88</v>
      </c>
      <c r="H4" s="8"/>
      <c r="I4" s="14"/>
    </row>
    <row r="5" spans="2:9" x14ac:dyDescent="0.25">
      <c r="B5" s="13"/>
      <c r="C5" s="8"/>
      <c r="D5" s="8"/>
      <c r="E5" s="8"/>
      <c r="F5" s="8"/>
      <c r="G5" s="8" t="s">
        <v>89</v>
      </c>
      <c r="H5" s="8"/>
      <c r="I5" s="14"/>
    </row>
    <row r="6" spans="2:9" x14ac:dyDescent="0.25">
      <c r="B6" s="13"/>
      <c r="C6" s="8"/>
      <c r="D6" s="8" t="s">
        <v>86</v>
      </c>
      <c r="E6" s="8"/>
      <c r="F6" s="8"/>
      <c r="G6" s="9" t="s">
        <v>90</v>
      </c>
      <c r="H6" s="8"/>
      <c r="I6" s="14"/>
    </row>
    <row r="7" spans="2:9" x14ac:dyDescent="0.25">
      <c r="B7" s="21"/>
      <c r="C7" s="9"/>
      <c r="D7" s="9"/>
      <c r="E7" s="9"/>
      <c r="F7" s="9"/>
      <c r="G7" s="9" t="s">
        <v>91</v>
      </c>
      <c r="H7" s="9"/>
      <c r="I7" s="22"/>
    </row>
    <row r="8" spans="2:9" x14ac:dyDescent="0.25">
      <c r="B8" s="13"/>
      <c r="C8" s="8"/>
      <c r="D8" s="8"/>
      <c r="E8" s="8"/>
      <c r="F8" s="8"/>
      <c r="G8" s="8"/>
      <c r="H8" s="8"/>
      <c r="I8" s="14"/>
    </row>
    <row r="9" spans="2:9" x14ac:dyDescent="0.25">
      <c r="B9" s="18"/>
      <c r="C9" s="19"/>
      <c r="D9" s="19"/>
      <c r="E9" s="19"/>
      <c r="F9" s="19"/>
      <c r="G9" s="19"/>
      <c r="H9" s="19"/>
      <c r="I9" s="20"/>
    </row>
    <row r="10" spans="2:9" x14ac:dyDescent="0.25">
      <c r="B10" s="13"/>
      <c r="C10" s="8"/>
      <c r="D10" s="8"/>
      <c r="E10" s="8"/>
      <c r="F10" s="8"/>
      <c r="G10" s="8"/>
      <c r="H10" s="8"/>
      <c r="I10" s="14"/>
    </row>
    <row r="11" spans="2:9" x14ac:dyDescent="0.25">
      <c r="B11" s="13" t="s">
        <v>92</v>
      </c>
      <c r="C11" s="8"/>
      <c r="D11" s="8"/>
      <c r="E11" s="8" t="s">
        <v>95</v>
      </c>
      <c r="F11" s="8"/>
      <c r="G11" s="8" t="s">
        <v>98</v>
      </c>
      <c r="H11" s="8" t="str">
        <f>'FOLHA DE SALÁRIO'!A3</f>
        <v>Tonilson Pires</v>
      </c>
      <c r="I11" s="14"/>
    </row>
    <row r="12" spans="2:9" x14ac:dyDescent="0.25">
      <c r="B12" s="13"/>
      <c r="C12" s="8"/>
      <c r="D12" s="8"/>
      <c r="E12" s="8"/>
      <c r="F12" s="8"/>
      <c r="G12" s="8"/>
      <c r="H12" s="8"/>
      <c r="I12" s="14"/>
    </row>
    <row r="13" spans="2:9" x14ac:dyDescent="0.25">
      <c r="B13" s="13" t="s">
        <v>93</v>
      </c>
      <c r="C13" s="8"/>
      <c r="D13" s="8"/>
      <c r="E13" s="8" t="s">
        <v>96</v>
      </c>
      <c r="F13" s="8"/>
      <c r="G13" s="8" t="s">
        <v>99</v>
      </c>
      <c r="H13" s="8" t="str">
        <f>'FOLHA DE SALÁRIO'!B3</f>
        <v>DIRECTOR</v>
      </c>
      <c r="I13" s="14"/>
    </row>
    <row r="14" spans="2:9" x14ac:dyDescent="0.25">
      <c r="B14" s="13"/>
      <c r="C14" s="8"/>
      <c r="D14" s="8"/>
      <c r="E14" s="8"/>
      <c r="F14" s="8"/>
      <c r="G14" s="8"/>
      <c r="H14" s="8"/>
      <c r="I14" s="14"/>
    </row>
    <row r="15" spans="2:9" x14ac:dyDescent="0.25">
      <c r="B15" s="13" t="s">
        <v>94</v>
      </c>
      <c r="C15" s="8"/>
      <c r="D15" s="8"/>
      <c r="E15" s="8">
        <f>'FOLHA DE SALÁRIO'!C3</f>
        <v>400000</v>
      </c>
      <c r="F15" s="8"/>
      <c r="G15" s="8"/>
      <c r="H15" s="8"/>
      <c r="I15" s="14"/>
    </row>
    <row r="16" spans="2:9" ht="15.75" thickBot="1" x14ac:dyDescent="0.3">
      <c r="B16" s="15"/>
      <c r="C16" s="16"/>
      <c r="D16" s="16"/>
      <c r="E16" s="16"/>
      <c r="F16" s="16"/>
      <c r="G16" s="16"/>
      <c r="H16" s="16"/>
      <c r="I16" s="17"/>
    </row>
    <row r="17" spans="2:9" x14ac:dyDescent="0.25">
      <c r="B17" s="13" t="s">
        <v>100</v>
      </c>
      <c r="C17" s="8"/>
      <c r="D17" s="8"/>
      <c r="E17" s="8" t="s">
        <v>106</v>
      </c>
      <c r="F17" s="8"/>
      <c r="G17" s="8"/>
      <c r="H17" s="8"/>
      <c r="I17" s="14"/>
    </row>
    <row r="18" spans="2:9" x14ac:dyDescent="0.25">
      <c r="B18" s="13" t="s">
        <v>102</v>
      </c>
      <c r="C18" s="8"/>
      <c r="D18" s="8"/>
      <c r="E18" s="8" t="s">
        <v>107</v>
      </c>
      <c r="F18" s="8"/>
      <c r="G18" s="8"/>
      <c r="H18" s="23">
        <f>'FOLHA DE SALÁRIO'!C3</f>
        <v>400000</v>
      </c>
      <c r="I18" s="14"/>
    </row>
    <row r="19" spans="2:9" x14ac:dyDescent="0.25">
      <c r="B19" s="13" t="s">
        <v>101</v>
      </c>
      <c r="C19" s="8"/>
      <c r="D19" s="8"/>
      <c r="E19" s="8" t="s">
        <v>108</v>
      </c>
      <c r="F19" s="8"/>
      <c r="G19" s="8"/>
      <c r="H19" s="23">
        <f>'FOLHA DE SALÁRIO'!E3</f>
        <v>22000</v>
      </c>
      <c r="I19" s="14"/>
    </row>
    <row r="20" spans="2:9" x14ac:dyDescent="0.25">
      <c r="B20" s="13" t="s">
        <v>103</v>
      </c>
      <c r="C20" s="8"/>
      <c r="D20" s="8"/>
      <c r="E20" s="9" t="s">
        <v>109</v>
      </c>
      <c r="F20" s="8"/>
      <c r="G20" s="8"/>
      <c r="H20" s="23">
        <f>'FOLHA DE SALÁRIO'!D3</f>
        <v>22000</v>
      </c>
      <c r="I20" s="14"/>
    </row>
    <row r="21" spans="2:9" x14ac:dyDescent="0.25">
      <c r="B21" s="13"/>
      <c r="C21" s="8"/>
      <c r="D21" s="8"/>
      <c r="E21" s="8"/>
      <c r="F21" s="8"/>
      <c r="G21" s="8"/>
      <c r="H21" s="23"/>
      <c r="I21" s="14"/>
    </row>
    <row r="22" spans="2:9" x14ac:dyDescent="0.25">
      <c r="B22" s="13"/>
      <c r="C22" s="8"/>
      <c r="D22" s="8"/>
      <c r="E22" s="8"/>
      <c r="F22" s="8"/>
      <c r="G22" s="8"/>
      <c r="H22" s="23"/>
      <c r="I22" s="14"/>
    </row>
    <row r="23" spans="2:9" x14ac:dyDescent="0.25">
      <c r="B23" s="13" t="s">
        <v>104</v>
      </c>
      <c r="C23" s="8"/>
      <c r="D23" s="8"/>
      <c r="E23" s="9" t="s">
        <v>80</v>
      </c>
      <c r="F23" s="8"/>
      <c r="G23" s="8"/>
      <c r="H23" s="23">
        <f>'FOLHA DE SALÁRIO'!I3</f>
        <v>12000</v>
      </c>
      <c r="I23" s="14"/>
    </row>
    <row r="24" spans="2:9" x14ac:dyDescent="0.25">
      <c r="B24" s="13" t="s">
        <v>105</v>
      </c>
      <c r="C24" s="8"/>
      <c r="D24" s="8"/>
      <c r="E24" s="9" t="s">
        <v>78</v>
      </c>
      <c r="F24" s="8"/>
      <c r="G24" s="8"/>
      <c r="H24" s="23">
        <f>'FOLHA DE SALÁRIO'!J3</f>
        <v>32000</v>
      </c>
      <c r="I24" s="14"/>
    </row>
    <row r="25" spans="2:9" x14ac:dyDescent="0.25">
      <c r="B25" s="13" t="s">
        <v>110</v>
      </c>
      <c r="C25" s="8"/>
      <c r="D25" s="8"/>
      <c r="E25" s="9" t="s">
        <v>111</v>
      </c>
      <c r="F25" s="8"/>
      <c r="G25" s="8"/>
      <c r="H25" s="33">
        <f>'FOLHA DE SALÁRIO'!H3</f>
        <v>40363.63636363636</v>
      </c>
      <c r="I25" s="14"/>
    </row>
    <row r="26" spans="2:9" x14ac:dyDescent="0.25">
      <c r="B26" s="13"/>
      <c r="C26" s="8"/>
      <c r="D26" s="8"/>
      <c r="E26" s="8"/>
      <c r="F26" s="8"/>
      <c r="G26" s="8"/>
      <c r="H26" s="8"/>
      <c r="I26" s="14"/>
    </row>
    <row r="27" spans="2:9" ht="15.75" thickBot="1" x14ac:dyDescent="0.3">
      <c r="B27" s="15"/>
      <c r="C27" s="16"/>
      <c r="D27" s="16"/>
      <c r="E27" s="16"/>
      <c r="F27" s="16"/>
      <c r="G27" s="16"/>
      <c r="H27" s="16"/>
      <c r="I27" s="17"/>
    </row>
    <row r="28" spans="2:9" x14ac:dyDescent="0.25">
      <c r="B28" s="10"/>
      <c r="C28" s="11"/>
      <c r="D28" s="11"/>
      <c r="E28" s="11"/>
      <c r="F28" s="11" t="s">
        <v>20</v>
      </c>
      <c r="G28" s="32">
        <f>'FOLHA DE SALÁRIO'!L3</f>
        <v>319272.72727272729</v>
      </c>
      <c r="H28" s="11"/>
      <c r="I28" s="12"/>
    </row>
    <row r="29" spans="2:9" x14ac:dyDescent="0.25">
      <c r="B29" s="13"/>
      <c r="C29" s="8"/>
      <c r="D29" s="8"/>
      <c r="E29" s="8"/>
      <c r="F29" s="8"/>
      <c r="G29" s="8"/>
      <c r="H29" s="8"/>
      <c r="I29" s="14"/>
    </row>
    <row r="30" spans="2:9" ht="15.75" thickBot="1" x14ac:dyDescent="0.3">
      <c r="B30" s="13"/>
      <c r="C30" s="8"/>
      <c r="D30" s="8"/>
      <c r="E30" s="16"/>
      <c r="F30" s="16"/>
      <c r="G30" s="16"/>
      <c r="H30" s="16"/>
      <c r="I30" s="17"/>
    </row>
    <row r="31" spans="2:9" x14ac:dyDescent="0.25">
      <c r="B31" s="13"/>
      <c r="C31" s="8"/>
      <c r="D31" s="8"/>
      <c r="E31" s="8"/>
      <c r="F31" s="8"/>
      <c r="G31" s="8"/>
      <c r="H31" s="8"/>
      <c r="I31" s="14"/>
    </row>
    <row r="32" spans="2:9" x14ac:dyDescent="0.25">
      <c r="B32" s="13"/>
      <c r="C32" s="8"/>
      <c r="D32" s="8"/>
      <c r="E32" s="8"/>
      <c r="F32" s="8"/>
      <c r="G32" s="8" t="s">
        <v>112</v>
      </c>
      <c r="H32" s="8"/>
      <c r="I32" s="14"/>
    </row>
    <row r="33" spans="2:9" x14ac:dyDescent="0.25">
      <c r="B33" s="13"/>
      <c r="C33" s="8"/>
      <c r="D33" s="8"/>
      <c r="E33" s="8"/>
      <c r="F33" s="8"/>
      <c r="G33" s="8"/>
      <c r="H33" s="8"/>
      <c r="I33" s="14"/>
    </row>
    <row r="34" spans="2:9" x14ac:dyDescent="0.25">
      <c r="B34" s="13" t="s">
        <v>113</v>
      </c>
      <c r="C34" s="8"/>
      <c r="D34" s="8"/>
      <c r="E34" s="8"/>
      <c r="F34" s="8"/>
      <c r="G34" s="8" t="s">
        <v>114</v>
      </c>
      <c r="H34" s="8"/>
      <c r="I34" s="14"/>
    </row>
    <row r="35" spans="2:9" x14ac:dyDescent="0.25">
      <c r="B35" s="13"/>
      <c r="C35" s="8"/>
      <c r="D35" s="8"/>
      <c r="E35" s="8"/>
      <c r="F35" s="8"/>
      <c r="G35" s="8" t="s">
        <v>115</v>
      </c>
      <c r="H35" s="8"/>
      <c r="I35" s="14"/>
    </row>
    <row r="36" spans="2:9" x14ac:dyDescent="0.25">
      <c r="B36" s="13"/>
      <c r="C36" s="8"/>
      <c r="D36" s="8"/>
      <c r="E36" s="8"/>
      <c r="F36" s="8"/>
      <c r="G36" s="8"/>
      <c r="H36" s="8"/>
      <c r="I36" s="14"/>
    </row>
    <row r="37" spans="2:9" x14ac:dyDescent="0.25">
      <c r="B37" s="13"/>
      <c r="C37" s="8"/>
      <c r="D37" s="8"/>
      <c r="E37" s="8"/>
      <c r="F37" s="8"/>
      <c r="G37" s="8"/>
      <c r="H37" s="8"/>
      <c r="I37" s="14"/>
    </row>
    <row r="38" spans="2:9" ht="15.75" thickBot="1" x14ac:dyDescent="0.3">
      <c r="B38" s="15"/>
      <c r="C38" s="16"/>
      <c r="D38" s="16"/>
      <c r="E38" s="16"/>
      <c r="F38" s="16"/>
      <c r="G38" s="16" t="s">
        <v>116</v>
      </c>
      <c r="H38" s="16"/>
      <c r="I38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showGridLines="0" topLeftCell="A20" workbookViewId="0">
      <selection activeCell="D39" sqref="D39:D40"/>
    </sheetView>
  </sheetViews>
  <sheetFormatPr defaultRowHeight="15" x14ac:dyDescent="0.25"/>
  <cols>
    <col min="6" max="6" width="16.42578125" customWidth="1"/>
    <col min="7" max="7" width="21.42578125" customWidth="1"/>
    <col min="8" max="8" width="13" customWidth="1"/>
    <col min="9" max="9" width="12.28515625" customWidth="1"/>
  </cols>
  <sheetData>
    <row r="2" spans="2:9" ht="15.75" thickBot="1" x14ac:dyDescent="0.3"/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x14ac:dyDescent="0.25">
      <c r="B4" s="13"/>
      <c r="C4" s="8"/>
      <c r="D4" s="8"/>
      <c r="E4" s="8" t="s">
        <v>85</v>
      </c>
      <c r="F4" s="8"/>
      <c r="G4" s="8" t="s">
        <v>87</v>
      </c>
      <c r="H4" s="8"/>
      <c r="I4" s="14"/>
    </row>
    <row r="5" spans="2:9" x14ac:dyDescent="0.25">
      <c r="B5" s="13"/>
      <c r="C5" s="8"/>
      <c r="D5" s="8"/>
      <c r="E5" s="8"/>
      <c r="F5" s="8"/>
      <c r="G5" s="8" t="s">
        <v>88</v>
      </c>
      <c r="H5" s="8"/>
      <c r="I5" s="14"/>
    </row>
    <row r="6" spans="2:9" x14ac:dyDescent="0.25">
      <c r="B6" s="13"/>
      <c r="C6" s="8"/>
      <c r="D6" s="8"/>
      <c r="E6" s="8"/>
      <c r="F6" s="8"/>
      <c r="G6" s="8" t="s">
        <v>89</v>
      </c>
      <c r="H6" s="8"/>
      <c r="I6" s="14"/>
    </row>
    <row r="7" spans="2:9" x14ac:dyDescent="0.25">
      <c r="B7" s="13"/>
      <c r="C7" s="8"/>
      <c r="D7" s="8" t="s">
        <v>86</v>
      </c>
      <c r="E7" s="8"/>
      <c r="F7" s="8"/>
      <c r="G7" s="9" t="s">
        <v>90</v>
      </c>
      <c r="H7" s="8"/>
      <c r="I7" s="14"/>
    </row>
    <row r="8" spans="2:9" x14ac:dyDescent="0.25">
      <c r="B8" s="21"/>
      <c r="C8" s="9"/>
      <c r="D8" s="9"/>
      <c r="E8" s="9"/>
      <c r="F8" s="9"/>
      <c r="G8" s="9" t="s">
        <v>91</v>
      </c>
      <c r="H8" s="9"/>
      <c r="I8" s="22"/>
    </row>
    <row r="9" spans="2:9" x14ac:dyDescent="0.25">
      <c r="B9" s="13"/>
      <c r="C9" s="8"/>
      <c r="D9" s="8"/>
      <c r="E9" s="8"/>
      <c r="F9" s="8"/>
      <c r="G9" s="8"/>
      <c r="H9" s="8"/>
      <c r="I9" s="14"/>
    </row>
    <row r="10" spans="2:9" x14ac:dyDescent="0.25">
      <c r="B10" s="18"/>
      <c r="C10" s="19"/>
      <c r="D10" s="19"/>
      <c r="E10" s="19"/>
      <c r="F10" s="19"/>
      <c r="G10" s="19"/>
      <c r="H10" s="19"/>
      <c r="I10" s="20"/>
    </row>
    <row r="11" spans="2:9" x14ac:dyDescent="0.25">
      <c r="B11" s="13"/>
      <c r="C11" s="8"/>
      <c r="D11" s="8"/>
      <c r="E11" s="8"/>
      <c r="F11" s="8"/>
      <c r="G11" s="8"/>
      <c r="H11" s="8"/>
      <c r="I11" s="14"/>
    </row>
    <row r="12" spans="2:9" x14ac:dyDescent="0.25">
      <c r="B12" s="13" t="s">
        <v>92</v>
      </c>
      <c r="C12" s="8"/>
      <c r="D12" s="8"/>
      <c r="E12" s="8" t="s">
        <v>95</v>
      </c>
      <c r="F12" s="8"/>
      <c r="G12" s="8" t="s">
        <v>98</v>
      </c>
      <c r="H12" s="8" t="str">
        <f>'FOLHA DE SALÁRIO'!A4</f>
        <v>Seique Pires</v>
      </c>
      <c r="I12" s="14"/>
    </row>
    <row r="13" spans="2:9" x14ac:dyDescent="0.25">
      <c r="B13" s="13"/>
      <c r="C13" s="8"/>
      <c r="D13" s="8"/>
      <c r="E13" s="8"/>
      <c r="F13" s="8"/>
      <c r="G13" s="8"/>
      <c r="H13" s="8"/>
      <c r="I13" s="14"/>
    </row>
    <row r="14" spans="2:9" x14ac:dyDescent="0.25">
      <c r="B14" s="13" t="s">
        <v>93</v>
      </c>
      <c r="C14" s="8"/>
      <c r="D14" s="8"/>
      <c r="E14" s="8" t="s">
        <v>96</v>
      </c>
      <c r="F14" s="8"/>
      <c r="G14" s="8" t="s">
        <v>99</v>
      </c>
      <c r="H14" s="8" t="str">
        <f>'FOLHA DE SALÁRIO'!B4</f>
        <v>SECRETÁRIO</v>
      </c>
      <c r="I14" s="14"/>
    </row>
    <row r="15" spans="2:9" x14ac:dyDescent="0.25">
      <c r="B15" s="13"/>
      <c r="C15" s="8"/>
      <c r="D15" s="8"/>
      <c r="E15" s="8"/>
      <c r="F15" s="8"/>
      <c r="G15" s="8"/>
      <c r="H15" s="8"/>
      <c r="I15" s="14"/>
    </row>
    <row r="16" spans="2:9" x14ac:dyDescent="0.25">
      <c r="B16" s="13" t="s">
        <v>94</v>
      </c>
      <c r="C16" s="8"/>
      <c r="D16" s="8"/>
      <c r="E16" s="8">
        <f>'FOLHA DE SALÁRIO'!C4</f>
        <v>280000</v>
      </c>
      <c r="F16" s="8"/>
      <c r="G16" s="8"/>
      <c r="H16" s="8"/>
      <c r="I16" s="14"/>
    </row>
    <row r="17" spans="2:9" ht="15.75" thickBot="1" x14ac:dyDescent="0.3">
      <c r="B17" s="15"/>
      <c r="C17" s="16"/>
      <c r="D17" s="16"/>
      <c r="E17" s="16"/>
      <c r="F17" s="16"/>
      <c r="G17" s="16"/>
      <c r="H17" s="16"/>
      <c r="I17" s="17"/>
    </row>
    <row r="18" spans="2:9" x14ac:dyDescent="0.25">
      <c r="B18" s="13" t="s">
        <v>100</v>
      </c>
      <c r="C18" s="8"/>
      <c r="D18" s="8"/>
      <c r="E18" s="8" t="s">
        <v>106</v>
      </c>
      <c r="F18" s="8"/>
      <c r="G18" s="8"/>
      <c r="H18" s="8"/>
      <c r="I18" s="14"/>
    </row>
    <row r="19" spans="2:9" x14ac:dyDescent="0.25">
      <c r="B19" s="13" t="s">
        <v>102</v>
      </c>
      <c r="C19" s="8"/>
      <c r="D19" s="8"/>
      <c r="E19" s="8" t="s">
        <v>107</v>
      </c>
      <c r="F19" s="8"/>
      <c r="G19" s="8"/>
      <c r="H19" s="23">
        <f>'FOLHA DE SALÁRIO'!C4</f>
        <v>280000</v>
      </c>
      <c r="I19" s="14"/>
    </row>
    <row r="20" spans="2:9" x14ac:dyDescent="0.25">
      <c r="B20" s="13" t="s">
        <v>101</v>
      </c>
      <c r="C20" s="8"/>
      <c r="D20" s="8"/>
      <c r="E20" s="8" t="s">
        <v>108</v>
      </c>
      <c r="F20" s="8"/>
      <c r="G20" s="8"/>
      <c r="H20" s="23">
        <f>'FOLHA DE SALÁRIO'!E4</f>
        <v>22000</v>
      </c>
      <c r="I20" s="14"/>
    </row>
    <row r="21" spans="2:9" x14ac:dyDescent="0.25">
      <c r="B21" s="13" t="s">
        <v>103</v>
      </c>
      <c r="C21" s="8"/>
      <c r="D21" s="8"/>
      <c r="E21" s="9" t="s">
        <v>109</v>
      </c>
      <c r="F21" s="8"/>
      <c r="G21" s="8"/>
      <c r="H21" s="23">
        <f>'FOLHA DE SALÁRIO'!D4</f>
        <v>22000</v>
      </c>
      <c r="I21" s="14"/>
    </row>
    <row r="22" spans="2:9" x14ac:dyDescent="0.25">
      <c r="B22" s="13"/>
      <c r="C22" s="8"/>
      <c r="D22" s="8"/>
      <c r="E22" s="8"/>
      <c r="F22" s="8"/>
      <c r="G22" s="8"/>
      <c r="H22" s="23"/>
      <c r="I22" s="14"/>
    </row>
    <row r="23" spans="2:9" x14ac:dyDescent="0.25">
      <c r="B23" s="13"/>
      <c r="C23" s="8"/>
      <c r="D23" s="8"/>
      <c r="E23" s="8"/>
      <c r="F23" s="8"/>
      <c r="G23" s="8"/>
      <c r="H23" s="23"/>
      <c r="I23" s="14"/>
    </row>
    <row r="24" spans="2:9" x14ac:dyDescent="0.25">
      <c r="B24" s="13" t="s">
        <v>104</v>
      </c>
      <c r="C24" s="8"/>
      <c r="D24" s="8"/>
      <c r="E24" s="9" t="s">
        <v>80</v>
      </c>
      <c r="F24" s="8"/>
      <c r="G24" s="8"/>
      <c r="H24" s="23">
        <f>'FOLHA DE SALÁRIO'!I4</f>
        <v>8400</v>
      </c>
      <c r="I24" s="14"/>
    </row>
    <row r="25" spans="2:9" x14ac:dyDescent="0.25">
      <c r="B25" s="13" t="s">
        <v>105</v>
      </c>
      <c r="C25" s="8"/>
      <c r="D25" s="8"/>
      <c r="E25" s="9" t="s">
        <v>78</v>
      </c>
      <c r="F25" s="8"/>
      <c r="G25" s="8"/>
      <c r="H25" s="23">
        <f>'FOLHA DE SALÁRIO'!J4</f>
        <v>22400</v>
      </c>
      <c r="I25" s="14"/>
    </row>
    <row r="26" spans="2:9" x14ac:dyDescent="0.25">
      <c r="B26" s="13" t="s">
        <v>110</v>
      </c>
      <c r="C26" s="8"/>
      <c r="D26" s="8"/>
      <c r="E26" s="9" t="s">
        <v>111</v>
      </c>
      <c r="F26" s="8"/>
      <c r="G26" s="8"/>
      <c r="H26" s="33">
        <f>'FOLHA DE SALÁRIO'!H4</f>
        <v>14727.272727272728</v>
      </c>
      <c r="I26" s="14"/>
    </row>
    <row r="27" spans="2:9" x14ac:dyDescent="0.25">
      <c r="B27" s="13"/>
      <c r="C27" s="8"/>
      <c r="D27" s="8"/>
      <c r="E27" s="8"/>
      <c r="F27" s="8"/>
      <c r="G27" s="8"/>
      <c r="H27" s="8"/>
      <c r="I27" s="14"/>
    </row>
    <row r="28" spans="2:9" ht="15.75" thickBot="1" x14ac:dyDescent="0.3">
      <c r="B28" s="15"/>
      <c r="C28" s="16"/>
      <c r="D28" s="16"/>
      <c r="E28" s="16"/>
      <c r="F28" s="16"/>
      <c r="G28" s="16"/>
      <c r="H28" s="16"/>
      <c r="I28" s="17"/>
    </row>
    <row r="29" spans="2:9" x14ac:dyDescent="0.25">
      <c r="B29" s="10"/>
      <c r="C29" s="11"/>
      <c r="D29" s="11"/>
      <c r="E29" s="11"/>
      <c r="F29" s="11" t="s">
        <v>20</v>
      </c>
      <c r="G29" s="32">
        <f>'FOLHA DE SALÁRIO'!L4</f>
        <v>263745.45454545453</v>
      </c>
      <c r="H29" s="11"/>
      <c r="I29" s="12"/>
    </row>
    <row r="30" spans="2:9" x14ac:dyDescent="0.25">
      <c r="B30" s="13"/>
      <c r="C30" s="8"/>
      <c r="D30" s="8"/>
      <c r="E30" s="8"/>
      <c r="F30" s="8"/>
      <c r="G30" s="8"/>
      <c r="H30" s="8"/>
      <c r="I30" s="14"/>
    </row>
    <row r="31" spans="2:9" ht="15.75" thickBot="1" x14ac:dyDescent="0.3">
      <c r="B31" s="13"/>
      <c r="C31" s="8"/>
      <c r="D31" s="8"/>
      <c r="E31" s="16"/>
      <c r="F31" s="16"/>
      <c r="G31" s="16"/>
      <c r="H31" s="16"/>
      <c r="I31" s="17"/>
    </row>
    <row r="32" spans="2:9" x14ac:dyDescent="0.25">
      <c r="B32" s="13"/>
      <c r="C32" s="8"/>
      <c r="D32" s="8"/>
      <c r="E32" s="8"/>
      <c r="F32" s="8"/>
      <c r="G32" s="8"/>
      <c r="H32" s="8"/>
      <c r="I32" s="14"/>
    </row>
    <row r="33" spans="2:9" x14ac:dyDescent="0.25">
      <c r="B33" s="13"/>
      <c r="C33" s="8"/>
      <c r="D33" s="8"/>
      <c r="E33" s="8"/>
      <c r="F33" s="8"/>
      <c r="G33" s="8" t="s">
        <v>112</v>
      </c>
      <c r="H33" s="8"/>
      <c r="I33" s="14"/>
    </row>
    <row r="34" spans="2:9" x14ac:dyDescent="0.25">
      <c r="B34" s="13"/>
      <c r="C34" s="8"/>
      <c r="D34" s="8"/>
      <c r="E34" s="8"/>
      <c r="F34" s="8"/>
      <c r="G34" s="8"/>
      <c r="H34" s="8"/>
      <c r="I34" s="14"/>
    </row>
    <row r="35" spans="2:9" x14ac:dyDescent="0.25">
      <c r="B35" s="13" t="s">
        <v>113</v>
      </c>
      <c r="C35" s="8"/>
      <c r="D35" s="8"/>
      <c r="E35" s="8"/>
      <c r="F35" s="8"/>
      <c r="G35" s="8" t="s">
        <v>114</v>
      </c>
      <c r="H35" s="8"/>
      <c r="I35" s="14"/>
    </row>
    <row r="36" spans="2:9" x14ac:dyDescent="0.25">
      <c r="B36" s="13"/>
      <c r="C36" s="8"/>
      <c r="D36" s="8"/>
      <c r="E36" s="8"/>
      <c r="F36" s="8"/>
      <c r="G36" s="8" t="s">
        <v>115</v>
      </c>
      <c r="H36" s="8"/>
      <c r="I36" s="14"/>
    </row>
    <row r="37" spans="2:9" x14ac:dyDescent="0.25">
      <c r="B37" s="13"/>
      <c r="C37" s="8"/>
      <c r="D37" s="8"/>
      <c r="E37" s="8"/>
      <c r="F37" s="8"/>
      <c r="G37" s="8"/>
      <c r="H37" s="8"/>
      <c r="I37" s="14"/>
    </row>
    <row r="38" spans="2:9" x14ac:dyDescent="0.25">
      <c r="B38" s="13"/>
      <c r="C38" s="8"/>
      <c r="D38" s="8"/>
      <c r="E38" s="8"/>
      <c r="F38" s="8"/>
      <c r="G38" s="8"/>
      <c r="H38" s="8"/>
      <c r="I38" s="14"/>
    </row>
    <row r="39" spans="2:9" ht="15.75" thickBot="1" x14ac:dyDescent="0.3">
      <c r="B39" s="15"/>
      <c r="C39" s="16"/>
      <c r="D39" s="16"/>
      <c r="E39" s="16"/>
      <c r="F39" s="16"/>
      <c r="G39" s="16" t="s">
        <v>116</v>
      </c>
      <c r="H39" s="16"/>
      <c r="I39" s="1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AULA3</vt:lpstr>
      <vt:lpstr>PAUTA_ESCOLAR</vt:lpstr>
      <vt:lpstr>aula4</vt:lpstr>
      <vt:lpstr>FOLHA DE SALÁRIO</vt:lpstr>
      <vt:lpstr>Jorgito Pires</vt:lpstr>
      <vt:lpstr>Tonilson Pires</vt:lpstr>
      <vt:lpstr>Seique Pires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2022-12-21T18:58:26Z</dcterms:modified>
</cp:coreProperties>
</file>