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tonatomics-my.sharepoint.com/personal/r_stewart_bostonatomics_com/Documents/Documents/GitHub/TIMCAT/"/>
    </mc:Choice>
  </mc:AlternateContent>
  <xr:revisionPtr revIDLastSave="12" documentId="13_ncr:1_{31698453-F9C8-497B-ACDE-89A3CA2309FD}" xr6:coauthVersionLast="47" xr6:coauthVersionMax="47" xr10:uidLastSave="{5DAB536C-E8B9-4768-B326-8FAAFCF8B86F}"/>
  <bookViews>
    <workbookView xWindow="-108" yWindow="-108" windowWidth="23256" windowHeight="14976" tabRatio="814" xr2:uid="{CA55CC19-AFFC-4637-A972-B3E8D9A7A6F8}"/>
  </bookViews>
  <sheets>
    <sheet name="PlantCharacteristics" sheetId="2" r:id="rId1"/>
    <sheet name="Learning" sheetId="14" r:id="rId2"/>
    <sheet name="Modules" sheetId="12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1" l="1"/>
  <c r="G5" i="9" l="1"/>
  <c r="G5" i="5" l="1"/>
  <c r="B7" i="2"/>
  <c r="B6" i="2"/>
  <c r="J4" i="5"/>
  <c r="J5" i="5"/>
  <c r="J6" i="5"/>
  <c r="J7" i="5"/>
  <c r="J8" i="5"/>
  <c r="J3" i="5"/>
  <c r="I8" i="5"/>
  <c r="I7" i="5"/>
  <c r="I6" i="5"/>
  <c r="I5" i="5"/>
  <c r="I4" i="5"/>
  <c r="I3" i="5"/>
  <c r="G15" i="9"/>
  <c r="G12" i="9" s="1"/>
  <c r="G16" i="9" l="1"/>
  <c r="G10" i="9"/>
  <c r="G17" i="9"/>
  <c r="G13" i="9"/>
  <c r="G11" i="9"/>
  <c r="G53" i="11" l="1"/>
  <c r="G32" i="11" l="1"/>
  <c r="G31" i="11"/>
  <c r="G29" i="11"/>
  <c r="G8" i="7" l="1"/>
  <c r="G7" i="7"/>
  <c r="G6" i="7"/>
  <c r="G5" i="7"/>
  <c r="G4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5D39E562-E912-40DD-BB23-5DE82A67935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6482C80F-AE1D-467C-A15B-804C939F24B3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E53B1FB-9647-4F72-901B-6A5A52E0090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238053D2-EA80-48C1-8E38-3508AD35172D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<sst xmlns="http://schemas.openxmlformats.org/spreadsheetml/2006/main" count="767" uniqueCount="365">
  <si>
    <t>Active</t>
  </si>
  <si>
    <t>Shape</t>
  </si>
  <si>
    <t>Fuel Storage Building</t>
  </si>
  <si>
    <t>Electrical Tunnel</t>
  </si>
  <si>
    <t>Plant Characteristics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</si>
  <si>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</si>
  <si>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</si>
  <si>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</si>
  <si>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</si>
  <si>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</si>
  <si>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</si>
  <si>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</si>
  <si>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</si>
  <si>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</si>
  <si>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</si>
  <si>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</si>
  <si>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</si>
  <si>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</si>
  <si>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</si>
  <si>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</si>
  <si>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</si>
  <si>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Steel plate composite</t>
  </si>
  <si>
    <t>High strength rebar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</si>
  <si>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</si>
  <si>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</si>
  <si>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</si>
  <si>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</si>
  <si>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</si>
  <si>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</si>
  <si>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</si>
  <si>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</si>
  <si>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</si>
  <si>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</si>
  <si>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</si>
  <si>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[24, 10, 6]</t>
  </si>
  <si>
    <t>Radiological Access Tunnel</t>
  </si>
  <si>
    <t>Power scaling</t>
  </si>
  <si>
    <t>[6, 16, 17]</t>
  </si>
  <si>
    <t>Non-essential Switchgear Building</t>
  </si>
  <si>
    <t>[30, 12, 5]</t>
  </si>
  <si>
    <t>Pipe Tunnels</t>
  </si>
  <si>
    <t>Technical Support Center</t>
  </si>
  <si>
    <t>Containment Hatch Missile Shield</t>
  </si>
  <si>
    <t>[15, 3, 12]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</si>
  <si>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</si>
  <si>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</si>
  <si>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</si>
  <si>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</si>
  <si>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</si>
  <si>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</si>
  <si>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</si>
  <si>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</si>
  <si>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</si>
  <si>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</si>
  <si>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</si>
  <si>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</si>
  <si>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</si>
  <si>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[35, 6, 18]; [35, 6, 18]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</si>
  <si>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</si>
  <si>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</si>
  <si>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</si>
  <si>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</si>
  <si>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</si>
  <si>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</si>
  <si>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</si>
  <si>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</si>
  <si>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</si>
  <si>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</si>
  <si>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</si>
  <si>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</si>
  <si>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</si>
  <si>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</si>
  <si>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</si>
  <si>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</si>
  <si>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</si>
  <si>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</si>
  <si>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</si>
  <si>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</si>
  <si>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</si>
  <si>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</si>
  <si>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</si>
  <si>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</si>
  <si>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</si>
  <si>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</si>
  <si>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</si>
  <si>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</si>
  <si>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</si>
  <si>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</si>
  <si>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</si>
  <si>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</si>
  <si>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</si>
  <si>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</si>
  <si>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</si>
  <si>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</si>
  <si>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</si>
  <si>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</si>
  <si>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</si>
  <si>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</si>
  <si>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</si>
  <si>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</si>
  <si>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</si>
  <si>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</si>
  <si>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</si>
  <si>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</si>
  <si>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</si>
  <si>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</si>
  <si>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</si>
  <si>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</si>
  <si>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</si>
  <si>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</si>
  <si>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</si>
  <si>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</si>
  <si>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</si>
  <si>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</si>
  <si>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</si>
  <si>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</si>
  <si>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</si>
  <si>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</si>
  <si>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</si>
  <si>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</si>
  <si>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</si>
  <si>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</si>
  <si>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</si>
  <si>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</si>
  <si>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</si>
  <si>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</si>
  <si>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</si>
  <si>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</si>
  <si>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</si>
  <si>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</si>
  <si>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</si>
  <si>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</si>
  <si>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</si>
  <si>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</si>
  <si>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</si>
  <si>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</si>
  <si>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</si>
  <si>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</si>
  <si>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</si>
  <si>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</si>
  <si>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</si>
  <si>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</si>
  <si>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</si>
  <si>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</si>
  <si>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</si>
  <si>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</si>
  <si>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</si>
  <si>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</si>
  <si>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</si>
  <si>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</si>
  <si>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</si>
  <si>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</si>
  <si>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</si>
  <si>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</si>
  <si>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</si>
  <si>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</si>
  <si>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</si>
  <si>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</si>
  <si>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</si>
  <si>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</si>
  <si>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</si>
  <si>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</si>
  <si>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</si>
  <si>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</si>
  <si>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</si>
  <si>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</si>
  <si>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</si>
  <si>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</si>
  <si>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</si>
  <si>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</si>
  <si>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</si>
  <si>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</si>
  <si>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</si>
  <si>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</si>
  <si>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</si>
  <si>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</si>
  <si>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</si>
  <si>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</si>
  <si>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</si>
  <si>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</si>
  <si>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</si>
  <si>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</si>
  <si>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</si>
  <si>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</si>
  <si>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</si>
  <si>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</si>
  <si>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</si>
  <si>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</si>
  <si>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</si>
  <si>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</si>
  <si>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</si>
  <si>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</si>
  <si>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</si>
  <si>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</si>
  <si>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</si>
  <si>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</si>
  <si>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</si>
  <si>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</si>
  <si>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</si>
  <si>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</si>
  <si>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</si>
  <si>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</si>
  <si>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</si>
  <si>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</si>
  <si>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</si>
  <si>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</si>
  <si>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</si>
  <si>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</si>
  <si>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</si>
  <si>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</si>
  <si>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</si>
  <si>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</si>
  <si>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</si>
  <si>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</si>
  <si>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</si>
  <si>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</si>
  <si>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</si>
  <si>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</si>
  <si>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</si>
  <si>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</si>
  <si>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</si>
  <si>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</si>
  <si>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</si>
  <si>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</si>
  <si>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</si>
  <si>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</si>
  <si>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</si>
  <si>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</si>
  <si>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</si>
  <si>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</si>
  <si>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</si>
  <si>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</si>
  <si>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</si>
  <si>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</si>
  <si>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</si>
  <si>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</si>
  <si>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</si>
  <si>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</si>
  <si>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</si>
  <si>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</si>
  <si>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</si>
  <si>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</si>
  <si>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</si>
  <si>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</si>
  <si>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</si>
  <si>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</si>
  <si>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</si>
  <si>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</si>
  <si>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</si>
  <si>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</si>
  <si>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</si>
  <si>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</si>
  <si>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</si>
  <si>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[54, 15, 23]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</si>
  <si>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</si>
  <si>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</si>
  <si>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</si>
  <si>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</si>
  <si>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</si>
  <si>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</si>
  <si>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</si>
  <si>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</si>
  <si>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</si>
  <si>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</si>
  <si>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</si>
  <si>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</si>
  <si>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</si>
  <si>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</si>
  <si>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</si>
  <si>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Integral PWR</t>
  </si>
  <si>
    <t>A.221.3</t>
  </si>
  <si>
    <t>RPV Internals</t>
  </si>
  <si>
    <t>Primary flow rate (liters/sec)</t>
  </si>
  <si>
    <t>HT surface area (m2)</t>
  </si>
  <si>
    <t>Direct cost input</t>
  </si>
  <si>
    <t>RPV thickness (m)</t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</si>
  <si>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</si>
  <si>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</si>
  <si>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</si>
  <si>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</si>
  <si>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</si>
  <si>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</si>
  <si>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</si>
  <si>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</si>
  <si>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</si>
  <si>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</si>
  <si>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</si>
  <si>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</si>
  <si>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</si>
  <si>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A.229.7</t>
  </si>
  <si>
    <t>BWR</t>
  </si>
  <si>
    <t>Isolation Condensers</t>
  </si>
  <si>
    <t>Thermal power rating (MW)</t>
  </si>
  <si>
    <t>RPV diameter (m)</t>
  </si>
  <si>
    <t>Steel liner</t>
  </si>
  <si>
    <t>RX power scaling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</si>
  <si>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</si>
  <si>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Inside?</t>
  </si>
  <si>
    <t>None</t>
  </si>
  <si>
    <t>HT Surface Area (m2)</t>
  </si>
  <si>
    <t>Heat rejection system</t>
  </si>
  <si>
    <t>Makeup Water Intake Building</t>
  </si>
  <si>
    <t>A.261.1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</si>
  <si>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</si>
  <si>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</si>
  <si>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</si>
  <si>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</si>
  <si>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</si>
  <si>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</si>
  <si>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</si>
  <si>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</si>
  <si>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</si>
  <si>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</si>
  <si>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</si>
  <si>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</si>
  <si>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</si>
  <si>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</si>
  <si>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</si>
  <si>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Rejected thermal power (MW)</t>
  </si>
  <si>
    <t>T/B Bldg - Cooling source distance (m)</t>
  </si>
  <si>
    <t>Plant electric power scaling</t>
  </si>
  <si>
    <t>Percent Offsite Work</t>
  </si>
  <si>
    <t>Offsite Efficiency</t>
  </si>
  <si>
    <t>Factory Cost (2018 USD)</t>
  </si>
  <si>
    <t>Initial unit number</t>
  </si>
  <si>
    <t>A.212.15</t>
  </si>
  <si>
    <t>Gen III+ or later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</si>
  <si>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</si>
  <si>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</si>
  <si>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</si>
  <si>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</si>
  <si>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</si>
  <si>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</si>
  <si>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</si>
  <si>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Rock Excavation</t>
  </si>
  <si>
    <t>Fill &amp; Backfill</t>
  </si>
  <si>
    <t>A.211.712</t>
  </si>
  <si>
    <t>A.211.7111</t>
  </si>
  <si>
    <t>A.211.7112</t>
  </si>
  <si>
    <t>A.211.7113</t>
  </si>
  <si>
    <t>A.211.7114</t>
  </si>
  <si>
    <t>Dewatering</t>
  </si>
  <si>
    <t>Earth Excavation</t>
  </si>
  <si>
    <t>Excavation - Trench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</si>
  <si>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</si>
  <si>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</si>
  <si>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</si>
  <si>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</si>
  <si>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SSCs moved to</t>
  </si>
  <si>
    <t>Seismic Class 1</t>
  </si>
  <si>
    <t>Rebar density</t>
  </si>
  <si>
    <t>Default</t>
  </si>
  <si>
    <t>Cylinder w/ dome</t>
  </si>
  <si>
    <t>[44.2, 45.4, 0]</t>
  </si>
  <si>
    <t>[100, 41, 40]; [100, 20, 24]</t>
  </si>
  <si>
    <t>[44, 24, 28]; [17, 14, 28]</t>
  </si>
  <si>
    <t>[46, 24, 37]; [39, 16, 20]</t>
  </si>
  <si>
    <t>[30, 30, 32]</t>
  </si>
  <si>
    <t>[42, 27, 31]; [28, 27, 18]</t>
  </si>
  <si>
    <t>[82, 54, 12]</t>
  </si>
  <si>
    <t>[24, 8, 6]</t>
  </si>
  <si>
    <t>High density reinforced concrete</t>
  </si>
  <si>
    <t>FOAK construction duration (months)</t>
  </si>
  <si>
    <t>NOAK construction duration (months)</t>
  </si>
  <si>
    <t>SG vessel is primary pressure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</si>
</sst>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165" fontId="2" fillId="0" borderId="0" xfId="0" applyNumberFormat="1" applyFont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9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8" borderId="8" xfId="0" applyFill="1" applyBorder="1"/>
    <xf numFmtId="165" fontId="0" fillId="0" borderId="0" xfId="0" applyNumberFormat="1" applyAlignment="1">
      <alignment horizontal="center"/>
    </xf>
    <xf numFmtId="0" fontId="0" fillId="2" borderId="2" xfId="1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7" borderId="6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1" fontId="0" fillId="0" borderId="5" xfId="0" applyNumberFormat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0" fillId="2" borderId="9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0" xfId="3" applyNumberFormat="1" applyFont="1" applyBorder="1"/>
    <xf numFmtId="164" fontId="0" fillId="0" borderId="0" xfId="3" applyNumberFormat="1" applyFont="1" applyBorder="1"/>
    <xf numFmtId="164" fontId="0" fillId="0" borderId="14" xfId="3" applyNumberFormat="1" applyFont="1" applyBorder="1"/>
    <xf numFmtId="0" fontId="1" fillId="2" borderId="2" xfId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7" fillId="2" borderId="10" xfId="1" applyFon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7" fillId="3" borderId="1" xfId="2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40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6"/>
  <sheetViews>
    <sheetView tabSelected="1" zoomScaleNormal="100" workbookViewId="0">
      <selection activeCell="A13" sqref="A13"/>
    </sheetView>
  </sheetViews>
  <sheetFormatPr defaultRowHeight="14.4" x14ac:dyDescent="0.3"/>
  <cols>
    <col min="1" max="1" width="32.77734375" bestFit="1" customWidth="1"/>
    <col min="2" max="2" width="13.44140625" style="16" customWidth="1"/>
  </cols>
  <sheetData>
    <row r="1" spans="1:2" ht="21" x14ac:dyDescent="0.4">
      <c r="A1" s="127" t="s">
        <v>4</v>
      </c>
      <c r="B1" s="127"/>
    </row>
    <row r="2" spans="1:2" x14ac:dyDescent="0.3">
      <c r="A2" s="9" t="s">
        <v>9</v>
      </c>
      <c r="B2" s="84">
        <v>3417</v>
      </c>
    </row>
    <row r="3" spans="1:2" x14ac:dyDescent="0.3">
      <c r="A3" s="9" t="s">
        <v>10</v>
      </c>
      <c r="B3" s="84">
        <v>1144</v>
      </c>
    </row>
    <row r="4" spans="1:2" x14ac:dyDescent="0.3">
      <c r="A4" s="9" t="s">
        <v>59</v>
      </c>
      <c r="B4" s="84">
        <v>1</v>
      </c>
    </row>
    <row r="5" spans="1:2" x14ac:dyDescent="0.3">
      <c r="A5" s="9" t="s">
        <v>200</v>
      </c>
      <c r="B5" s="84">
        <v>1</v>
      </c>
    </row>
    <row r="6" spans="1:2" x14ac:dyDescent="0.3">
      <c r="A6" s="9" t="s">
        <v>5</v>
      </c>
      <c r="B6" s="85">
        <f>B3/B2</f>
        <v>0.33479660520924787</v>
      </c>
    </row>
    <row r="7" spans="1:2" x14ac:dyDescent="0.3">
      <c r="A7" s="9" t="s">
        <v>11</v>
      </c>
      <c r="B7" s="86">
        <f>B2-B3</f>
        <v>2273</v>
      </c>
    </row>
    <row r="8" spans="1:2" x14ac:dyDescent="0.3">
      <c r="A8" s="9" t="s">
        <v>7</v>
      </c>
      <c r="B8" s="84">
        <v>193</v>
      </c>
    </row>
    <row r="9" spans="1:2" x14ac:dyDescent="0.3">
      <c r="A9" s="9" t="s">
        <v>6</v>
      </c>
      <c r="B9" s="84" t="s">
        <v>0</v>
      </c>
    </row>
    <row r="10" spans="1:2" x14ac:dyDescent="0.3">
      <c r="A10" s="9" t="s">
        <v>326</v>
      </c>
      <c r="B10" s="84" t="b">
        <v>0</v>
      </c>
    </row>
    <row r="11" spans="1:2" x14ac:dyDescent="0.3">
      <c r="A11" t="s">
        <v>362</v>
      </c>
      <c r="B11" s="84">
        <v>98</v>
      </c>
    </row>
    <row r="12" spans="1:2" x14ac:dyDescent="0.3">
      <c r="A12" t="s">
        <v>363</v>
      </c>
      <c r="B12" s="84">
        <v>72</v>
      </c>
    </row>
    <row r="13" spans="1:2" x14ac:dyDescent="0.3">
      <c r="A13" s="9" t="s">
        <v>269</v>
      </c>
      <c r="B13" s="84" t="b">
        <v>0</v>
      </c>
    </row>
    <row r="14" spans="1:2" x14ac:dyDescent="0.3">
      <c r="A14" s="9" t="s">
        <v>293</v>
      </c>
      <c r="B14" s="84">
        <v>4.5</v>
      </c>
    </row>
    <row r="15" spans="1:2" x14ac:dyDescent="0.3">
      <c r="A15" s="9" t="s">
        <v>275</v>
      </c>
      <c r="B15" s="84">
        <v>0.22</v>
      </c>
    </row>
    <row r="16" spans="1:2" x14ac:dyDescent="0.3">
      <c r="A16" t="s">
        <v>364</v>
      </c>
      <c r="B16" s="84" t="b">
        <v>0</v>
      </c>
    </row>
  </sheetData>
  <mergeCells count="1">
    <mergeCell ref="A1:B1"/>
  </mergeCells>
  <dataValidations count="2">
    <dataValidation type="list" allowBlank="1" showInputMessage="1" showErrorMessage="1" sqref="B9" xr:uid="{7F4B0695-9C75-4F3A-A66A-69C718288C88}">
      <formula1>"Active, Passive"</formula1>
    </dataValidation>
    <dataValidation type="list" allowBlank="1" showInputMessage="1" showErrorMessage="1" sqref="B10" xr:uid="{8B5C420D-BE09-48A4-BC9F-47234976BEA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C19-9723-461C-A717-3ACF8F77D4FB}">
  <dimension ref="A1:B14"/>
  <sheetViews>
    <sheetView workbookViewId="0">
      <selection activeCell="A2" sqref="A2:B8"/>
    </sheetView>
  </sheetViews>
  <sheetFormatPr defaultRowHeight="14.4" x14ac:dyDescent="0.3"/>
  <cols>
    <col min="1" max="1" width="16.88671875" customWidth="1"/>
    <col min="2" max="2" width="19.33203125" customWidth="1"/>
  </cols>
  <sheetData>
    <row r="1" spans="1:2" s="112" customFormat="1" ht="42" x14ac:dyDescent="0.3">
      <c r="A1" s="117" t="s">
        <v>14</v>
      </c>
      <c r="B1" s="121" t="s">
        <v>324</v>
      </c>
    </row>
    <row r="2" spans="1:2" x14ac:dyDescent="0.3">
      <c r="A2" s="100"/>
      <c r="B2" s="93"/>
    </row>
    <row r="3" spans="1:2" x14ac:dyDescent="0.3">
      <c r="A3" s="69"/>
      <c r="B3" s="72"/>
    </row>
    <row r="4" spans="1:2" x14ac:dyDescent="0.3">
      <c r="A4" s="69"/>
      <c r="B4" s="72"/>
    </row>
    <row r="5" spans="1:2" x14ac:dyDescent="0.3">
      <c r="A5" s="69"/>
      <c r="B5" s="72"/>
    </row>
    <row r="6" spans="1:2" x14ac:dyDescent="0.3">
      <c r="A6" s="69"/>
      <c r="B6" s="72"/>
    </row>
    <row r="7" spans="1:2" x14ac:dyDescent="0.3">
      <c r="A7" s="69"/>
      <c r="B7" s="72"/>
    </row>
    <row r="8" spans="1:2" x14ac:dyDescent="0.3">
      <c r="A8" s="69"/>
      <c r="B8" s="72"/>
    </row>
    <row r="9" spans="1:2" x14ac:dyDescent="0.3">
      <c r="A9" s="27"/>
      <c r="B9" s="30"/>
    </row>
    <row r="10" spans="1:2" x14ac:dyDescent="0.3">
      <c r="A10" s="27"/>
      <c r="B10" s="30"/>
    </row>
    <row r="11" spans="1:2" x14ac:dyDescent="0.3">
      <c r="A11" s="27"/>
      <c r="B11" s="30"/>
    </row>
    <row r="12" spans="1:2" x14ac:dyDescent="0.3">
      <c r="A12" s="27"/>
      <c r="B12" s="30"/>
    </row>
    <row r="13" spans="1:2" x14ac:dyDescent="0.3">
      <c r="A13" s="27"/>
      <c r="B13" s="30"/>
    </row>
    <row r="14" spans="1:2" x14ac:dyDescent="0.3">
      <c r="A14" s="52"/>
      <c r="B14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2F9-FC14-4531-9680-9A670217FF63}">
  <dimension ref="A1:D14"/>
  <sheetViews>
    <sheetView workbookViewId="0">
      <selection activeCell="E23" sqref="D23:E23"/>
    </sheetView>
  </sheetViews>
  <sheetFormatPr defaultRowHeight="14.4" x14ac:dyDescent="0.3"/>
  <cols>
    <col min="1" max="1" width="16.88671875" customWidth="1"/>
    <col min="2" max="2" width="29.5546875" customWidth="1"/>
    <col min="3" max="3" width="22" bestFit="1" customWidth="1"/>
    <col min="4" max="4" width="19.33203125" customWidth="1"/>
  </cols>
  <sheetData>
    <row r="1" spans="1:4" s="112" customFormat="1" ht="42" x14ac:dyDescent="0.3">
      <c r="A1" s="117" t="s">
        <v>14</v>
      </c>
      <c r="B1" s="121" t="s">
        <v>321</v>
      </c>
      <c r="C1" s="118" t="s">
        <v>322</v>
      </c>
      <c r="D1" s="119" t="s">
        <v>323</v>
      </c>
    </row>
    <row r="2" spans="1:4" x14ac:dyDescent="0.3">
      <c r="A2" s="100"/>
      <c r="B2" s="120"/>
      <c r="C2" s="120"/>
      <c r="D2" s="93"/>
    </row>
    <row r="3" spans="1:4" x14ac:dyDescent="0.3">
      <c r="A3" s="69"/>
      <c r="B3" s="122"/>
      <c r="C3" s="122"/>
      <c r="D3" s="72"/>
    </row>
    <row r="4" spans="1:4" x14ac:dyDescent="0.3">
      <c r="A4" s="69"/>
      <c r="B4" s="122"/>
      <c r="C4" s="122"/>
      <c r="D4" s="72"/>
    </row>
    <row r="5" spans="1:4" x14ac:dyDescent="0.3">
      <c r="A5" s="69"/>
      <c r="B5" s="122"/>
      <c r="C5" s="122"/>
      <c r="D5" s="72"/>
    </row>
    <row r="6" spans="1:4" x14ac:dyDescent="0.3">
      <c r="A6" s="69"/>
      <c r="B6" s="122"/>
      <c r="C6" s="122"/>
      <c r="D6" s="72"/>
    </row>
    <row r="7" spans="1:4" x14ac:dyDescent="0.3">
      <c r="A7" s="69"/>
      <c r="B7" s="122"/>
      <c r="C7" s="122"/>
      <c r="D7" s="72"/>
    </row>
    <row r="8" spans="1:4" x14ac:dyDescent="0.3">
      <c r="A8" s="69"/>
      <c r="B8" s="122"/>
      <c r="C8" s="122"/>
      <c r="D8" s="72"/>
    </row>
    <row r="9" spans="1:4" x14ac:dyDescent="0.3">
      <c r="A9" s="27"/>
      <c r="D9" s="30"/>
    </row>
    <row r="10" spans="1:4" x14ac:dyDescent="0.3">
      <c r="A10" s="27"/>
      <c r="D10" s="30"/>
    </row>
    <row r="11" spans="1:4" x14ac:dyDescent="0.3">
      <c r="A11" s="27"/>
      <c r="D11" s="30"/>
    </row>
    <row r="12" spans="1:4" x14ac:dyDescent="0.3">
      <c r="A12" s="27"/>
      <c r="D12" s="30"/>
    </row>
    <row r="13" spans="1:4" x14ac:dyDescent="0.3">
      <c r="A13" s="27"/>
      <c r="D13" s="30"/>
    </row>
    <row r="14" spans="1:4" x14ac:dyDescent="0.3">
      <c r="A14" s="52"/>
      <c r="B14" s="45"/>
      <c r="C14" s="45"/>
      <c r="D14" s="4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3"/>
  <sheetViews>
    <sheetView zoomScale="98" zoomScaleNormal="98" workbookViewId="0">
      <selection activeCell="O3" sqref="O3:Q23"/>
    </sheetView>
  </sheetViews>
  <sheetFormatPr defaultRowHeight="14.4" x14ac:dyDescent="0.3"/>
  <cols>
    <col min="1" max="1" width="9.109375" customWidth="1"/>
    <col min="2" max="2" width="39.109375" bestFit="1" customWidth="1"/>
    <col min="3" max="3" width="20.88671875" bestFit="1" customWidth="1"/>
    <col min="4" max="4" width="10.77734375" style="17" bestFit="1" customWidth="1"/>
    <col min="5" max="5" width="14.44140625" style="18" customWidth="1"/>
    <col min="6" max="6" width="7.6640625" style="18" customWidth="1"/>
    <col min="7" max="7" width="20" style="18" bestFit="1" customWidth="1"/>
    <col min="8" max="8" width="11.88671875" style="18" customWidth="1"/>
    <col min="9" max="9" width="17.77734375" style="18" bestFit="1" customWidth="1"/>
    <col min="10" max="10" width="14.44140625" style="18" customWidth="1"/>
    <col min="11" max="11" width="18" style="18" bestFit="1" customWidth="1"/>
    <col min="12" max="12" width="14.88671875" style="18" bestFit="1" customWidth="1"/>
    <col min="13" max="14" width="11.6640625" style="18" customWidth="1"/>
    <col min="15" max="16" width="10.6640625" style="18" customWidth="1"/>
    <col min="17" max="17" width="10.6640625" style="19" customWidth="1"/>
    <col min="18" max="18" width="26.109375" bestFit="1" customWidth="1"/>
    <col min="19" max="19" width="16.5546875" style="80" customWidth="1"/>
    <col min="20" max="22" width="9.109375" customWidth="1"/>
    <col min="23" max="23" width="15.6640625" customWidth="1"/>
    <col min="24" max="25" width="9.109375" customWidth="1"/>
  </cols>
  <sheetData>
    <row r="1" spans="1:24" s="10" customFormat="1" ht="23.4" x14ac:dyDescent="0.45">
      <c r="C1" s="11"/>
      <c r="D1" s="128" t="s">
        <v>13</v>
      </c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30"/>
      <c r="R1" s="82" t="s">
        <v>151</v>
      </c>
      <c r="S1" s="55"/>
    </row>
    <row r="2" spans="1:24" ht="43.2" x14ac:dyDescent="0.3">
      <c r="A2" s="12" t="s">
        <v>14</v>
      </c>
      <c r="B2" s="12" t="s">
        <v>15</v>
      </c>
      <c r="C2" s="12" t="s">
        <v>16</v>
      </c>
      <c r="D2" s="13" t="s">
        <v>1</v>
      </c>
      <c r="E2" s="12" t="s">
        <v>297</v>
      </c>
      <c r="F2" s="12" t="s">
        <v>51</v>
      </c>
      <c r="G2" s="14" t="s">
        <v>48</v>
      </c>
      <c r="H2" s="14" t="s">
        <v>17</v>
      </c>
      <c r="I2" s="14" t="s">
        <v>18</v>
      </c>
      <c r="J2" s="14" t="s">
        <v>19</v>
      </c>
      <c r="K2" s="14" t="s">
        <v>350</v>
      </c>
      <c r="L2" s="14" t="s">
        <v>20</v>
      </c>
      <c r="M2" s="14" t="s">
        <v>49</v>
      </c>
      <c r="N2" s="14" t="s">
        <v>348</v>
      </c>
      <c r="O2" s="14" t="s">
        <v>349</v>
      </c>
      <c r="P2" s="14" t="s">
        <v>21</v>
      </c>
      <c r="Q2" s="15" t="s">
        <v>22</v>
      </c>
      <c r="R2" s="35" t="s">
        <v>155</v>
      </c>
      <c r="S2" s="76" t="s">
        <v>179</v>
      </c>
    </row>
    <row r="3" spans="1:24" x14ac:dyDescent="0.3">
      <c r="A3" s="16" t="s">
        <v>211</v>
      </c>
      <c r="B3" s="49" t="s">
        <v>8</v>
      </c>
      <c r="C3" s="37" t="s">
        <v>50</v>
      </c>
      <c r="D3" s="17" t="s">
        <v>352</v>
      </c>
      <c r="E3" s="18" t="s">
        <v>298</v>
      </c>
      <c r="F3" s="3">
        <v>1</v>
      </c>
      <c r="G3" s="3" t="s">
        <v>353</v>
      </c>
      <c r="H3" s="3">
        <v>3</v>
      </c>
      <c r="I3" s="18" t="s">
        <v>361</v>
      </c>
      <c r="J3" s="3">
        <v>1.2</v>
      </c>
      <c r="K3" s="3" t="s">
        <v>351</v>
      </c>
      <c r="L3" s="18" t="s">
        <v>23</v>
      </c>
      <c r="M3" s="3" t="s">
        <v>12</v>
      </c>
      <c r="N3" s="3"/>
      <c r="O3" s="3" t="b">
        <v>1</v>
      </c>
      <c r="P3" s="18" t="b">
        <v>0</v>
      </c>
      <c r="Q3" s="19" t="b">
        <v>0</v>
      </c>
    </row>
    <row r="4" spans="1:24" x14ac:dyDescent="0.3">
      <c r="A4" s="16" t="s">
        <v>325</v>
      </c>
      <c r="B4" s="49" t="s">
        <v>24</v>
      </c>
      <c r="C4" s="37" t="s">
        <v>50</v>
      </c>
      <c r="D4" s="17" t="s">
        <v>352</v>
      </c>
      <c r="E4" s="18" t="s">
        <v>298</v>
      </c>
      <c r="F4" s="3">
        <v>1</v>
      </c>
      <c r="G4" s="3" t="s">
        <v>353</v>
      </c>
      <c r="H4" s="3">
        <v>0.01</v>
      </c>
      <c r="I4" s="18" t="s">
        <v>294</v>
      </c>
      <c r="J4" s="3">
        <v>0.01</v>
      </c>
      <c r="K4" s="126" t="s">
        <v>351</v>
      </c>
      <c r="L4" s="18" t="s">
        <v>23</v>
      </c>
      <c r="M4" s="3" t="s">
        <v>12</v>
      </c>
      <c r="N4" s="3"/>
      <c r="O4" s="3" t="b">
        <v>1</v>
      </c>
      <c r="P4" s="18" t="b">
        <v>0</v>
      </c>
      <c r="Q4" s="19" t="b">
        <v>0</v>
      </c>
      <c r="W4" s="1"/>
      <c r="X4" s="1"/>
    </row>
    <row r="5" spans="1:24" x14ac:dyDescent="0.3">
      <c r="A5" s="16" t="s">
        <v>212</v>
      </c>
      <c r="B5" s="49" t="s">
        <v>53</v>
      </c>
      <c r="C5" s="37" t="s">
        <v>50</v>
      </c>
      <c r="D5" s="17" t="s">
        <v>25</v>
      </c>
      <c r="E5" s="18" t="s">
        <v>298</v>
      </c>
      <c r="F5" s="3">
        <v>2</v>
      </c>
      <c r="G5" s="3" t="s">
        <v>354</v>
      </c>
      <c r="H5" s="3">
        <v>0.3</v>
      </c>
      <c r="I5" s="18" t="s">
        <v>26</v>
      </c>
      <c r="J5" s="3">
        <v>0.3</v>
      </c>
      <c r="K5" s="3" t="s">
        <v>351</v>
      </c>
      <c r="L5" s="18" t="s">
        <v>23</v>
      </c>
      <c r="M5" s="3" t="s">
        <v>12</v>
      </c>
      <c r="N5" s="3"/>
      <c r="O5" s="3" t="b">
        <v>0</v>
      </c>
      <c r="P5" s="18" t="b">
        <v>0</v>
      </c>
      <c r="Q5" s="19" t="b">
        <v>0</v>
      </c>
      <c r="W5" s="1"/>
      <c r="X5" s="1"/>
    </row>
    <row r="6" spans="1:24" x14ac:dyDescent="0.3">
      <c r="A6" s="16" t="s">
        <v>213</v>
      </c>
      <c r="B6" s="49" t="s">
        <v>27</v>
      </c>
      <c r="C6" s="37" t="s">
        <v>28</v>
      </c>
      <c r="D6" s="17" t="s">
        <v>12</v>
      </c>
      <c r="E6" s="18" t="s">
        <v>298</v>
      </c>
      <c r="F6" s="3">
        <v>1</v>
      </c>
      <c r="G6" s="3" t="s">
        <v>29</v>
      </c>
      <c r="H6" s="3" t="s">
        <v>12</v>
      </c>
      <c r="I6" s="18" t="s">
        <v>12</v>
      </c>
      <c r="J6" s="3"/>
      <c r="K6" s="126" t="s">
        <v>351</v>
      </c>
      <c r="L6" s="18" t="s">
        <v>12</v>
      </c>
      <c r="M6" s="3" t="s">
        <v>12</v>
      </c>
      <c r="N6" s="3"/>
      <c r="O6" s="3" t="s">
        <v>12</v>
      </c>
      <c r="P6" s="18" t="b">
        <v>0</v>
      </c>
      <c r="Q6" s="19" t="b">
        <v>0</v>
      </c>
    </row>
    <row r="7" spans="1:24" x14ac:dyDescent="0.3">
      <c r="A7" s="16" t="s">
        <v>214</v>
      </c>
      <c r="B7" s="49" t="s">
        <v>52</v>
      </c>
      <c r="C7" s="37" t="s">
        <v>50</v>
      </c>
      <c r="D7" s="17" t="s">
        <v>25</v>
      </c>
      <c r="E7" s="18" t="s">
        <v>298</v>
      </c>
      <c r="F7" s="3">
        <v>2</v>
      </c>
      <c r="G7" s="3" t="s">
        <v>355</v>
      </c>
      <c r="H7" s="3">
        <v>1.2</v>
      </c>
      <c r="I7" s="18" t="s">
        <v>30</v>
      </c>
      <c r="J7" s="3">
        <v>0.6</v>
      </c>
      <c r="K7" s="3" t="s">
        <v>351</v>
      </c>
      <c r="L7" s="18" t="s">
        <v>23</v>
      </c>
      <c r="M7" s="3" t="s">
        <v>12</v>
      </c>
      <c r="N7" s="3"/>
      <c r="O7" s="3" t="b">
        <v>1</v>
      </c>
      <c r="P7" s="18" t="b">
        <v>0</v>
      </c>
      <c r="Q7" s="19" t="b">
        <v>0</v>
      </c>
    </row>
    <row r="8" spans="1:24" x14ac:dyDescent="0.3">
      <c r="A8" s="16" t="s">
        <v>215</v>
      </c>
      <c r="B8" s="49" t="s">
        <v>55</v>
      </c>
      <c r="C8" s="37" t="s">
        <v>50</v>
      </c>
      <c r="D8" s="17" t="s">
        <v>25</v>
      </c>
      <c r="E8" s="18" t="s">
        <v>298</v>
      </c>
      <c r="F8" s="3">
        <v>2</v>
      </c>
      <c r="G8" s="3" t="s">
        <v>356</v>
      </c>
      <c r="H8" s="3">
        <v>1.2</v>
      </c>
      <c r="I8" s="18" t="s">
        <v>30</v>
      </c>
      <c r="J8" s="3">
        <v>0.6</v>
      </c>
      <c r="K8" s="126" t="s">
        <v>351</v>
      </c>
      <c r="L8" s="18" t="s">
        <v>23</v>
      </c>
      <c r="M8" s="3" t="s">
        <v>12</v>
      </c>
      <c r="N8" s="3"/>
      <c r="O8" s="3" t="b">
        <v>1</v>
      </c>
      <c r="P8" s="18" t="b">
        <v>0</v>
      </c>
      <c r="Q8" s="19" t="b">
        <v>0</v>
      </c>
    </row>
    <row r="9" spans="1:24" x14ac:dyDescent="0.3">
      <c r="A9" s="16" t="s">
        <v>216</v>
      </c>
      <c r="B9" s="49" t="s">
        <v>2</v>
      </c>
      <c r="C9" s="37" t="s">
        <v>50</v>
      </c>
      <c r="D9" s="17" t="s">
        <v>25</v>
      </c>
      <c r="E9" s="18" t="s">
        <v>298</v>
      </c>
      <c r="F9" s="3">
        <v>1</v>
      </c>
      <c r="G9" s="3" t="s">
        <v>357</v>
      </c>
      <c r="H9" s="20">
        <v>1.2</v>
      </c>
      <c r="I9" s="18" t="s">
        <v>30</v>
      </c>
      <c r="J9" s="3">
        <v>0.6</v>
      </c>
      <c r="K9" s="126" t="s">
        <v>351</v>
      </c>
      <c r="L9" s="18" t="s">
        <v>23</v>
      </c>
      <c r="M9" s="3" t="s">
        <v>12</v>
      </c>
      <c r="N9" s="16"/>
      <c r="O9" s="3" t="b">
        <v>1</v>
      </c>
      <c r="P9" s="18" t="b">
        <v>0</v>
      </c>
      <c r="Q9" s="19" t="b">
        <v>0</v>
      </c>
    </row>
    <row r="10" spans="1:24" x14ac:dyDescent="0.3">
      <c r="A10" s="16" t="s">
        <v>217</v>
      </c>
      <c r="B10" s="49" t="s">
        <v>54</v>
      </c>
      <c r="C10" s="37" t="s">
        <v>50</v>
      </c>
      <c r="D10" s="17" t="s">
        <v>25</v>
      </c>
      <c r="E10" s="18" t="s">
        <v>298</v>
      </c>
      <c r="F10" s="3">
        <v>2</v>
      </c>
      <c r="G10" s="3" t="s">
        <v>358</v>
      </c>
      <c r="H10" s="3">
        <v>1.2</v>
      </c>
      <c r="I10" s="18" t="s">
        <v>30</v>
      </c>
      <c r="J10" s="3">
        <v>0.6</v>
      </c>
      <c r="K10" s="126" t="s">
        <v>351</v>
      </c>
      <c r="L10" s="18" t="s">
        <v>23</v>
      </c>
      <c r="M10" s="3" t="s">
        <v>12</v>
      </c>
      <c r="N10" s="3"/>
      <c r="O10" s="3" t="b">
        <v>1</v>
      </c>
      <c r="P10" s="18" t="b">
        <v>0</v>
      </c>
      <c r="Q10" s="19" t="b">
        <v>0</v>
      </c>
    </row>
    <row r="11" spans="1:24" x14ac:dyDescent="0.3">
      <c r="A11" s="16" t="s">
        <v>218</v>
      </c>
      <c r="B11" s="49" t="s">
        <v>31</v>
      </c>
      <c r="C11" s="37" t="s">
        <v>50</v>
      </c>
      <c r="D11" s="17" t="s">
        <v>25</v>
      </c>
      <c r="E11" s="18" t="s">
        <v>298</v>
      </c>
      <c r="F11" s="3">
        <v>1</v>
      </c>
      <c r="G11" s="3" t="s">
        <v>359</v>
      </c>
      <c r="H11" s="3">
        <v>0.3</v>
      </c>
      <c r="I11" s="18" t="s">
        <v>26</v>
      </c>
      <c r="J11" s="3">
        <v>0.3</v>
      </c>
      <c r="K11" s="126" t="s">
        <v>351</v>
      </c>
      <c r="L11" s="18" t="s">
        <v>23</v>
      </c>
      <c r="M11" s="3" t="s">
        <v>12</v>
      </c>
      <c r="N11" s="3"/>
      <c r="O11" s="3" t="b">
        <v>0</v>
      </c>
      <c r="P11" s="18" t="b">
        <v>0</v>
      </c>
      <c r="Q11" s="19" t="b">
        <v>0</v>
      </c>
    </row>
    <row r="12" spans="1:24" x14ac:dyDescent="0.3">
      <c r="A12" s="16" t="s">
        <v>219</v>
      </c>
      <c r="B12" s="49" t="s">
        <v>32</v>
      </c>
      <c r="C12" s="37" t="s">
        <v>28</v>
      </c>
      <c r="D12" s="17" t="s">
        <v>12</v>
      </c>
      <c r="E12" s="18" t="s">
        <v>298</v>
      </c>
      <c r="F12" s="3">
        <v>1</v>
      </c>
      <c r="G12" s="3" t="s">
        <v>29</v>
      </c>
      <c r="H12" s="3" t="s">
        <v>12</v>
      </c>
      <c r="I12" s="18" t="s">
        <v>12</v>
      </c>
      <c r="J12" s="3" t="s">
        <v>12</v>
      </c>
      <c r="K12" s="126" t="s">
        <v>351</v>
      </c>
      <c r="L12" s="18" t="s">
        <v>12</v>
      </c>
      <c r="M12" s="3" t="s">
        <v>12</v>
      </c>
      <c r="N12" s="3"/>
      <c r="O12" s="3" t="s">
        <v>12</v>
      </c>
      <c r="P12" s="18" t="b">
        <v>0</v>
      </c>
      <c r="Q12" s="19" t="b">
        <v>0</v>
      </c>
    </row>
    <row r="13" spans="1:24" x14ac:dyDescent="0.3">
      <c r="A13" s="16" t="s">
        <v>220</v>
      </c>
      <c r="B13" s="49" t="s">
        <v>33</v>
      </c>
      <c r="C13" s="37" t="s">
        <v>50</v>
      </c>
      <c r="D13" s="17" t="s">
        <v>25</v>
      </c>
      <c r="E13" s="18" t="s">
        <v>298</v>
      </c>
      <c r="F13" s="3">
        <v>1</v>
      </c>
      <c r="G13" s="3" t="s">
        <v>34</v>
      </c>
      <c r="H13" s="3">
        <v>1.2</v>
      </c>
      <c r="I13" s="18" t="s">
        <v>30</v>
      </c>
      <c r="J13" s="3">
        <v>0.6</v>
      </c>
      <c r="K13" s="126" t="s">
        <v>351</v>
      </c>
      <c r="L13" s="18" t="s">
        <v>23</v>
      </c>
      <c r="M13" s="3" t="s">
        <v>12</v>
      </c>
      <c r="N13" s="3"/>
      <c r="O13" s="3" t="b">
        <v>1</v>
      </c>
      <c r="P13" s="18" t="b">
        <v>0</v>
      </c>
      <c r="Q13" s="19" t="b">
        <v>0</v>
      </c>
    </row>
    <row r="14" spans="1:24" x14ac:dyDescent="0.3">
      <c r="A14" s="16" t="s">
        <v>221</v>
      </c>
      <c r="B14" s="49" t="s">
        <v>35</v>
      </c>
      <c r="C14" s="37" t="s">
        <v>197</v>
      </c>
      <c r="D14" s="17" t="s">
        <v>12</v>
      </c>
      <c r="E14" s="18" t="s">
        <v>298</v>
      </c>
      <c r="F14" s="3">
        <v>1</v>
      </c>
      <c r="G14" s="3" t="s">
        <v>29</v>
      </c>
      <c r="H14" s="3" t="s">
        <v>12</v>
      </c>
      <c r="I14" s="18" t="s">
        <v>12</v>
      </c>
      <c r="J14" s="3" t="s">
        <v>12</v>
      </c>
      <c r="K14" s="126" t="s">
        <v>351</v>
      </c>
      <c r="L14" s="18" t="s">
        <v>12</v>
      </c>
      <c r="M14" s="3" t="s">
        <v>12</v>
      </c>
      <c r="N14" s="3"/>
      <c r="O14" s="3" t="s">
        <v>12</v>
      </c>
      <c r="P14" s="18" t="b">
        <v>0</v>
      </c>
      <c r="Q14" s="19" t="b">
        <v>0</v>
      </c>
    </row>
    <row r="15" spans="1:24" ht="14.25" customHeight="1" x14ac:dyDescent="0.3">
      <c r="A15" s="16" t="s">
        <v>222</v>
      </c>
      <c r="B15" s="49" t="s">
        <v>3</v>
      </c>
      <c r="C15" s="37" t="s">
        <v>50</v>
      </c>
      <c r="D15" s="17" t="s">
        <v>25</v>
      </c>
      <c r="E15" s="18" t="s">
        <v>298</v>
      </c>
      <c r="F15" s="3">
        <v>1</v>
      </c>
      <c r="G15" s="3" t="s">
        <v>37</v>
      </c>
      <c r="H15" s="3">
        <v>1.2</v>
      </c>
      <c r="I15" s="18" t="s">
        <v>30</v>
      </c>
      <c r="J15" s="3">
        <v>0.6</v>
      </c>
      <c r="K15" s="126" t="s">
        <v>351</v>
      </c>
      <c r="L15" s="18" t="s">
        <v>23</v>
      </c>
      <c r="M15" s="3" t="s">
        <v>12</v>
      </c>
      <c r="N15" s="3"/>
      <c r="O15" s="3" t="b">
        <v>1</v>
      </c>
      <c r="P15" s="18" t="b">
        <v>0</v>
      </c>
      <c r="Q15" s="19" t="b">
        <v>0</v>
      </c>
    </row>
    <row r="16" spans="1:24" ht="14.25" customHeight="1" x14ac:dyDescent="0.3">
      <c r="A16" s="16" t="s">
        <v>223</v>
      </c>
      <c r="B16" s="49" t="s">
        <v>38</v>
      </c>
      <c r="C16" s="37" t="s">
        <v>50</v>
      </c>
      <c r="D16" s="17" t="s">
        <v>25</v>
      </c>
      <c r="E16" s="18" t="s">
        <v>298</v>
      </c>
      <c r="F16" s="3">
        <v>1</v>
      </c>
      <c r="G16" s="3" t="s">
        <v>39</v>
      </c>
      <c r="H16" s="3">
        <v>0.3</v>
      </c>
      <c r="I16" s="18" t="s">
        <v>26</v>
      </c>
      <c r="J16" s="3">
        <v>0.3</v>
      </c>
      <c r="K16" s="126" t="s">
        <v>351</v>
      </c>
      <c r="L16" s="18" t="s">
        <v>23</v>
      </c>
      <c r="M16" s="3" t="s">
        <v>12</v>
      </c>
      <c r="N16" s="3"/>
      <c r="O16" s="3" t="b">
        <v>0</v>
      </c>
      <c r="P16" s="18" t="b">
        <v>0</v>
      </c>
      <c r="Q16" s="19" t="b">
        <v>0</v>
      </c>
    </row>
    <row r="17" spans="1:17" x14ac:dyDescent="0.3">
      <c r="A17" s="16" t="s">
        <v>224</v>
      </c>
      <c r="B17" s="49" t="s">
        <v>56</v>
      </c>
      <c r="C17" s="37" t="s">
        <v>50</v>
      </c>
      <c r="D17" s="17" t="s">
        <v>25</v>
      </c>
      <c r="E17" s="18" t="s">
        <v>298</v>
      </c>
      <c r="F17" s="3">
        <v>2</v>
      </c>
      <c r="G17" s="3" t="s">
        <v>57</v>
      </c>
      <c r="H17" s="3">
        <v>1.2</v>
      </c>
      <c r="I17" s="18" t="s">
        <v>30</v>
      </c>
      <c r="J17" s="3">
        <v>0.6</v>
      </c>
      <c r="K17" s="126" t="s">
        <v>351</v>
      </c>
      <c r="L17" s="18" t="s">
        <v>23</v>
      </c>
      <c r="M17" s="3" t="s">
        <v>12</v>
      </c>
      <c r="N17" s="3"/>
      <c r="O17" s="3" t="b">
        <v>1</v>
      </c>
      <c r="P17" s="18" t="b">
        <v>0</v>
      </c>
      <c r="Q17" s="19" t="b">
        <v>0</v>
      </c>
    </row>
    <row r="18" spans="1:17" x14ac:dyDescent="0.3">
      <c r="A18" s="16" t="s">
        <v>225</v>
      </c>
      <c r="B18" s="49" t="s">
        <v>40</v>
      </c>
      <c r="C18" s="37" t="s">
        <v>197</v>
      </c>
      <c r="D18" s="17" t="s">
        <v>12</v>
      </c>
      <c r="E18" s="18" t="s">
        <v>298</v>
      </c>
      <c r="F18" s="3">
        <v>1</v>
      </c>
      <c r="G18" s="3" t="s">
        <v>29</v>
      </c>
      <c r="H18" s="3" t="s">
        <v>12</v>
      </c>
      <c r="I18" s="18" t="s">
        <v>12</v>
      </c>
      <c r="J18" s="3" t="s">
        <v>12</v>
      </c>
      <c r="K18" s="126" t="s">
        <v>351</v>
      </c>
      <c r="L18" s="18" t="s">
        <v>12</v>
      </c>
      <c r="M18" s="3" t="s">
        <v>12</v>
      </c>
      <c r="N18" s="3"/>
      <c r="O18" s="3" t="s">
        <v>12</v>
      </c>
      <c r="P18" s="18" t="b">
        <v>0</v>
      </c>
      <c r="Q18" s="19" t="b">
        <v>0</v>
      </c>
    </row>
    <row r="19" spans="1:17" x14ac:dyDescent="0.3">
      <c r="A19" s="16" t="s">
        <v>226</v>
      </c>
      <c r="B19" s="49" t="s">
        <v>41</v>
      </c>
      <c r="C19" s="37" t="s">
        <v>28</v>
      </c>
      <c r="D19" s="17" t="s">
        <v>12</v>
      </c>
      <c r="E19" s="18" t="s">
        <v>298</v>
      </c>
      <c r="F19" s="3">
        <v>1</v>
      </c>
      <c r="G19" s="3" t="s">
        <v>29</v>
      </c>
      <c r="H19" s="3" t="s">
        <v>12</v>
      </c>
      <c r="I19" s="18" t="s">
        <v>12</v>
      </c>
      <c r="J19" s="3" t="s">
        <v>12</v>
      </c>
      <c r="K19" s="126" t="s">
        <v>351</v>
      </c>
      <c r="L19" s="18" t="s">
        <v>12</v>
      </c>
      <c r="M19" s="3" t="s">
        <v>12</v>
      </c>
      <c r="N19" s="3"/>
      <c r="O19" s="3" t="s">
        <v>12</v>
      </c>
      <c r="P19" s="18" t="b">
        <v>0</v>
      </c>
      <c r="Q19" s="19" t="b">
        <v>0</v>
      </c>
    </row>
    <row r="20" spans="1:17" x14ac:dyDescent="0.3">
      <c r="A20" s="16" t="s">
        <v>227</v>
      </c>
      <c r="B20" s="49" t="s">
        <v>42</v>
      </c>
      <c r="C20" s="37" t="s">
        <v>50</v>
      </c>
      <c r="D20" s="17" t="s">
        <v>25</v>
      </c>
      <c r="E20" s="18" t="s">
        <v>298</v>
      </c>
      <c r="F20" s="3">
        <v>1</v>
      </c>
      <c r="G20" s="3" t="s">
        <v>43</v>
      </c>
      <c r="H20" s="3">
        <v>1.2</v>
      </c>
      <c r="I20" s="18" t="s">
        <v>30</v>
      </c>
      <c r="J20" s="3">
        <v>0.6</v>
      </c>
      <c r="K20" s="126" t="s">
        <v>351</v>
      </c>
      <c r="L20" s="18" t="s">
        <v>23</v>
      </c>
      <c r="M20" s="3" t="s">
        <v>12</v>
      </c>
      <c r="N20" s="3"/>
      <c r="O20" s="3" t="b">
        <v>1</v>
      </c>
      <c r="P20" s="18" t="b">
        <v>0</v>
      </c>
      <c r="Q20" s="19" t="b">
        <v>0</v>
      </c>
    </row>
    <row r="21" spans="1:17" x14ac:dyDescent="0.3">
      <c r="A21" s="16" t="s">
        <v>228</v>
      </c>
      <c r="B21" s="49" t="s">
        <v>44</v>
      </c>
      <c r="C21" s="37" t="s">
        <v>50</v>
      </c>
      <c r="D21" s="17" t="s">
        <v>25</v>
      </c>
      <c r="E21" s="18" t="s">
        <v>298</v>
      </c>
      <c r="F21" s="3">
        <v>1</v>
      </c>
      <c r="G21" s="3" t="s">
        <v>360</v>
      </c>
      <c r="H21" s="3">
        <v>0.3</v>
      </c>
      <c r="I21" s="18" t="s">
        <v>26</v>
      </c>
      <c r="J21" s="3">
        <v>0.3</v>
      </c>
      <c r="K21" s="126" t="s">
        <v>351</v>
      </c>
      <c r="L21" s="18" t="s">
        <v>23</v>
      </c>
      <c r="M21" s="3" t="s">
        <v>12</v>
      </c>
      <c r="N21" s="3"/>
      <c r="O21" s="3" t="b">
        <v>0</v>
      </c>
      <c r="P21" s="18" t="b">
        <v>0</v>
      </c>
      <c r="Q21" s="19" t="b">
        <v>0</v>
      </c>
    </row>
    <row r="22" spans="1:17" x14ac:dyDescent="0.3">
      <c r="A22" s="16" t="s">
        <v>229</v>
      </c>
      <c r="B22" s="49" t="s">
        <v>45</v>
      </c>
      <c r="C22" s="37" t="s">
        <v>50</v>
      </c>
      <c r="D22" s="17" t="s">
        <v>25</v>
      </c>
      <c r="E22" s="18" t="s">
        <v>298</v>
      </c>
      <c r="F22" s="3">
        <v>1</v>
      </c>
      <c r="G22" s="3" t="s">
        <v>253</v>
      </c>
      <c r="H22" s="3">
        <v>1.2</v>
      </c>
      <c r="I22" s="18" t="s">
        <v>30</v>
      </c>
      <c r="J22" s="3">
        <v>0.6</v>
      </c>
      <c r="K22" s="126" t="s">
        <v>351</v>
      </c>
      <c r="L22" s="18" t="s">
        <v>23</v>
      </c>
      <c r="M22" s="3" t="s">
        <v>12</v>
      </c>
      <c r="N22" s="3"/>
      <c r="O22" s="3" t="b">
        <v>1</v>
      </c>
      <c r="P22" s="18" t="b">
        <v>0</v>
      </c>
      <c r="Q22" s="19" t="b">
        <v>0</v>
      </c>
    </row>
    <row r="23" spans="1:17" x14ac:dyDescent="0.3">
      <c r="A23" s="16" t="s">
        <v>230</v>
      </c>
      <c r="B23" s="49" t="s">
        <v>46</v>
      </c>
      <c r="C23" s="37" t="s">
        <v>28</v>
      </c>
      <c r="D23" s="17" t="s">
        <v>12</v>
      </c>
      <c r="E23" s="18" t="s">
        <v>298</v>
      </c>
      <c r="F23" s="3">
        <v>1</v>
      </c>
      <c r="G23" s="3" t="s">
        <v>47</v>
      </c>
      <c r="H23" s="3">
        <v>0.9</v>
      </c>
      <c r="I23" s="18" t="s">
        <v>12</v>
      </c>
      <c r="J23" s="3">
        <v>0.6</v>
      </c>
      <c r="K23" s="126" t="s">
        <v>351</v>
      </c>
      <c r="L23" s="18" t="s">
        <v>12</v>
      </c>
      <c r="M23" s="3" t="s">
        <v>12</v>
      </c>
      <c r="N23" s="3"/>
      <c r="O23" s="3" t="s">
        <v>12</v>
      </c>
      <c r="P23" s="18" t="b">
        <v>0</v>
      </c>
      <c r="Q23" s="19" t="b">
        <v>0</v>
      </c>
    </row>
  </sheetData>
  <mergeCells count="1">
    <mergeCell ref="D1:Q1"/>
  </mergeCells>
  <conditionalFormatting sqref="D3:J23">
    <cfRule type="expression" dxfId="39" priority="3">
      <formula>OR(EXACT($C3,"Detailed (EEDB based)"), EXACT($C3, "Detailed (Generic)"))</formula>
    </cfRule>
  </conditionalFormatting>
  <conditionalFormatting sqref="L3:L23">
    <cfRule type="expression" dxfId="38" priority="2">
      <formula>OR(EXACT($C3,"Detailed (EEDB based)"), EXACT($C3, "Detailed (Generic)"))</formula>
    </cfRule>
  </conditionalFormatting>
  <conditionalFormatting sqref="M3:N8 M9 M10:N23 K3 K5 K7">
    <cfRule type="expression" dxfId="37" priority="31">
      <formula>OR(EXACT($C3,"Detailed (EEDB based)"), EXACT($C3, "Detailed (Generic)"))</formula>
    </cfRule>
  </conditionalFormatting>
  <conditionalFormatting sqref="M3:N8 M9 M10:N23">
    <cfRule type="expression" dxfId="36" priority="29">
      <formula>EXACT($L3, "Building volume")</formula>
    </cfRule>
  </conditionalFormatting>
  <conditionalFormatting sqref="O3:Q23">
    <cfRule type="expression" dxfId="35" priority="1">
      <formula>OR(EXACT($C3,"Detailed (EEDB based)"), EXACT($C3, "Detailed (Generic)"))</formula>
    </cfRule>
  </conditionalFormatting>
  <dataValidations count="10">
    <dataValidation type="list" allowBlank="1" showInputMessage="1" showErrorMessage="1" sqref="C6 C12 C23 C19" xr:uid="{30C3020E-28C3-4C0D-842A-4BF493A15FDC}">
      <formula1>"Fixed cost"</formula1>
    </dataValidation>
    <dataValidation type="list" allowBlank="1" showInputMessage="1" showErrorMessage="1" sqref="C18 C14" xr:uid="{E345E384-1A74-45E7-8978-8371EF913059}">
      <formula1>"Plant power scaling"</formula1>
    </dataValidation>
    <dataValidation type="list" allowBlank="1" showInputMessage="1" showErrorMessage="1" sqref="L3:L23" xr:uid="{6C134210-7179-41D6-A297-741A0E3A2CF0}">
      <formula1>"Building volume, Superstructure mult., Volume (m3), -"</formula1>
    </dataValidation>
    <dataValidation type="list" allowBlank="1" showInputMessage="1" showErrorMessage="1" sqref="I23 I6 I14 I12 I18:I19" xr:uid="{8C9998CE-53D3-4450-A518-F9EC2FAA47B8}">
      <formula1>"Steel frame, Reinforced concrete, Steel lined reinforced concrete, Standalone steel building, Vessel, -"</formula1>
    </dataValidation>
    <dataValidation type="list" allowBlank="1" showInputMessage="1" showErrorMessage="1" sqref="D3:D23" xr:uid="{1167171D-A2A5-418E-895D-BC3C1B4D8385}">
      <formula1>"Cylinder w/ dome, Cylinder, Rectangular, -"</formula1>
    </dataValidation>
    <dataValidation type="list" allowBlank="1" showInputMessage="1" showErrorMessage="1" sqref="Q3:Q23" xr:uid="{2323A4F2-AD2C-42E8-8714-2515B842F944}">
      <formula1>"Grade 80, Grade 100, FALSE"</formula1>
    </dataValidation>
    <dataValidation type="list" allowBlank="1" showInputMessage="1" showErrorMessage="1" sqref="P3:P23" xr:uid="{929DD4D2-CF42-4169-8C72-229FDC1F1B2F}">
      <formula1>"One sided, Two sided, FALSE"</formula1>
    </dataValidation>
    <dataValidation type="list" allowBlank="1" showInputMessage="1" showErrorMessage="1" sqref="I3 I5 I15:I17 I20:I22 I7:I11 I13" xr:uid="{8AD2FFBF-F8D2-4648-B100-9BF679102DFB}">
      <formula1>"Steel frame, Reinforced concrete, High density reinforced concrete"</formula1>
    </dataValidation>
    <dataValidation type="list" allowBlank="1" showInputMessage="1" showErrorMessage="1" sqref="I4" xr:uid="{455BEC65-FC2B-4763-9D57-446DFFDB9FAD}">
      <formula1>"Steel liner, Standalone steel building, Stainless steel vessel, -"</formula1>
    </dataValidation>
    <dataValidation type="list" allowBlank="1" showInputMessage="1" showErrorMessage="1" sqref="C3:C5 C7:C11 C13 C15:C17 C20:C22" xr:uid="{FF7BA43B-6201-40CC-B4B8-DEEAB388B6ED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J61"/>
  <sheetViews>
    <sheetView topLeftCell="A13" zoomScaleNormal="100" workbookViewId="0">
      <selection activeCell="G18" sqref="G18"/>
    </sheetView>
  </sheetViews>
  <sheetFormatPr defaultRowHeight="14.4" x14ac:dyDescent="0.3"/>
  <cols>
    <col min="1" max="1" width="10.44140625" customWidth="1"/>
    <col min="2" max="2" width="27" customWidth="1"/>
    <col min="3" max="3" width="34.44140625" customWidth="1"/>
    <col min="4" max="4" width="18.44140625" bestFit="1" customWidth="1"/>
    <col min="5" max="5" width="40.88671875" style="27" bestFit="1" customWidth="1"/>
    <col min="6" max="6" width="11.44140625" style="1" customWidth="1"/>
    <col min="7" max="7" width="22.88671875" style="1" customWidth="1"/>
    <col min="8" max="8" width="27.44140625" style="27" customWidth="1"/>
    <col min="9" max="9" width="17" style="30" customWidth="1"/>
    <col min="10" max="10" width="13.44140625" customWidth="1"/>
  </cols>
  <sheetData>
    <row r="1" spans="1:10" ht="23.4" x14ac:dyDescent="0.45">
      <c r="A1" s="10"/>
      <c r="B1" s="10"/>
      <c r="C1" s="10"/>
      <c r="D1" s="10"/>
      <c r="E1" s="128" t="s">
        <v>13</v>
      </c>
      <c r="F1" s="129"/>
      <c r="G1" s="129"/>
      <c r="H1" s="128" t="s">
        <v>151</v>
      </c>
      <c r="I1" s="130"/>
    </row>
    <row r="2" spans="1:10" ht="43.2" x14ac:dyDescent="0.3">
      <c r="A2" s="31" t="s">
        <v>14</v>
      </c>
      <c r="B2" s="31" t="s">
        <v>148</v>
      </c>
      <c r="C2" s="31" t="s">
        <v>15</v>
      </c>
      <c r="D2" s="31" t="s">
        <v>16</v>
      </c>
      <c r="E2" s="32" t="s">
        <v>152</v>
      </c>
      <c r="F2" s="51" t="s">
        <v>198</v>
      </c>
      <c r="G2" s="33" t="s">
        <v>187</v>
      </c>
      <c r="H2" s="35" t="s">
        <v>155</v>
      </c>
      <c r="I2" s="34" t="s">
        <v>199</v>
      </c>
      <c r="J2" s="79" t="s">
        <v>179</v>
      </c>
    </row>
    <row r="3" spans="1:10" x14ac:dyDescent="0.3">
      <c r="A3" t="s">
        <v>60</v>
      </c>
      <c r="B3" s="36" t="s">
        <v>100</v>
      </c>
      <c r="C3" s="49" t="s">
        <v>101</v>
      </c>
      <c r="D3" s="38" t="s">
        <v>210</v>
      </c>
      <c r="E3" s="27" t="s">
        <v>251</v>
      </c>
      <c r="F3" s="1">
        <v>1</v>
      </c>
      <c r="G3" s="1">
        <v>387000</v>
      </c>
      <c r="H3" s="28"/>
      <c r="I3" s="29"/>
      <c r="J3" s="5">
        <v>70290399</v>
      </c>
    </row>
    <row r="4" spans="1:10" x14ac:dyDescent="0.3">
      <c r="A4" t="s">
        <v>270</v>
      </c>
      <c r="B4" s="36" t="s">
        <v>100</v>
      </c>
      <c r="C4" s="49" t="s">
        <v>271</v>
      </c>
      <c r="D4" s="38" t="s">
        <v>145</v>
      </c>
      <c r="E4" s="27" t="s">
        <v>293</v>
      </c>
      <c r="F4" s="1">
        <v>1</v>
      </c>
      <c r="G4" s="1">
        <v>4.5</v>
      </c>
      <c r="H4" s="28"/>
      <c r="I4" s="29"/>
      <c r="J4" s="5"/>
    </row>
    <row r="5" spans="1:10" x14ac:dyDescent="0.3">
      <c r="A5" t="s">
        <v>61</v>
      </c>
      <c r="B5" s="36" t="s">
        <v>100</v>
      </c>
      <c r="C5" s="49" t="s">
        <v>102</v>
      </c>
      <c r="D5" s="38" t="s">
        <v>145</v>
      </c>
      <c r="E5" s="27" t="s">
        <v>153</v>
      </c>
      <c r="F5" s="1">
        <v>1</v>
      </c>
      <c r="G5" s="1">
        <v>57</v>
      </c>
      <c r="H5" s="28"/>
      <c r="I5" s="29"/>
      <c r="J5" s="5">
        <v>56511634</v>
      </c>
    </row>
    <row r="6" spans="1:10" ht="16.2" x14ac:dyDescent="0.3">
      <c r="A6" t="s">
        <v>62</v>
      </c>
      <c r="B6" s="36" t="s">
        <v>103</v>
      </c>
      <c r="C6" s="49" t="s">
        <v>104</v>
      </c>
      <c r="D6" s="38" t="s">
        <v>210</v>
      </c>
      <c r="E6" s="27" t="s">
        <v>296</v>
      </c>
      <c r="F6" s="1">
        <v>4</v>
      </c>
      <c r="G6" s="89">
        <v>5430.88</v>
      </c>
      <c r="H6" s="28"/>
      <c r="I6" s="29"/>
      <c r="J6" s="5">
        <v>46653127</v>
      </c>
    </row>
    <row r="7" spans="1:10" x14ac:dyDescent="0.3">
      <c r="A7" t="s">
        <v>63</v>
      </c>
      <c r="B7" s="36" t="s">
        <v>103</v>
      </c>
      <c r="C7" s="49" t="s">
        <v>105</v>
      </c>
      <c r="D7" s="38" t="s">
        <v>145</v>
      </c>
      <c r="E7" s="27" t="s">
        <v>154</v>
      </c>
      <c r="F7" s="1">
        <v>1</v>
      </c>
      <c r="G7" s="1">
        <v>154000</v>
      </c>
      <c r="H7" s="28"/>
      <c r="I7" s="29"/>
      <c r="J7" s="5">
        <v>9901444</v>
      </c>
    </row>
    <row r="8" spans="1:10" x14ac:dyDescent="0.3">
      <c r="A8" t="s">
        <v>64</v>
      </c>
      <c r="B8" s="36" t="s">
        <v>103</v>
      </c>
      <c r="C8" s="49" t="s">
        <v>106</v>
      </c>
      <c r="D8" s="38" t="s">
        <v>210</v>
      </c>
      <c r="E8" s="27" t="s">
        <v>273</v>
      </c>
      <c r="F8" s="1">
        <v>4</v>
      </c>
      <c r="G8" s="1">
        <v>5126</v>
      </c>
      <c r="H8" s="28"/>
      <c r="I8" s="29"/>
      <c r="J8" s="5">
        <v>53034613</v>
      </c>
    </row>
    <row r="9" spans="1:10" x14ac:dyDescent="0.3">
      <c r="A9" t="s">
        <v>65</v>
      </c>
      <c r="B9" s="36" t="s">
        <v>103</v>
      </c>
      <c r="C9" s="49" t="s">
        <v>107</v>
      </c>
      <c r="D9" s="38" t="s">
        <v>210</v>
      </c>
      <c r="E9" s="27" t="s">
        <v>252</v>
      </c>
      <c r="F9" s="1">
        <v>1</v>
      </c>
      <c r="G9" s="83">
        <v>91663.180335503173</v>
      </c>
      <c r="H9" s="28"/>
      <c r="I9" s="29"/>
      <c r="J9" s="5">
        <v>3650698</v>
      </c>
    </row>
    <row r="10" spans="1:10" x14ac:dyDescent="0.3">
      <c r="A10" t="s">
        <v>66</v>
      </c>
      <c r="B10" s="36" t="s">
        <v>108</v>
      </c>
      <c r="C10" s="49" t="s">
        <v>109</v>
      </c>
      <c r="D10" s="38" t="s">
        <v>295</v>
      </c>
      <c r="H10" s="28"/>
      <c r="I10" s="29"/>
      <c r="J10" s="5">
        <v>5247201</v>
      </c>
    </row>
    <row r="11" spans="1:10" x14ac:dyDescent="0.3">
      <c r="A11" t="s">
        <v>67</v>
      </c>
      <c r="B11" s="36" t="s">
        <v>108</v>
      </c>
      <c r="C11" s="49" t="s">
        <v>110</v>
      </c>
      <c r="D11" s="38" t="s">
        <v>295</v>
      </c>
      <c r="H11" s="28"/>
      <c r="I11" s="29"/>
      <c r="J11" s="5">
        <v>9919243</v>
      </c>
    </row>
    <row r="12" spans="1:10" x14ac:dyDescent="0.3">
      <c r="A12" t="s">
        <v>68</v>
      </c>
      <c r="B12" s="36" t="s">
        <v>108</v>
      </c>
      <c r="C12" s="49" t="s">
        <v>111</v>
      </c>
      <c r="D12" s="38" t="s">
        <v>145</v>
      </c>
      <c r="E12" s="27" t="s">
        <v>156</v>
      </c>
      <c r="F12" s="39">
        <v>1</v>
      </c>
      <c r="G12" s="1">
        <v>92268</v>
      </c>
      <c r="H12" s="28"/>
      <c r="I12" s="29"/>
      <c r="J12" s="5">
        <v>5301297</v>
      </c>
    </row>
    <row r="13" spans="1:10" x14ac:dyDescent="0.3">
      <c r="A13" t="s">
        <v>69</v>
      </c>
      <c r="B13" s="36" t="s">
        <v>108</v>
      </c>
      <c r="C13" s="49" t="s">
        <v>112</v>
      </c>
      <c r="D13" s="38" t="s">
        <v>145</v>
      </c>
      <c r="E13" s="27" t="s">
        <v>156</v>
      </c>
      <c r="F13" s="1">
        <v>1</v>
      </c>
      <c r="G13" s="1">
        <v>92268</v>
      </c>
      <c r="H13" s="28"/>
      <c r="I13" s="29"/>
      <c r="J13" s="5">
        <v>1080923</v>
      </c>
    </row>
    <row r="14" spans="1:10" x14ac:dyDescent="0.3">
      <c r="A14" t="s">
        <v>70</v>
      </c>
      <c r="B14" s="36" t="s">
        <v>113</v>
      </c>
      <c r="C14" s="49" t="s">
        <v>114</v>
      </c>
      <c r="D14" s="38" t="s">
        <v>145</v>
      </c>
      <c r="E14" s="27" t="s">
        <v>272</v>
      </c>
      <c r="F14" s="1">
        <v>1</v>
      </c>
      <c r="G14" s="1">
        <v>23872</v>
      </c>
      <c r="H14" s="28"/>
      <c r="I14" s="29"/>
      <c r="J14" s="5">
        <v>11383735</v>
      </c>
    </row>
    <row r="15" spans="1:10" x14ac:dyDescent="0.3">
      <c r="A15" t="s">
        <v>71</v>
      </c>
      <c r="B15" s="36" t="s">
        <v>113</v>
      </c>
      <c r="C15" s="49" t="s">
        <v>115</v>
      </c>
      <c r="D15" s="38" t="s">
        <v>145</v>
      </c>
      <c r="E15" s="27" t="s">
        <v>272</v>
      </c>
      <c r="F15" s="1">
        <v>1</v>
      </c>
      <c r="G15" s="1">
        <v>23872</v>
      </c>
      <c r="H15" s="28"/>
      <c r="I15" s="29"/>
      <c r="J15" s="5">
        <v>1526383</v>
      </c>
    </row>
    <row r="16" spans="1:10" x14ac:dyDescent="0.3">
      <c r="A16" t="s">
        <v>72</v>
      </c>
      <c r="B16" s="36" t="s">
        <v>113</v>
      </c>
      <c r="C16" s="49" t="s">
        <v>116</v>
      </c>
      <c r="D16" s="38" t="s">
        <v>197</v>
      </c>
      <c r="H16" s="28"/>
      <c r="I16" s="29"/>
      <c r="J16" s="5">
        <v>8032289</v>
      </c>
    </row>
    <row r="17" spans="1:10" x14ac:dyDescent="0.3">
      <c r="A17" t="s">
        <v>73</v>
      </c>
      <c r="B17" s="36" t="s">
        <v>117</v>
      </c>
      <c r="C17" s="49" t="s">
        <v>118</v>
      </c>
      <c r="D17" s="38" t="s">
        <v>210</v>
      </c>
      <c r="E17" s="27" t="s">
        <v>157</v>
      </c>
      <c r="F17" s="1">
        <v>1</v>
      </c>
      <c r="G17" s="1">
        <v>2</v>
      </c>
      <c r="H17" s="28"/>
      <c r="I17" s="29"/>
      <c r="J17" s="5">
        <v>1552247</v>
      </c>
    </row>
    <row r="18" spans="1:10" x14ac:dyDescent="0.3">
      <c r="A18" t="s">
        <v>74</v>
      </c>
      <c r="B18" s="36" t="s">
        <v>117</v>
      </c>
      <c r="C18" s="49" t="s">
        <v>119</v>
      </c>
      <c r="D18" s="38" t="s">
        <v>28</v>
      </c>
      <c r="H18" s="28"/>
      <c r="I18" s="29"/>
    </row>
    <row r="19" spans="1:10" x14ac:dyDescent="0.3">
      <c r="A19" t="s">
        <v>75</v>
      </c>
      <c r="B19" s="36" t="s">
        <v>117</v>
      </c>
      <c r="C19" s="49" t="s">
        <v>120</v>
      </c>
      <c r="D19" s="38" t="s">
        <v>28</v>
      </c>
      <c r="H19" s="28"/>
      <c r="I19" s="29"/>
    </row>
    <row r="20" spans="1:10" x14ac:dyDescent="0.3">
      <c r="A20" t="s">
        <v>76</v>
      </c>
      <c r="B20" s="36" t="s">
        <v>117</v>
      </c>
      <c r="C20" s="49" t="s">
        <v>121</v>
      </c>
      <c r="D20" s="38" t="s">
        <v>210</v>
      </c>
      <c r="E20" s="27" t="s">
        <v>146</v>
      </c>
      <c r="F20" s="1">
        <v>1</v>
      </c>
      <c r="G20" s="1">
        <v>113</v>
      </c>
      <c r="H20" s="28"/>
      <c r="I20" s="29"/>
    </row>
    <row r="21" spans="1:10" x14ac:dyDescent="0.3">
      <c r="A21" t="s">
        <v>77</v>
      </c>
      <c r="B21" s="36" t="s">
        <v>117</v>
      </c>
      <c r="C21" s="49" t="s">
        <v>122</v>
      </c>
      <c r="D21" s="38" t="s">
        <v>28</v>
      </c>
      <c r="H21" s="28"/>
      <c r="I21" s="29"/>
    </row>
    <row r="22" spans="1:10" x14ac:dyDescent="0.3">
      <c r="A22" t="s">
        <v>78</v>
      </c>
      <c r="B22" s="36" t="s">
        <v>117</v>
      </c>
      <c r="C22" s="49" t="s">
        <v>123</v>
      </c>
      <c r="D22" s="38" t="s">
        <v>28</v>
      </c>
      <c r="H22" s="28"/>
      <c r="I22" s="29"/>
    </row>
    <row r="23" spans="1:10" x14ac:dyDescent="0.3">
      <c r="A23" t="s">
        <v>79</v>
      </c>
      <c r="B23" s="36" t="s">
        <v>117</v>
      </c>
      <c r="C23" s="49" t="s">
        <v>124</v>
      </c>
      <c r="D23" s="38" t="s">
        <v>28</v>
      </c>
      <c r="H23" s="28"/>
      <c r="I23" s="29"/>
      <c r="J23" s="5">
        <v>135892</v>
      </c>
    </row>
    <row r="24" spans="1:10" x14ac:dyDescent="0.3">
      <c r="A24" s="9" t="s">
        <v>80</v>
      </c>
      <c r="B24" s="40" t="s">
        <v>117</v>
      </c>
      <c r="C24" s="50" t="s">
        <v>125</v>
      </c>
      <c r="D24" s="38" t="s">
        <v>145</v>
      </c>
      <c r="E24" s="41" t="s">
        <v>201</v>
      </c>
      <c r="F24" s="12">
        <v>1</v>
      </c>
      <c r="G24" s="12">
        <f>12*11*8</f>
        <v>1056</v>
      </c>
      <c r="H24" s="42"/>
      <c r="I24" s="43"/>
      <c r="J24" s="5">
        <v>2492958</v>
      </c>
    </row>
    <row r="25" spans="1:10" x14ac:dyDescent="0.3">
      <c r="A25" s="9" t="s">
        <v>205</v>
      </c>
      <c r="B25" s="40" t="s">
        <v>2</v>
      </c>
      <c r="C25" s="50" t="s">
        <v>202</v>
      </c>
      <c r="D25" s="38" t="s">
        <v>208</v>
      </c>
      <c r="E25" s="41" t="s">
        <v>203</v>
      </c>
      <c r="F25" s="12">
        <v>1</v>
      </c>
      <c r="G25" s="12">
        <v>544</v>
      </c>
      <c r="H25" s="42"/>
      <c r="I25" s="43"/>
      <c r="J25" s="5">
        <v>3513900</v>
      </c>
    </row>
    <row r="26" spans="1:10" x14ac:dyDescent="0.3">
      <c r="A26" s="9" t="s">
        <v>204</v>
      </c>
      <c r="B26" s="40" t="s">
        <v>8</v>
      </c>
      <c r="C26" s="50" t="s">
        <v>206</v>
      </c>
      <c r="D26" s="38" t="s">
        <v>208</v>
      </c>
      <c r="E26" s="41" t="s">
        <v>207</v>
      </c>
      <c r="F26" s="12">
        <v>1</v>
      </c>
      <c r="G26" s="83">
        <v>0</v>
      </c>
      <c r="H26" s="42"/>
      <c r="I26" s="43"/>
      <c r="J26" s="5"/>
    </row>
    <row r="27" spans="1:10" x14ac:dyDescent="0.3">
      <c r="A27" t="s">
        <v>81</v>
      </c>
      <c r="B27" s="36" t="s">
        <v>150</v>
      </c>
      <c r="C27" s="49" t="s">
        <v>126</v>
      </c>
      <c r="D27" s="38" t="s">
        <v>28</v>
      </c>
      <c r="H27" s="69"/>
      <c r="I27" s="72"/>
      <c r="J27" s="5">
        <v>1240051</v>
      </c>
    </row>
    <row r="28" spans="1:10" x14ac:dyDescent="0.3">
      <c r="A28" t="s">
        <v>82</v>
      </c>
      <c r="B28" s="36" t="s">
        <v>150</v>
      </c>
      <c r="C28" s="49" t="s">
        <v>127</v>
      </c>
      <c r="D28" s="38" t="s">
        <v>28</v>
      </c>
      <c r="H28" s="69"/>
      <c r="I28" s="72"/>
      <c r="J28" s="5">
        <v>1492582</v>
      </c>
    </row>
    <row r="29" spans="1:10" x14ac:dyDescent="0.3">
      <c r="A29" t="s">
        <v>83</v>
      </c>
      <c r="B29" s="36" t="s">
        <v>150</v>
      </c>
      <c r="C29" s="49" t="s">
        <v>128</v>
      </c>
      <c r="D29" s="38" t="s">
        <v>145</v>
      </c>
      <c r="E29" s="27" t="s">
        <v>272</v>
      </c>
      <c r="F29" s="1">
        <v>1</v>
      </c>
      <c r="G29" s="1">
        <f>G14</f>
        <v>23872</v>
      </c>
      <c r="H29" s="69"/>
      <c r="I29" s="72"/>
      <c r="J29" s="5">
        <v>17186529</v>
      </c>
    </row>
    <row r="30" spans="1:10" x14ac:dyDescent="0.3">
      <c r="A30" t="s">
        <v>84</v>
      </c>
      <c r="B30" s="36" t="s">
        <v>150</v>
      </c>
      <c r="C30" s="49" t="s">
        <v>129</v>
      </c>
      <c r="D30" s="38" t="s">
        <v>28</v>
      </c>
      <c r="H30" s="69"/>
      <c r="I30" s="72"/>
      <c r="J30" s="5">
        <v>173004</v>
      </c>
    </row>
    <row r="31" spans="1:10" x14ac:dyDescent="0.3">
      <c r="A31" t="s">
        <v>85</v>
      </c>
      <c r="B31" s="36" t="s">
        <v>150</v>
      </c>
      <c r="C31" s="49" t="s">
        <v>130</v>
      </c>
      <c r="D31" s="38" t="s">
        <v>145</v>
      </c>
      <c r="E31" s="27" t="s">
        <v>209</v>
      </c>
      <c r="F31" s="1">
        <v>1</v>
      </c>
      <c r="G31" s="1">
        <f>PlantCharacteristics!B2/PlantCharacteristics!B4</f>
        <v>3417</v>
      </c>
      <c r="H31" s="69"/>
      <c r="I31" s="72"/>
      <c r="J31" s="5">
        <v>11187252</v>
      </c>
    </row>
    <row r="32" spans="1:10" x14ac:dyDescent="0.3">
      <c r="A32" t="s">
        <v>86</v>
      </c>
      <c r="B32" s="36" t="s">
        <v>150</v>
      </c>
      <c r="C32" s="49" t="s">
        <v>131</v>
      </c>
      <c r="D32" s="38" t="s">
        <v>145</v>
      </c>
      <c r="E32" s="27" t="s">
        <v>272</v>
      </c>
      <c r="F32" s="1">
        <v>1</v>
      </c>
      <c r="G32" s="1">
        <f>G14</f>
        <v>23872</v>
      </c>
      <c r="H32" s="69"/>
      <c r="I32" s="72"/>
      <c r="J32" s="5">
        <v>8184572</v>
      </c>
    </row>
    <row r="33" spans="1:10" x14ac:dyDescent="0.3">
      <c r="A33" t="s">
        <v>87</v>
      </c>
      <c r="B33" s="36" t="s">
        <v>150</v>
      </c>
      <c r="C33" s="49" t="s">
        <v>132</v>
      </c>
      <c r="D33" s="38" t="s">
        <v>28</v>
      </c>
      <c r="H33" s="69"/>
      <c r="I33" s="72"/>
      <c r="J33" s="6">
        <v>4374197</v>
      </c>
    </row>
    <row r="34" spans="1:10" x14ac:dyDescent="0.3">
      <c r="A34" t="s">
        <v>88</v>
      </c>
      <c r="B34" s="36" t="s">
        <v>150</v>
      </c>
      <c r="C34" s="49" t="s">
        <v>133</v>
      </c>
      <c r="D34" s="38" t="s">
        <v>28</v>
      </c>
      <c r="H34" s="69"/>
      <c r="I34" s="72"/>
    </row>
    <row r="35" spans="1:10" x14ac:dyDescent="0.3">
      <c r="A35" t="s">
        <v>89</v>
      </c>
      <c r="B35" s="36" t="s">
        <v>149</v>
      </c>
      <c r="C35" s="49" t="s">
        <v>134</v>
      </c>
      <c r="D35" s="38" t="s">
        <v>145</v>
      </c>
      <c r="E35" s="27" t="s">
        <v>147</v>
      </c>
      <c r="F35" s="1">
        <v>1</v>
      </c>
      <c r="G35" s="1">
        <v>1</v>
      </c>
      <c r="H35" s="69"/>
      <c r="I35" s="72"/>
      <c r="J35" s="5">
        <v>3603548</v>
      </c>
    </row>
    <row r="36" spans="1:10" x14ac:dyDescent="0.3">
      <c r="A36" t="s">
        <v>90</v>
      </c>
      <c r="B36" s="36" t="s">
        <v>149</v>
      </c>
      <c r="C36" s="49" t="s">
        <v>135</v>
      </c>
      <c r="D36" s="38" t="s">
        <v>28</v>
      </c>
      <c r="H36" s="69"/>
      <c r="I36" s="72"/>
    </row>
    <row r="37" spans="1:10" x14ac:dyDescent="0.3">
      <c r="A37" t="s">
        <v>91</v>
      </c>
      <c r="B37" s="36" t="s">
        <v>149</v>
      </c>
      <c r="C37" s="49" t="s">
        <v>136</v>
      </c>
      <c r="D37" s="38" t="s">
        <v>28</v>
      </c>
      <c r="H37" s="69"/>
      <c r="I37" s="72"/>
    </row>
    <row r="38" spans="1:10" x14ac:dyDescent="0.3">
      <c r="A38" t="s">
        <v>92</v>
      </c>
      <c r="B38" s="36" t="s">
        <v>149</v>
      </c>
      <c r="C38" s="49" t="s">
        <v>137</v>
      </c>
      <c r="D38" s="38" t="s">
        <v>28</v>
      </c>
      <c r="H38" s="69"/>
      <c r="I38" s="72"/>
    </row>
    <row r="39" spans="1:10" x14ac:dyDescent="0.3">
      <c r="A39" t="s">
        <v>93</v>
      </c>
      <c r="B39" s="36" t="s">
        <v>149</v>
      </c>
      <c r="C39" s="49" t="s">
        <v>138</v>
      </c>
      <c r="D39" s="38" t="s">
        <v>28</v>
      </c>
      <c r="H39" s="69"/>
      <c r="I39" s="72"/>
    </row>
    <row r="40" spans="1:10" x14ac:dyDescent="0.3">
      <c r="A40" t="s">
        <v>94</v>
      </c>
      <c r="B40" s="36" t="s">
        <v>149</v>
      </c>
      <c r="C40" s="49" t="s">
        <v>139</v>
      </c>
      <c r="D40" s="38" t="s">
        <v>145</v>
      </c>
      <c r="E40" s="27" t="s">
        <v>153</v>
      </c>
      <c r="F40" s="1">
        <v>1</v>
      </c>
      <c r="G40" s="1">
        <v>57</v>
      </c>
      <c r="H40" s="69"/>
      <c r="I40" s="72"/>
    </row>
    <row r="41" spans="1:10" x14ac:dyDescent="0.3">
      <c r="A41" t="s">
        <v>95</v>
      </c>
      <c r="B41" s="36" t="s">
        <v>149</v>
      </c>
      <c r="C41" s="49" t="s">
        <v>140</v>
      </c>
      <c r="D41" s="38" t="s">
        <v>145</v>
      </c>
      <c r="E41" s="27" t="s">
        <v>147</v>
      </c>
      <c r="F41" s="1">
        <v>1</v>
      </c>
      <c r="G41" s="1">
        <v>1</v>
      </c>
      <c r="H41" s="69"/>
      <c r="I41" s="72"/>
      <c r="J41" s="5">
        <v>3253606</v>
      </c>
    </row>
    <row r="42" spans="1:10" x14ac:dyDescent="0.3">
      <c r="A42" t="s">
        <v>96</v>
      </c>
      <c r="B42" s="36" t="s">
        <v>149</v>
      </c>
      <c r="C42" s="49" t="s">
        <v>141</v>
      </c>
      <c r="D42" s="38" t="s">
        <v>28</v>
      </c>
      <c r="H42" s="69"/>
      <c r="I42" s="72"/>
      <c r="J42" s="5">
        <v>4006562</v>
      </c>
    </row>
    <row r="43" spans="1:10" x14ac:dyDescent="0.3">
      <c r="A43" t="s">
        <v>97</v>
      </c>
      <c r="B43" s="36" t="s">
        <v>149</v>
      </c>
      <c r="C43" s="49" t="s">
        <v>142</v>
      </c>
      <c r="D43" s="38" t="s">
        <v>145</v>
      </c>
      <c r="E43" s="27" t="s">
        <v>153</v>
      </c>
      <c r="F43" s="1">
        <v>1</v>
      </c>
      <c r="G43" s="1">
        <v>57</v>
      </c>
      <c r="H43" s="69"/>
      <c r="I43" s="72"/>
      <c r="J43" s="5">
        <v>3183570</v>
      </c>
    </row>
    <row r="44" spans="1:10" x14ac:dyDescent="0.3">
      <c r="A44" t="s">
        <v>98</v>
      </c>
      <c r="B44" s="36" t="s">
        <v>149</v>
      </c>
      <c r="C44" s="49" t="s">
        <v>143</v>
      </c>
      <c r="D44" s="38" t="s">
        <v>145</v>
      </c>
      <c r="E44" s="27" t="s">
        <v>153</v>
      </c>
      <c r="F44" s="1">
        <v>1</v>
      </c>
      <c r="G44" s="1">
        <v>57</v>
      </c>
      <c r="H44" s="69"/>
      <c r="I44" s="72"/>
      <c r="J44" s="5">
        <v>3902000</v>
      </c>
    </row>
    <row r="45" spans="1:10" x14ac:dyDescent="0.3">
      <c r="A45" t="s">
        <v>99</v>
      </c>
      <c r="B45" s="36" t="s">
        <v>149</v>
      </c>
      <c r="C45" s="49" t="s">
        <v>144</v>
      </c>
      <c r="D45" s="38" t="s">
        <v>145</v>
      </c>
      <c r="E45" s="27" t="s">
        <v>153</v>
      </c>
      <c r="F45" s="1">
        <v>1</v>
      </c>
      <c r="G45" s="1">
        <v>57</v>
      </c>
      <c r="H45" s="69"/>
      <c r="I45" s="72"/>
      <c r="J45" s="5">
        <v>3605984</v>
      </c>
    </row>
    <row r="46" spans="1:10" x14ac:dyDescent="0.3">
      <c r="A46" t="s">
        <v>254</v>
      </c>
      <c r="B46" s="36" t="s">
        <v>255</v>
      </c>
      <c r="C46" s="49" t="s">
        <v>256</v>
      </c>
      <c r="D46" s="38" t="s">
        <v>28</v>
      </c>
      <c r="H46" s="69"/>
      <c r="I46" s="72"/>
      <c r="J46" s="8">
        <v>755364.78794453223</v>
      </c>
    </row>
    <row r="47" spans="1:10" x14ac:dyDescent="0.3">
      <c r="A47" t="s">
        <v>257</v>
      </c>
      <c r="B47" s="36" t="s">
        <v>255</v>
      </c>
      <c r="C47" s="49" t="s">
        <v>258</v>
      </c>
      <c r="D47" s="38" t="s">
        <v>28</v>
      </c>
      <c r="H47" s="69"/>
      <c r="I47" s="72"/>
      <c r="J47" s="8">
        <v>3133664.3688529721</v>
      </c>
    </row>
    <row r="48" spans="1:10" x14ac:dyDescent="0.3">
      <c r="A48" t="s">
        <v>259</v>
      </c>
      <c r="B48" s="36" t="s">
        <v>255</v>
      </c>
      <c r="C48" s="49" t="s">
        <v>260</v>
      </c>
      <c r="D48" s="38" t="s">
        <v>145</v>
      </c>
      <c r="E48" s="27" t="s">
        <v>261</v>
      </c>
      <c r="F48" s="1">
        <v>1</v>
      </c>
      <c r="G48" s="1">
        <v>250</v>
      </c>
      <c r="H48" s="69"/>
      <c r="I48" s="72"/>
      <c r="J48" s="8">
        <v>3563245.8432024959</v>
      </c>
    </row>
    <row r="49" spans="1:9" x14ac:dyDescent="0.3">
      <c r="A49" t="s">
        <v>262</v>
      </c>
      <c r="B49" s="36" t="s">
        <v>263</v>
      </c>
      <c r="C49" s="49" t="s">
        <v>264</v>
      </c>
      <c r="D49" s="38" t="s">
        <v>145</v>
      </c>
      <c r="E49" s="27" t="s">
        <v>267</v>
      </c>
      <c r="F49" s="1">
        <v>1</v>
      </c>
      <c r="G49" s="1">
        <v>0</v>
      </c>
      <c r="H49" s="69"/>
      <c r="I49" s="72"/>
    </row>
    <row r="50" spans="1:9" x14ac:dyDescent="0.3">
      <c r="A50" t="s">
        <v>265</v>
      </c>
      <c r="B50" s="36" t="s">
        <v>263</v>
      </c>
      <c r="C50" s="49" t="s">
        <v>266</v>
      </c>
      <c r="D50" s="38" t="s">
        <v>145</v>
      </c>
      <c r="E50" s="27" t="s">
        <v>268</v>
      </c>
      <c r="F50" s="1">
        <v>1</v>
      </c>
      <c r="G50" s="1">
        <v>0</v>
      </c>
      <c r="H50" s="69"/>
      <c r="I50" s="72"/>
    </row>
    <row r="51" spans="1:9" x14ac:dyDescent="0.3">
      <c r="A51" t="s">
        <v>276</v>
      </c>
      <c r="B51" s="36" t="s">
        <v>277</v>
      </c>
      <c r="C51" s="49" t="s">
        <v>278</v>
      </c>
      <c r="D51" s="38" t="s">
        <v>274</v>
      </c>
      <c r="E51" s="27" t="s">
        <v>279</v>
      </c>
      <c r="F51" s="1">
        <v>1</v>
      </c>
      <c r="G51" s="87">
        <v>150.79644740000001</v>
      </c>
      <c r="H51" s="69">
        <v>0</v>
      </c>
      <c r="I51" s="72">
        <v>1</v>
      </c>
    </row>
    <row r="52" spans="1:9" x14ac:dyDescent="0.3">
      <c r="A52" t="s">
        <v>280</v>
      </c>
      <c r="B52" s="36" t="s">
        <v>277</v>
      </c>
      <c r="C52" s="49" t="s">
        <v>281</v>
      </c>
      <c r="D52" s="38" t="s">
        <v>274</v>
      </c>
      <c r="E52" s="27" t="s">
        <v>282</v>
      </c>
      <c r="F52" s="1">
        <v>1</v>
      </c>
      <c r="G52" s="1">
        <v>4</v>
      </c>
      <c r="H52" s="69">
        <v>0</v>
      </c>
      <c r="I52" s="72">
        <v>1</v>
      </c>
    </row>
    <row r="53" spans="1:9" x14ac:dyDescent="0.3">
      <c r="A53" t="s">
        <v>283</v>
      </c>
      <c r="B53" s="36" t="s">
        <v>277</v>
      </c>
      <c r="C53" s="49" t="s">
        <v>284</v>
      </c>
      <c r="D53" s="38" t="s">
        <v>274</v>
      </c>
      <c r="E53" s="27" t="s">
        <v>285</v>
      </c>
      <c r="F53" s="1">
        <v>1</v>
      </c>
      <c r="G53" s="1">
        <f>88*1%</f>
        <v>0.88</v>
      </c>
      <c r="H53" s="69">
        <v>0</v>
      </c>
      <c r="I53" s="72">
        <v>1</v>
      </c>
    </row>
    <row r="54" spans="1:9" x14ac:dyDescent="0.3">
      <c r="A54" t="s">
        <v>286</v>
      </c>
      <c r="B54" s="36" t="s">
        <v>277</v>
      </c>
      <c r="C54" s="49" t="s">
        <v>287</v>
      </c>
      <c r="D54" s="38" t="s">
        <v>274</v>
      </c>
      <c r="E54" s="27" t="s">
        <v>288</v>
      </c>
      <c r="F54" s="1">
        <v>1</v>
      </c>
      <c r="G54" s="1">
        <v>2791</v>
      </c>
      <c r="H54" s="69">
        <v>0</v>
      </c>
      <c r="I54" s="72">
        <v>1</v>
      </c>
    </row>
    <row r="55" spans="1:9" x14ac:dyDescent="0.3">
      <c r="A55" t="s">
        <v>289</v>
      </c>
      <c r="B55" s="36" t="s">
        <v>290</v>
      </c>
      <c r="C55" s="88" t="s">
        <v>291</v>
      </c>
      <c r="D55" s="38" t="s">
        <v>274</v>
      </c>
      <c r="E55" s="27" t="s">
        <v>292</v>
      </c>
      <c r="F55" s="1">
        <v>4</v>
      </c>
      <c r="G55" s="1">
        <v>30</v>
      </c>
      <c r="H55" s="69">
        <v>0</v>
      </c>
      <c r="I55" s="72">
        <v>1</v>
      </c>
    </row>
    <row r="56" spans="1:9" x14ac:dyDescent="0.3">
      <c r="H56" s="69"/>
      <c r="I56" s="72"/>
    </row>
    <row r="57" spans="1:9" x14ac:dyDescent="0.3">
      <c r="H57" s="69"/>
      <c r="I57" s="72"/>
    </row>
    <row r="58" spans="1:9" x14ac:dyDescent="0.3">
      <c r="H58" s="69"/>
      <c r="I58" s="72"/>
    </row>
    <row r="59" spans="1:9" x14ac:dyDescent="0.3">
      <c r="H59" s="69"/>
      <c r="I59" s="72"/>
    </row>
    <row r="60" spans="1:9" x14ac:dyDescent="0.3">
      <c r="H60" s="69"/>
      <c r="I60" s="72"/>
    </row>
    <row r="61" spans="1:9" x14ac:dyDescent="0.3">
      <c r="H61" s="69"/>
      <c r="I61" s="72"/>
    </row>
  </sheetData>
  <mergeCells count="2">
    <mergeCell ref="E1:G1"/>
    <mergeCell ref="H1:I1"/>
  </mergeCells>
  <conditionalFormatting sqref="E3:G3">
    <cfRule type="expression" dxfId="34" priority="4">
      <formula>EXACT($D3, "Detailed (CE)")</formula>
    </cfRule>
  </conditionalFormatting>
  <conditionalFormatting sqref="E4:G5">
    <cfRule type="expression" dxfId="33" priority="16">
      <formula>EXACT($D4, "Detailed")</formula>
    </cfRule>
  </conditionalFormatting>
  <conditionalFormatting sqref="E6:G6">
    <cfRule type="expression" dxfId="32" priority="36">
      <formula>EXACT($D6, "Detailed (CE)")</formula>
    </cfRule>
  </conditionalFormatting>
  <conditionalFormatting sqref="E7:G7 E18:G19">
    <cfRule type="expression" dxfId="31" priority="42">
      <formula>EXACT($D7, "Detailed")</formula>
    </cfRule>
  </conditionalFormatting>
  <conditionalFormatting sqref="E8:G9">
    <cfRule type="expression" dxfId="30" priority="34">
      <formula>EXACT($D8, "Detailed (CE)")</formula>
    </cfRule>
  </conditionalFormatting>
  <conditionalFormatting sqref="E10:G16">
    <cfRule type="expression" dxfId="29" priority="3">
      <formula>EXACT($D10, "Detailed")</formula>
    </cfRule>
  </conditionalFormatting>
  <conditionalFormatting sqref="E17:G17">
    <cfRule type="expression" dxfId="28" priority="33">
      <formula>EXACT($D17, "Detailed (CE)")</formula>
    </cfRule>
  </conditionalFormatting>
  <conditionalFormatting sqref="E20:G20">
    <cfRule type="expression" dxfId="27" priority="32">
      <formula>EXACT($D20, "Detailed (CE)")</formula>
    </cfRule>
  </conditionalFormatting>
  <conditionalFormatting sqref="E21:G24">
    <cfRule type="expression" dxfId="26" priority="2">
      <formula>EXACT($D21, "Detailed")</formula>
    </cfRule>
  </conditionalFormatting>
  <conditionalFormatting sqref="E25:G26">
    <cfRule type="expression" dxfId="25" priority="40">
      <formula>EXACT($D25, "Detailed pool")</formula>
    </cfRule>
  </conditionalFormatting>
  <conditionalFormatting sqref="E27:G45">
    <cfRule type="expression" dxfId="24" priority="12">
      <formula>EXACT($D27, "Detailed")</formula>
    </cfRule>
  </conditionalFormatting>
  <conditionalFormatting sqref="E48:G55">
    <cfRule type="expression" dxfId="23" priority="1">
      <formula>EXACT($D48, "Detailed")</formula>
    </cfRule>
  </conditionalFormatting>
  <conditionalFormatting sqref="H3:I45">
    <cfRule type="expression" dxfId="22" priority="17">
      <formula>EXACT($D3, "Direct cost input")</formula>
    </cfRule>
  </conditionalFormatting>
  <conditionalFormatting sqref="H48:I55">
    <cfRule type="expression" dxfId="21" priority="5">
      <formula>EXACT($D48, "Direct cost input")</formula>
    </cfRule>
  </conditionalFormatting>
  <dataValidations count="9">
    <dataValidation type="list" allowBlank="1" showInputMessage="1" showErrorMessage="1" sqref="D18:D19 D21:D23 D27:D28 D30 D33:D34 D46:D47 D36:D39 D42" xr:uid="{F97230EB-3C1A-4D99-A36D-F6D4264DF996}">
      <formula1>"Fixed cost"</formula1>
    </dataValidation>
    <dataValidation type="list" allowBlank="1" showInputMessage="1" showErrorMessage="1" sqref="D10:D11 D16" xr:uid="{6366BB94-9656-4160-9AE5-F127B79851D6}">
      <formula1>"Plant power scaling, RX power scaling, Direct cost input"</formula1>
    </dataValidation>
    <dataValidation type="list" allowBlank="1" showInputMessage="1" showErrorMessage="1" sqref="D12:D13 D4:D5 D7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43:D45 D35 D40:D41 D48:D5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8:D9 D17 D6 D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K10"/>
  <sheetViews>
    <sheetView workbookViewId="0">
      <selection activeCell="D8" sqref="D8"/>
    </sheetView>
  </sheetViews>
  <sheetFormatPr defaultRowHeight="14.4" x14ac:dyDescent="0.3"/>
  <cols>
    <col min="1" max="1" width="8.109375" bestFit="1" customWidth="1"/>
    <col min="2" max="2" width="18.33203125" bestFit="1" customWidth="1"/>
    <col min="3" max="3" width="29.109375" bestFit="1" customWidth="1"/>
    <col min="4" max="4" width="26.33203125" customWidth="1"/>
    <col min="5" max="5" width="21.109375" bestFit="1" customWidth="1"/>
    <col min="6" max="6" width="12.44140625" bestFit="1" customWidth="1"/>
    <col min="7" max="7" width="12.5546875" bestFit="1" customWidth="1"/>
    <col min="8" max="8" width="26.88671875" bestFit="1" customWidth="1"/>
    <col min="9" max="9" width="12.44140625" bestFit="1" customWidth="1"/>
    <col min="10" max="10" width="22.6640625" customWidth="1"/>
    <col min="11" max="11" width="12.5546875" bestFit="1" customWidth="1"/>
  </cols>
  <sheetData>
    <row r="1" spans="1:11" ht="23.4" x14ac:dyDescent="0.45">
      <c r="A1" s="10"/>
      <c r="B1" s="10"/>
      <c r="C1" s="10"/>
      <c r="D1" s="10"/>
      <c r="E1" s="128" t="s">
        <v>13</v>
      </c>
      <c r="F1" s="129"/>
      <c r="G1" s="129"/>
      <c r="H1" s="128" t="s">
        <v>151</v>
      </c>
      <c r="I1" s="130"/>
      <c r="J1" s="58" t="s">
        <v>36</v>
      </c>
    </row>
    <row r="2" spans="1:11" ht="43.2" x14ac:dyDescent="0.3">
      <c r="A2" s="62" t="s">
        <v>14</v>
      </c>
      <c r="B2" s="63" t="s">
        <v>148</v>
      </c>
      <c r="C2" s="63" t="s">
        <v>15</v>
      </c>
      <c r="D2" s="63" t="s">
        <v>16</v>
      </c>
      <c r="E2" s="96" t="s">
        <v>152</v>
      </c>
      <c r="F2" s="67" t="s">
        <v>198</v>
      </c>
      <c r="G2" s="97" t="s">
        <v>187</v>
      </c>
      <c r="H2" s="90" t="s">
        <v>155</v>
      </c>
      <c r="I2" s="66" t="s">
        <v>199</v>
      </c>
      <c r="J2" s="101" t="s">
        <v>195</v>
      </c>
      <c r="K2" s="68" t="s">
        <v>179</v>
      </c>
    </row>
    <row r="3" spans="1:11" x14ac:dyDescent="0.3">
      <c r="A3" t="s">
        <v>231</v>
      </c>
      <c r="B3" t="s">
        <v>186</v>
      </c>
      <c r="C3" s="59" t="s">
        <v>180</v>
      </c>
      <c r="D3" s="95" t="s">
        <v>320</v>
      </c>
      <c r="E3" s="92"/>
      <c r="F3" s="91"/>
      <c r="G3" s="94"/>
      <c r="H3" s="91"/>
      <c r="I3" s="99">
        <f>PlantCharacteristics!$B$5/PlantCharacteristics!$B$4</f>
        <v>1</v>
      </c>
      <c r="J3" s="4">
        <f>IF(EXACT(D3,"Plant electric power scaling"), PlantCharacteristics!$B$5, IF(EXACT(D3,"Turbine electric power scaling"), PlantCharacteristics!B5,))</f>
        <v>1</v>
      </c>
      <c r="K3" s="113">
        <v>133984273</v>
      </c>
    </row>
    <row r="4" spans="1:11" x14ac:dyDescent="0.3">
      <c r="A4" t="s">
        <v>232</v>
      </c>
      <c r="B4" t="s">
        <v>186</v>
      </c>
      <c r="C4" s="49" t="s">
        <v>181</v>
      </c>
      <c r="D4" s="95" t="s">
        <v>320</v>
      </c>
      <c r="E4" s="27"/>
      <c r="G4" s="30"/>
      <c r="I4" s="1">
        <f>PlantCharacteristics!$B$5/PlantCharacteristics!$B$4</f>
        <v>1</v>
      </c>
      <c r="J4" s="61">
        <f>IF(EXACT(D4,"Plant electric power scaling"), PlantCharacteristics!$B$5, IF(EXACT(D4,"Turbine electric power scaling"), PlantCharacteristics!B11,))</f>
        <v>1</v>
      </c>
      <c r="K4" s="114">
        <v>28981986</v>
      </c>
    </row>
    <row r="5" spans="1:11" x14ac:dyDescent="0.3">
      <c r="A5" t="s">
        <v>233</v>
      </c>
      <c r="B5" t="s">
        <v>186</v>
      </c>
      <c r="C5" s="49" t="s">
        <v>182</v>
      </c>
      <c r="D5" s="95" t="s">
        <v>145</v>
      </c>
      <c r="E5" s="27" t="s">
        <v>299</v>
      </c>
      <c r="F5" s="1">
        <v>1</v>
      </c>
      <c r="G5" s="98">
        <f>(3*25700 + 3*12450 + 3*14350 + 3*9990 + 2*16050 + 2*34400)/3/1.1^2</f>
        <v>79440.771349862247</v>
      </c>
      <c r="I5" s="1">
        <f>PlantCharacteristics!$B$5/PlantCharacteristics!$B$4</f>
        <v>1</v>
      </c>
      <c r="J5" s="61">
        <f>IF(EXACT(D5,"Plant electric power scaling"), PlantCharacteristics!$B$5, IF(EXACT(D5,"Turbine electric power scaling"), PlantCharacteristics!#REF!,))</f>
        <v>0</v>
      </c>
      <c r="K5" s="114">
        <v>23588801</v>
      </c>
    </row>
    <row r="6" spans="1:11" x14ac:dyDescent="0.3">
      <c r="A6" t="s">
        <v>234</v>
      </c>
      <c r="B6" t="s">
        <v>186</v>
      </c>
      <c r="C6" s="49" t="s">
        <v>183</v>
      </c>
      <c r="D6" s="95" t="s">
        <v>320</v>
      </c>
      <c r="E6" s="27"/>
      <c r="G6" s="30"/>
      <c r="I6" s="1">
        <f>PlantCharacteristics!$B$5/PlantCharacteristics!$B$4</f>
        <v>1</v>
      </c>
      <c r="J6" s="61">
        <f>IF(EXACT(D6,"Plant electric power scaling"), PlantCharacteristics!$B$5, IF(EXACT(D6,"Turbine electric power scaling"), PlantCharacteristics!#REF!,))</f>
        <v>1</v>
      </c>
      <c r="K6" s="114">
        <v>22323194</v>
      </c>
    </row>
    <row r="7" spans="1:11" x14ac:dyDescent="0.3">
      <c r="A7" t="s">
        <v>235</v>
      </c>
      <c r="B7" t="s">
        <v>186</v>
      </c>
      <c r="C7" s="49" t="s">
        <v>184</v>
      </c>
      <c r="D7" s="95" t="s">
        <v>320</v>
      </c>
      <c r="E7" s="27"/>
      <c r="G7" s="30"/>
      <c r="I7" s="1">
        <f>PlantCharacteristics!$B$5/PlantCharacteristics!$B$4</f>
        <v>1</v>
      </c>
      <c r="J7" s="61">
        <f>IF(EXACT(D7,"Plant electric power scaling"), PlantCharacteristics!$B$5, IF(EXACT(D7,"Turbine electric power scaling"), PlantCharacteristics!B15,))</f>
        <v>1</v>
      </c>
      <c r="K7" s="114">
        <v>6854212</v>
      </c>
    </row>
    <row r="8" spans="1:11" x14ac:dyDescent="0.3">
      <c r="A8" t="s">
        <v>236</v>
      </c>
      <c r="B8" t="s">
        <v>186</v>
      </c>
      <c r="C8" s="49" t="s">
        <v>185</v>
      </c>
      <c r="D8" s="95" t="s">
        <v>320</v>
      </c>
      <c r="E8" s="52"/>
      <c r="F8" s="45"/>
      <c r="G8" s="48"/>
      <c r="H8" s="45"/>
      <c r="I8" s="71">
        <f>PlantCharacteristics!$B$5/PlantCharacteristics!$B$4</f>
        <v>1</v>
      </c>
      <c r="J8" s="102">
        <f>IF(EXACT(D8,"Plant electric power scaling"), PlantCharacteristics!$B$5, IF(EXACT(D8,"Turbine electric power scaling"), PlantCharacteristics!B13,))</f>
        <v>1</v>
      </c>
      <c r="K8" s="115">
        <v>8045900</v>
      </c>
    </row>
    <row r="9" spans="1:11" x14ac:dyDescent="0.3">
      <c r="I9" s="5"/>
      <c r="J9" s="5"/>
    </row>
    <row r="10" spans="1:11" x14ac:dyDescent="0.3">
      <c r="I10" s="5"/>
      <c r="J10" s="5"/>
    </row>
  </sheetData>
  <mergeCells count="2">
    <mergeCell ref="E1:G1"/>
    <mergeCell ref="H1:I1"/>
  </mergeCells>
  <conditionalFormatting sqref="E3:G8">
    <cfRule type="expression" dxfId="20" priority="1">
      <formula>EXACT($D3, "Detailed")</formula>
    </cfRule>
  </conditionalFormatting>
  <conditionalFormatting sqref="H3:I8">
    <cfRule type="expression" dxfId="19" priority="12">
      <formula>EXACT($D3, "Direct cost input")</formula>
    </cfRule>
  </conditionalFormatting>
  <conditionalFormatting sqref="J3:J8">
    <cfRule type="expression" dxfId="18" priority="21">
      <formula>EXACT($D3, "Electric power scaling")</formula>
    </cfRule>
  </conditionalFormatting>
  <dataValidations count="1">
    <dataValidation type="list" allowBlank="1" showInputMessage="1" showErrorMessage="1" sqref="D3:D8" xr:uid="{F69DB080-47B6-4A38-BEE9-992AAD68532B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K34"/>
  <sheetViews>
    <sheetView workbookViewId="0">
      <selection activeCell="D3" sqref="D3"/>
    </sheetView>
  </sheetViews>
  <sheetFormatPr defaultRowHeight="14.4" x14ac:dyDescent="0.3"/>
  <cols>
    <col min="1" max="1" width="8.109375" bestFit="1" customWidth="1"/>
    <col min="2" max="2" width="19.44140625" bestFit="1" customWidth="1"/>
    <col min="3" max="3" width="35.6640625" bestFit="1" customWidth="1"/>
    <col min="4" max="4" width="25.6640625" bestFit="1" customWidth="1"/>
    <col min="5" max="5" width="16.33203125" customWidth="1"/>
    <col min="6" max="6" width="22.88671875" customWidth="1"/>
    <col min="7" max="7" width="12.5546875" bestFit="1" customWidth="1"/>
    <col min="8" max="8" width="13.33203125" bestFit="1" customWidth="1"/>
    <col min="9" max="9" width="12.44140625" bestFit="1" customWidth="1"/>
    <col min="10" max="10" width="21.33203125" bestFit="1" customWidth="1"/>
    <col min="11" max="11" width="14.33203125" bestFit="1" customWidth="1"/>
    <col min="12" max="13" width="8.88671875" customWidth="1"/>
  </cols>
  <sheetData>
    <row r="1" spans="1:11" ht="23.4" x14ac:dyDescent="0.45">
      <c r="A1" s="10"/>
      <c r="B1" s="10"/>
      <c r="C1" s="10"/>
      <c r="D1" s="10"/>
      <c r="E1" s="131" t="s">
        <v>13</v>
      </c>
      <c r="F1" s="132"/>
      <c r="G1" s="132"/>
      <c r="H1" s="131" t="s">
        <v>151</v>
      </c>
      <c r="I1" s="133"/>
      <c r="J1" s="58" t="s">
        <v>36</v>
      </c>
    </row>
    <row r="2" spans="1:11" s="112" customFormat="1" ht="28.8" x14ac:dyDescent="0.3">
      <c r="A2" s="110" t="s">
        <v>14</v>
      </c>
      <c r="B2" s="111" t="s">
        <v>148</v>
      </c>
      <c r="C2" s="111" t="s">
        <v>15</v>
      </c>
      <c r="D2" s="111" t="s">
        <v>16</v>
      </c>
      <c r="E2" s="62" t="s">
        <v>152</v>
      </c>
      <c r="F2" s="67" t="s">
        <v>198</v>
      </c>
      <c r="G2" s="64" t="s">
        <v>187</v>
      </c>
      <c r="H2" s="65" t="s">
        <v>155</v>
      </c>
      <c r="I2" s="66" t="s">
        <v>199</v>
      </c>
      <c r="J2" s="67" t="s">
        <v>195</v>
      </c>
      <c r="K2" s="68" t="s">
        <v>179</v>
      </c>
    </row>
    <row r="3" spans="1:11" x14ac:dyDescent="0.3">
      <c r="A3" t="s">
        <v>237</v>
      </c>
      <c r="B3" t="s">
        <v>188</v>
      </c>
      <c r="C3" s="59" t="s">
        <v>189</v>
      </c>
      <c r="D3" s="60" t="s">
        <v>320</v>
      </c>
      <c r="E3" s="69" t="s">
        <v>6</v>
      </c>
      <c r="F3" s="1">
        <v>1</v>
      </c>
      <c r="G3" s="72" t="str">
        <f>PlantCharacteristics!$B$9</f>
        <v>Active</v>
      </c>
      <c r="H3" s="27"/>
      <c r="I3" s="30"/>
      <c r="J3" s="61">
        <v>1</v>
      </c>
      <c r="K3" s="107">
        <v>11946283</v>
      </c>
    </row>
    <row r="4" spans="1:11" x14ac:dyDescent="0.3">
      <c r="A4" t="s">
        <v>238</v>
      </c>
      <c r="B4" t="s">
        <v>188</v>
      </c>
      <c r="C4" s="49" t="s">
        <v>190</v>
      </c>
      <c r="D4" s="60" t="s">
        <v>320</v>
      </c>
      <c r="E4" s="69" t="s">
        <v>6</v>
      </c>
      <c r="F4" s="1">
        <v>1</v>
      </c>
      <c r="G4" s="72" t="str">
        <f>PlantCharacteristics!$B$9</f>
        <v>Active</v>
      </c>
      <c r="H4" s="27"/>
      <c r="I4" s="53"/>
      <c r="J4" s="4">
        <v>1</v>
      </c>
      <c r="K4" s="107">
        <v>20163388</v>
      </c>
    </row>
    <row r="5" spans="1:11" x14ac:dyDescent="0.3">
      <c r="A5" t="s">
        <v>239</v>
      </c>
      <c r="B5" t="s">
        <v>188</v>
      </c>
      <c r="C5" s="49" t="s">
        <v>191</v>
      </c>
      <c r="D5" s="60" t="s">
        <v>320</v>
      </c>
      <c r="E5" s="69" t="s">
        <v>6</v>
      </c>
      <c r="F5" s="1">
        <v>1</v>
      </c>
      <c r="G5" s="72" t="str">
        <f>PlantCharacteristics!$B$9</f>
        <v>Active</v>
      </c>
      <c r="H5" s="27"/>
      <c r="I5" s="53"/>
      <c r="J5" s="4">
        <v>1</v>
      </c>
      <c r="K5" s="107">
        <v>2048898</v>
      </c>
    </row>
    <row r="6" spans="1:11" x14ac:dyDescent="0.3">
      <c r="A6" t="s">
        <v>240</v>
      </c>
      <c r="B6" t="s">
        <v>188</v>
      </c>
      <c r="C6" s="49" t="s">
        <v>192</v>
      </c>
      <c r="D6" s="60" t="s">
        <v>320</v>
      </c>
      <c r="E6" s="69" t="s">
        <v>6</v>
      </c>
      <c r="F6" s="1">
        <v>1</v>
      </c>
      <c r="G6" s="72" t="str">
        <f>PlantCharacteristics!$B$9</f>
        <v>Active</v>
      </c>
      <c r="H6" s="27"/>
      <c r="I6" s="53"/>
      <c r="J6" s="4">
        <v>1</v>
      </c>
      <c r="K6" s="107">
        <v>4261386</v>
      </c>
    </row>
    <row r="7" spans="1:11" x14ac:dyDescent="0.3">
      <c r="A7" t="s">
        <v>241</v>
      </c>
      <c r="B7" t="s">
        <v>188</v>
      </c>
      <c r="C7" s="49" t="s">
        <v>193</v>
      </c>
      <c r="D7" s="60" t="s">
        <v>320</v>
      </c>
      <c r="E7" s="69" t="s">
        <v>6</v>
      </c>
      <c r="F7" s="1">
        <v>1</v>
      </c>
      <c r="G7" s="72" t="str">
        <f>PlantCharacteristics!$B$9</f>
        <v>Active</v>
      </c>
      <c r="H7" s="27"/>
      <c r="I7" s="53"/>
      <c r="J7" s="4">
        <v>1</v>
      </c>
      <c r="K7" s="107">
        <v>22301683</v>
      </c>
    </row>
    <row r="8" spans="1:11" x14ac:dyDescent="0.3">
      <c r="A8" t="s">
        <v>242</v>
      </c>
      <c r="B8" t="s">
        <v>188</v>
      </c>
      <c r="C8" s="49" t="s">
        <v>194</v>
      </c>
      <c r="D8" s="60" t="s">
        <v>320</v>
      </c>
      <c r="E8" s="70" t="s">
        <v>6</v>
      </c>
      <c r="F8" s="71">
        <v>1</v>
      </c>
      <c r="G8" s="73" t="str">
        <f>PlantCharacteristics!$B$9</f>
        <v>Active</v>
      </c>
      <c r="H8" s="52"/>
      <c r="I8" s="54"/>
      <c r="J8" s="2">
        <v>1</v>
      </c>
      <c r="K8" s="108">
        <v>20601086</v>
      </c>
    </row>
    <row r="10" spans="1:11" x14ac:dyDescent="0.3">
      <c r="J10" s="5"/>
    </row>
    <row r="11" spans="1:11" x14ac:dyDescent="0.3">
      <c r="J11" s="5"/>
    </row>
    <row r="12" spans="1:11" x14ac:dyDescent="0.3">
      <c r="J12" s="5"/>
    </row>
    <row r="13" spans="1:11" x14ac:dyDescent="0.3">
      <c r="C13" s="81"/>
      <c r="F13" s="5"/>
      <c r="J13" s="5"/>
    </row>
    <row r="14" spans="1:11" x14ac:dyDescent="0.3">
      <c r="C14" s="81"/>
      <c r="J14" s="5"/>
    </row>
    <row r="15" spans="1:11" x14ac:dyDescent="0.3">
      <c r="C15" s="81"/>
      <c r="F15" s="5"/>
      <c r="J15" s="5"/>
    </row>
    <row r="16" spans="1:11" x14ac:dyDescent="0.3">
      <c r="C16" s="81"/>
      <c r="F16" s="5"/>
      <c r="J16" s="5"/>
    </row>
    <row r="17" spans="3:10" x14ac:dyDescent="0.3">
      <c r="C17" s="81"/>
      <c r="F17" s="7"/>
      <c r="J17" s="5"/>
    </row>
    <row r="18" spans="3:10" x14ac:dyDescent="0.3">
      <c r="C18" s="81"/>
      <c r="J18" s="5"/>
    </row>
    <row r="19" spans="3:10" x14ac:dyDescent="0.3">
      <c r="F19" s="6"/>
      <c r="J19" s="5"/>
    </row>
    <row r="20" spans="3:10" x14ac:dyDescent="0.3">
      <c r="J20" s="5"/>
    </row>
    <row r="21" spans="3:10" x14ac:dyDescent="0.3">
      <c r="J21" s="5"/>
    </row>
    <row r="22" spans="3:10" x14ac:dyDescent="0.3">
      <c r="J22" s="5"/>
    </row>
    <row r="23" spans="3:10" x14ac:dyDescent="0.3">
      <c r="J23" s="5"/>
    </row>
    <row r="24" spans="3:10" x14ac:dyDescent="0.3">
      <c r="J24" s="5"/>
    </row>
    <row r="25" spans="3:10" x14ac:dyDescent="0.3">
      <c r="J25" s="5"/>
    </row>
    <row r="26" spans="3:10" x14ac:dyDescent="0.3">
      <c r="J26" s="5"/>
    </row>
    <row r="27" spans="3:10" x14ac:dyDescent="0.3">
      <c r="J27" s="5"/>
    </row>
    <row r="28" spans="3:10" x14ac:dyDescent="0.3">
      <c r="J28" s="5"/>
    </row>
    <row r="29" spans="3:10" x14ac:dyDescent="0.3">
      <c r="J29" s="5"/>
    </row>
    <row r="30" spans="3:10" x14ac:dyDescent="0.3">
      <c r="J30" s="5"/>
    </row>
    <row r="31" spans="3:10" x14ac:dyDescent="0.3">
      <c r="J31" s="5"/>
    </row>
    <row r="32" spans="3:10" x14ac:dyDescent="0.3">
      <c r="J32" s="5"/>
    </row>
    <row r="33" spans="10:10" x14ac:dyDescent="0.3">
      <c r="J33" s="5"/>
    </row>
    <row r="34" spans="10:10" x14ac:dyDescent="0.3">
      <c r="J34" s="6"/>
    </row>
  </sheetData>
  <mergeCells count="2">
    <mergeCell ref="E1:G1"/>
    <mergeCell ref="H1:I1"/>
  </mergeCells>
  <conditionalFormatting sqref="J3:J8">
    <cfRule type="expression" dxfId="17" priority="1">
      <formula>EXACT($D3, "Plant electric power scaling")</formula>
    </cfRule>
  </conditionalFormatting>
  <dataValidations count="1">
    <dataValidation type="list" allowBlank="1" showInputMessage="1" showErrorMessage="1" sqref="D3:D8" xr:uid="{8A6B84D2-2F7F-4F17-B109-7E6BD060ACD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14"/>
  <sheetViews>
    <sheetView topLeftCell="A2" workbookViewId="0">
      <selection activeCell="G8" sqref="G8"/>
    </sheetView>
  </sheetViews>
  <sheetFormatPr defaultRowHeight="14.4" x14ac:dyDescent="0.3"/>
  <cols>
    <col min="1" max="1" width="9.88671875" bestFit="1" customWidth="1"/>
    <col min="2" max="2" width="34.109375" bestFit="1" customWidth="1"/>
    <col min="3" max="4" width="22.88671875" customWidth="1"/>
    <col min="5" max="5" width="30.44140625" bestFit="1" customWidth="1"/>
    <col min="6" max="6" width="11.109375" customWidth="1"/>
    <col min="7" max="7" width="11.33203125" customWidth="1"/>
    <col min="8" max="8" width="14.109375" customWidth="1"/>
    <col min="9" max="9" width="13.33203125" bestFit="1" customWidth="1"/>
    <col min="10" max="10" width="13.6640625" customWidth="1"/>
    <col min="11" max="11" width="9.109375" customWidth="1"/>
  </cols>
  <sheetData>
    <row r="1" spans="1:10" ht="23.4" x14ac:dyDescent="0.45">
      <c r="A1" s="10"/>
      <c r="B1" s="10"/>
      <c r="C1" s="10"/>
      <c r="D1" s="10"/>
      <c r="E1" s="128" t="s">
        <v>13</v>
      </c>
      <c r="F1" s="129"/>
      <c r="G1" s="129"/>
      <c r="H1" s="128" t="s">
        <v>151</v>
      </c>
      <c r="I1" s="130"/>
      <c r="J1" s="55"/>
    </row>
    <row r="2" spans="1:10" ht="43.2" x14ac:dyDescent="0.3">
      <c r="A2" s="62" t="s">
        <v>14</v>
      </c>
      <c r="B2" s="63" t="s">
        <v>148</v>
      </c>
      <c r="C2" s="63" t="s">
        <v>15</v>
      </c>
      <c r="D2" s="63" t="s">
        <v>16</v>
      </c>
      <c r="E2" s="62" t="s">
        <v>152</v>
      </c>
      <c r="F2" s="67" t="s">
        <v>198</v>
      </c>
      <c r="G2" s="64" t="s">
        <v>187</v>
      </c>
      <c r="H2" s="65" t="s">
        <v>155</v>
      </c>
      <c r="I2" s="66" t="s">
        <v>199</v>
      </c>
      <c r="J2" s="68" t="s">
        <v>179</v>
      </c>
    </row>
    <row r="3" spans="1:10" x14ac:dyDescent="0.3">
      <c r="A3" t="s">
        <v>246</v>
      </c>
      <c r="B3" s="18" t="s">
        <v>162</v>
      </c>
      <c r="C3" t="s">
        <v>167</v>
      </c>
      <c r="D3" s="38" t="s">
        <v>210</v>
      </c>
      <c r="E3" s="27" t="s">
        <v>176</v>
      </c>
      <c r="F3" s="1">
        <v>1</v>
      </c>
      <c r="G3" s="1">
        <v>190</v>
      </c>
      <c r="H3" s="3"/>
      <c r="I3" s="44"/>
      <c r="J3" s="74">
        <v>1433136</v>
      </c>
    </row>
    <row r="4" spans="1:10" x14ac:dyDescent="0.3">
      <c r="A4" t="s">
        <v>247</v>
      </c>
      <c r="B4" s="18" t="s">
        <v>162</v>
      </c>
      <c r="C4" t="s">
        <v>168</v>
      </c>
      <c r="D4" s="38" t="s">
        <v>210</v>
      </c>
      <c r="E4" s="27" t="s">
        <v>177</v>
      </c>
      <c r="F4" s="1">
        <v>1</v>
      </c>
      <c r="G4" s="1">
        <v>90</v>
      </c>
      <c r="H4" s="3"/>
      <c r="I4" s="29"/>
      <c r="J4" s="75">
        <v>575934</v>
      </c>
    </row>
    <row r="5" spans="1:10" x14ac:dyDescent="0.3">
      <c r="A5" t="s">
        <v>248</v>
      </c>
      <c r="B5" s="18" t="s">
        <v>162</v>
      </c>
      <c r="C5" t="s">
        <v>169</v>
      </c>
      <c r="D5" s="38" t="s">
        <v>210</v>
      </c>
      <c r="E5" s="27" t="s">
        <v>169</v>
      </c>
      <c r="F5" s="1">
        <v>1</v>
      </c>
      <c r="G5" s="1">
        <v>380</v>
      </c>
      <c r="H5" s="3"/>
      <c r="I5" s="29"/>
      <c r="J5" s="75">
        <v>3000136</v>
      </c>
    </row>
    <row r="6" spans="1:10" x14ac:dyDescent="0.3">
      <c r="A6" t="s">
        <v>249</v>
      </c>
      <c r="B6" s="18" t="s">
        <v>162</v>
      </c>
      <c r="C6" t="s">
        <v>170</v>
      </c>
      <c r="D6" s="38" t="s">
        <v>28</v>
      </c>
      <c r="E6" s="27"/>
      <c r="F6" s="1"/>
      <c r="G6" s="72"/>
      <c r="H6" s="3"/>
      <c r="I6" s="29"/>
      <c r="J6" s="75">
        <v>519581</v>
      </c>
    </row>
    <row r="7" spans="1:10" x14ac:dyDescent="0.3">
      <c r="A7" t="s">
        <v>250</v>
      </c>
      <c r="B7" s="18" t="s">
        <v>162</v>
      </c>
      <c r="C7" t="s">
        <v>171</v>
      </c>
      <c r="D7" s="38" t="s">
        <v>210</v>
      </c>
      <c r="E7" s="27" t="s">
        <v>178</v>
      </c>
      <c r="F7" s="1">
        <v>2</v>
      </c>
      <c r="G7" s="1">
        <v>4.5</v>
      </c>
      <c r="H7" s="3"/>
      <c r="I7" s="29"/>
      <c r="J7" s="75">
        <v>465043</v>
      </c>
    </row>
    <row r="8" spans="1:10" x14ac:dyDescent="0.3">
      <c r="A8" t="s">
        <v>158</v>
      </c>
      <c r="B8" s="18" t="s">
        <v>163</v>
      </c>
      <c r="C8" t="s">
        <v>172</v>
      </c>
      <c r="D8" s="38" t="s">
        <v>196</v>
      </c>
      <c r="E8" s="27" t="s">
        <v>58</v>
      </c>
      <c r="F8" s="21"/>
      <c r="G8" s="22"/>
      <c r="H8" s="3"/>
      <c r="I8" s="29"/>
      <c r="J8" s="56">
        <v>5725138</v>
      </c>
    </row>
    <row r="9" spans="1:10" x14ac:dyDescent="0.3">
      <c r="A9" t="s">
        <v>159</v>
      </c>
      <c r="B9" s="18" t="s">
        <v>163</v>
      </c>
      <c r="C9" t="s">
        <v>173</v>
      </c>
      <c r="D9" s="38" t="s">
        <v>196</v>
      </c>
      <c r="E9" s="27" t="s">
        <v>58</v>
      </c>
      <c r="F9" s="25"/>
      <c r="G9" s="26"/>
      <c r="H9" s="3"/>
      <c r="I9" s="29"/>
      <c r="J9" s="56">
        <v>18534959</v>
      </c>
    </row>
    <row r="10" spans="1:10" x14ac:dyDescent="0.3">
      <c r="A10" t="s">
        <v>160</v>
      </c>
      <c r="B10" s="18" t="s">
        <v>163</v>
      </c>
      <c r="C10" t="s">
        <v>174</v>
      </c>
      <c r="D10" s="38" t="s">
        <v>196</v>
      </c>
      <c r="E10" s="27" t="s">
        <v>58</v>
      </c>
      <c r="F10" s="23"/>
      <c r="G10" s="24"/>
      <c r="H10" s="3"/>
      <c r="I10" s="29"/>
      <c r="J10" s="56">
        <v>4277339</v>
      </c>
    </row>
    <row r="11" spans="1:10" x14ac:dyDescent="0.3">
      <c r="A11" t="s">
        <v>161</v>
      </c>
      <c r="B11" s="18" t="s">
        <v>163</v>
      </c>
      <c r="C11" t="s">
        <v>175</v>
      </c>
      <c r="D11" s="38" t="s">
        <v>28</v>
      </c>
      <c r="E11" s="27"/>
      <c r="F11" s="39"/>
      <c r="G11" s="77"/>
      <c r="H11" s="3"/>
      <c r="I11" s="29"/>
      <c r="J11" s="56">
        <v>188218</v>
      </c>
    </row>
    <row r="12" spans="1:10" x14ac:dyDescent="0.3">
      <c r="A12" t="s">
        <v>243</v>
      </c>
      <c r="B12" s="18" t="s">
        <v>164</v>
      </c>
      <c r="C12" t="s">
        <v>164</v>
      </c>
      <c r="D12" s="38" t="s">
        <v>196</v>
      </c>
      <c r="E12" s="27" t="s">
        <v>58</v>
      </c>
      <c r="F12" s="103"/>
      <c r="G12" s="104"/>
      <c r="I12" s="30"/>
      <c r="J12" s="56">
        <v>6415046</v>
      </c>
    </row>
    <row r="13" spans="1:10" x14ac:dyDescent="0.3">
      <c r="A13" t="s">
        <v>244</v>
      </c>
      <c r="B13" s="18" t="s">
        <v>165</v>
      </c>
      <c r="C13" t="s">
        <v>165</v>
      </c>
      <c r="D13" s="38" t="s">
        <v>196</v>
      </c>
      <c r="E13" s="27" t="s">
        <v>58</v>
      </c>
      <c r="F13" s="105"/>
      <c r="G13" s="106"/>
      <c r="I13" s="30"/>
      <c r="J13" s="56">
        <v>2735984</v>
      </c>
    </row>
    <row r="14" spans="1:10" x14ac:dyDescent="0.3">
      <c r="A14" s="45" t="s">
        <v>245</v>
      </c>
      <c r="B14" s="46" t="s">
        <v>166</v>
      </c>
      <c r="C14" s="45" t="s">
        <v>166</v>
      </c>
      <c r="D14" s="38" t="s">
        <v>28</v>
      </c>
      <c r="E14" s="52"/>
      <c r="F14" s="47"/>
      <c r="G14" s="78"/>
      <c r="H14" s="45"/>
      <c r="I14" s="48"/>
      <c r="J14" s="57">
        <v>2831384</v>
      </c>
    </row>
  </sheetData>
  <mergeCells count="2">
    <mergeCell ref="E1:G1"/>
    <mergeCell ref="H1:I1"/>
  </mergeCells>
  <conditionalFormatting sqref="B15:B17">
    <cfRule type="expression" dxfId="16" priority="12">
      <formula>$B$15</formula>
    </cfRule>
  </conditionalFormatting>
  <conditionalFormatting sqref="D15:D16">
    <cfRule type="expression" dxfId="15" priority="11">
      <formula>$D$15</formula>
    </cfRule>
  </conditionalFormatting>
  <conditionalFormatting sqref="E8:E10">
    <cfRule type="expression" dxfId="14" priority="4">
      <formula>EXACT($D8, "Detailed volume")</formula>
    </cfRule>
  </conditionalFormatting>
  <conditionalFormatting sqref="E12:E13">
    <cfRule type="expression" dxfId="13" priority="1">
      <formula>EXACT($D12, "Detailed volume")</formula>
    </cfRule>
  </conditionalFormatting>
  <conditionalFormatting sqref="E3:G5">
    <cfRule type="expression" dxfId="12" priority="3">
      <formula>EXACT($D3, "Detailed (CE)")</formula>
    </cfRule>
  </conditionalFormatting>
  <conditionalFormatting sqref="E4:G6 E11:G11 F12:G14 E14:E15">
    <cfRule type="expression" dxfId="11" priority="10">
      <formula>EXACT($D4, "Detailed")</formula>
    </cfRule>
  </conditionalFormatting>
  <conditionalFormatting sqref="E7:G7">
    <cfRule type="expression" dxfId="10" priority="2">
      <formula>EXACT($D7, "Detailed (CE)")</formula>
    </cfRule>
  </conditionalFormatting>
  <conditionalFormatting sqref="F17">
    <cfRule type="expression" dxfId="9" priority="8">
      <formula>$B$4</formula>
    </cfRule>
  </conditionalFormatting>
  <conditionalFormatting sqref="F18">
    <cfRule type="expression" dxfId="8" priority="7">
      <formula>$B$7</formula>
    </cfRule>
  </conditionalFormatting>
  <conditionalFormatting sqref="F19">
    <cfRule type="expression" dxfId="7" priority="6">
      <formula>$B$10</formula>
    </cfRule>
  </conditionalFormatting>
  <conditionalFormatting sqref="F20">
    <cfRule type="expression" dxfId="6" priority="5">
      <formula>$B$15</formula>
    </cfRule>
  </conditionalFormatting>
  <conditionalFormatting sqref="H3:I11">
    <cfRule type="expression" dxfId="5" priority="9">
      <formula>EXACT($D3, "Direct cost input")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501E9AA6-C38C-4C52-ADC9-73A1AC10392F}">
      <formula1>"Detailed volume"</formula1>
    </dataValidation>
    <dataValidation type="list" allowBlank="1" showInputMessage="1" showErrorMessage="1" sqref="D6 D11 D14" xr:uid="{51D305E2-64B0-4EE5-8E69-3067B6572CC5}">
      <formula1>"Fixed cost"</formula1>
    </dataValidation>
    <dataValidation type="list" allowBlank="1" showInputMessage="1" showErrorMessage="1" sqref="D3:D5 D7" xr:uid="{58DB67D0-96FE-41C6-A954-7001696FFF0F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K17"/>
  <sheetViews>
    <sheetView workbookViewId="0">
      <selection activeCell="G4" sqref="G4"/>
    </sheetView>
  </sheetViews>
  <sheetFormatPr defaultRowHeight="14.4" x14ac:dyDescent="0.3"/>
  <cols>
    <col min="1" max="1" width="10.21875" bestFit="1" customWidth="1"/>
    <col min="2" max="2" width="22.5546875" bestFit="1" customWidth="1"/>
    <col min="3" max="3" width="45.88671875" bestFit="1" customWidth="1"/>
    <col min="4" max="4" width="22.88671875" customWidth="1"/>
    <col min="5" max="5" width="35.109375" bestFit="1" customWidth="1"/>
    <col min="6" max="6" width="12.44140625" bestFit="1" customWidth="1"/>
    <col min="7" max="7" width="10.109375" bestFit="1" customWidth="1"/>
    <col min="8" max="8" width="16.88671875" customWidth="1"/>
    <col min="9" max="9" width="14.21875" style="30" customWidth="1"/>
    <col min="10" max="10" width="21.33203125" style="80" bestFit="1" customWidth="1"/>
    <col min="11" max="11" width="12.5546875" style="80" bestFit="1" customWidth="1"/>
  </cols>
  <sheetData>
    <row r="1" spans="1:11" ht="23.4" x14ac:dyDescent="0.45">
      <c r="A1" s="10"/>
      <c r="B1" s="10"/>
      <c r="C1" s="10"/>
      <c r="D1" s="10"/>
      <c r="E1" s="128" t="s">
        <v>13</v>
      </c>
      <c r="F1" s="129"/>
      <c r="G1" s="129"/>
      <c r="H1" s="128" t="s">
        <v>151</v>
      </c>
      <c r="I1" s="130"/>
      <c r="J1" s="58" t="s">
        <v>36</v>
      </c>
    </row>
    <row r="2" spans="1:11" s="112" customFormat="1" ht="43.2" x14ac:dyDescent="0.3">
      <c r="A2" s="110" t="s">
        <v>14</v>
      </c>
      <c r="B2" s="111" t="s">
        <v>148</v>
      </c>
      <c r="C2" s="111" t="s">
        <v>15</v>
      </c>
      <c r="D2" s="111" t="s">
        <v>16</v>
      </c>
      <c r="E2" s="116" t="s">
        <v>152</v>
      </c>
      <c r="F2" s="67" t="s">
        <v>198</v>
      </c>
      <c r="G2" s="101" t="s">
        <v>187</v>
      </c>
      <c r="H2" s="90" t="s">
        <v>155</v>
      </c>
      <c r="I2" s="125" t="s">
        <v>199</v>
      </c>
      <c r="J2" s="109" t="s">
        <v>195</v>
      </c>
      <c r="K2" s="123" t="s">
        <v>179</v>
      </c>
    </row>
    <row r="3" spans="1:11" x14ac:dyDescent="0.3">
      <c r="A3" t="s">
        <v>327</v>
      </c>
      <c r="B3" t="s">
        <v>328</v>
      </c>
      <c r="C3" s="59" t="s">
        <v>329</v>
      </c>
      <c r="D3" s="95" t="s">
        <v>145</v>
      </c>
      <c r="E3" s="100" t="s">
        <v>330</v>
      </c>
      <c r="F3" s="99">
        <v>1</v>
      </c>
      <c r="G3" s="124">
        <v>62</v>
      </c>
      <c r="J3" s="61">
        <v>1</v>
      </c>
      <c r="K3" s="75">
        <v>1020353</v>
      </c>
    </row>
    <row r="4" spans="1:11" x14ac:dyDescent="0.3">
      <c r="A4" t="s">
        <v>331</v>
      </c>
      <c r="B4" t="s">
        <v>328</v>
      </c>
      <c r="C4" s="59" t="s">
        <v>332</v>
      </c>
      <c r="D4" s="95" t="s">
        <v>145</v>
      </c>
      <c r="E4" s="100" t="s">
        <v>333</v>
      </c>
      <c r="F4" s="99">
        <v>1</v>
      </c>
      <c r="G4" s="99">
        <v>9500</v>
      </c>
      <c r="J4" s="61">
        <v>1</v>
      </c>
      <c r="K4" s="75">
        <v>1020353</v>
      </c>
    </row>
    <row r="5" spans="1:11" ht="16.2" x14ac:dyDescent="0.3">
      <c r="A5" t="s">
        <v>337</v>
      </c>
      <c r="B5" t="s">
        <v>328</v>
      </c>
      <c r="C5" s="59" t="s">
        <v>341</v>
      </c>
      <c r="D5" s="95" t="s">
        <v>145</v>
      </c>
      <c r="E5" s="100" t="s">
        <v>344</v>
      </c>
      <c r="F5" s="99">
        <v>1</v>
      </c>
      <c r="G5" s="99">
        <f>G6+G7+G8</f>
        <v>296000</v>
      </c>
      <c r="J5" s="61">
        <v>1</v>
      </c>
      <c r="K5" s="75"/>
    </row>
    <row r="6" spans="1:11" ht="16.2" x14ac:dyDescent="0.3">
      <c r="A6" t="s">
        <v>338</v>
      </c>
      <c r="B6" t="s">
        <v>328</v>
      </c>
      <c r="C6" s="59" t="s">
        <v>342</v>
      </c>
      <c r="D6" s="95" t="s">
        <v>145</v>
      </c>
      <c r="E6" s="100" t="s">
        <v>345</v>
      </c>
      <c r="F6" s="99">
        <v>1</v>
      </c>
      <c r="G6" s="99">
        <v>92000</v>
      </c>
      <c r="J6" s="61">
        <v>1</v>
      </c>
      <c r="K6" s="75"/>
    </row>
    <row r="7" spans="1:11" ht="16.2" x14ac:dyDescent="0.3">
      <c r="A7" t="s">
        <v>339</v>
      </c>
      <c r="B7" t="s">
        <v>328</v>
      </c>
      <c r="C7" s="59" t="s">
        <v>334</v>
      </c>
      <c r="D7" s="95" t="s">
        <v>145</v>
      </c>
      <c r="E7" s="100" t="s">
        <v>346</v>
      </c>
      <c r="F7" s="99">
        <v>1</v>
      </c>
      <c r="G7" s="99">
        <v>150000</v>
      </c>
      <c r="J7" s="61">
        <v>1</v>
      </c>
      <c r="K7" s="75"/>
    </row>
    <row r="8" spans="1:11" ht="16.2" x14ac:dyDescent="0.3">
      <c r="A8" t="s">
        <v>340</v>
      </c>
      <c r="B8" t="s">
        <v>328</v>
      </c>
      <c r="C8" s="59" t="s">
        <v>343</v>
      </c>
      <c r="D8" s="95" t="s">
        <v>145</v>
      </c>
      <c r="E8" s="100" t="s">
        <v>347</v>
      </c>
      <c r="F8" s="99">
        <v>1</v>
      </c>
      <c r="G8" s="99">
        <v>54000</v>
      </c>
      <c r="J8" s="61">
        <v>1</v>
      </c>
      <c r="K8" s="75"/>
    </row>
    <row r="9" spans="1:11" x14ac:dyDescent="0.3">
      <c r="A9" t="s">
        <v>336</v>
      </c>
      <c r="B9" t="s">
        <v>328</v>
      </c>
      <c r="C9" s="59" t="s">
        <v>335</v>
      </c>
      <c r="D9" s="38" t="s">
        <v>196</v>
      </c>
      <c r="E9" s="100" t="s">
        <v>58</v>
      </c>
      <c r="F9" s="21"/>
      <c r="G9" s="22"/>
      <c r="J9" s="61">
        <v>1</v>
      </c>
      <c r="K9" s="75"/>
    </row>
    <row r="10" spans="1:11" x14ac:dyDescent="0.3">
      <c r="A10" t="s">
        <v>302</v>
      </c>
      <c r="B10" t="s">
        <v>300</v>
      </c>
      <c r="C10" s="59" t="s">
        <v>301</v>
      </c>
      <c r="D10" s="95" t="s">
        <v>145</v>
      </c>
      <c r="E10" s="100" t="s">
        <v>318</v>
      </c>
      <c r="F10" s="99">
        <v>1</v>
      </c>
      <c r="G10" s="99">
        <f>$G$15</f>
        <v>2273</v>
      </c>
      <c r="J10" s="61">
        <v>1</v>
      </c>
      <c r="K10" s="75">
        <v>1020353</v>
      </c>
    </row>
    <row r="11" spans="1:11" x14ac:dyDescent="0.3">
      <c r="A11" t="s">
        <v>304</v>
      </c>
      <c r="B11" t="s">
        <v>300</v>
      </c>
      <c r="C11" s="49" t="s">
        <v>303</v>
      </c>
      <c r="D11" s="95" t="s">
        <v>145</v>
      </c>
      <c r="E11" s="69" t="s">
        <v>318</v>
      </c>
      <c r="F11" s="1">
        <v>1</v>
      </c>
      <c r="G11" s="1">
        <f>$G$15</f>
        <v>2273</v>
      </c>
      <c r="J11" s="61">
        <v>1</v>
      </c>
      <c r="K11" s="75">
        <v>2092104</v>
      </c>
    </row>
    <row r="12" spans="1:11" x14ac:dyDescent="0.3">
      <c r="A12" t="s">
        <v>306</v>
      </c>
      <c r="B12" t="s">
        <v>300</v>
      </c>
      <c r="C12" s="49" t="s">
        <v>305</v>
      </c>
      <c r="D12" s="95" t="s">
        <v>145</v>
      </c>
      <c r="E12" s="69" t="s">
        <v>318</v>
      </c>
      <c r="F12" s="1">
        <v>1</v>
      </c>
      <c r="G12" s="1">
        <f>$G$15</f>
        <v>2273</v>
      </c>
      <c r="J12" s="61">
        <v>1</v>
      </c>
      <c r="K12" s="75">
        <v>1220263</v>
      </c>
    </row>
    <row r="13" spans="1:11" x14ac:dyDescent="0.3">
      <c r="A13" t="s">
        <v>309</v>
      </c>
      <c r="B13" t="s">
        <v>307</v>
      </c>
      <c r="C13" s="49" t="s">
        <v>308</v>
      </c>
      <c r="D13" s="95" t="s">
        <v>145</v>
      </c>
      <c r="E13" s="69" t="s">
        <v>318</v>
      </c>
      <c r="F13" s="1">
        <v>1</v>
      </c>
      <c r="G13" s="1">
        <f>$G$15</f>
        <v>2273</v>
      </c>
      <c r="J13" s="61">
        <v>1</v>
      </c>
      <c r="K13" s="75">
        <v>463845</v>
      </c>
    </row>
    <row r="14" spans="1:11" x14ac:dyDescent="0.3">
      <c r="A14" t="s">
        <v>311</v>
      </c>
      <c r="B14" t="s">
        <v>307</v>
      </c>
      <c r="C14" s="49" t="s">
        <v>310</v>
      </c>
      <c r="D14" s="95" t="s">
        <v>145</v>
      </c>
      <c r="E14" s="69" t="s">
        <v>319</v>
      </c>
      <c r="F14" s="1">
        <v>1</v>
      </c>
      <c r="G14" s="1">
        <v>250</v>
      </c>
      <c r="J14" s="61">
        <v>1</v>
      </c>
      <c r="K14" s="75">
        <v>13949276</v>
      </c>
    </row>
    <row r="15" spans="1:11" x14ac:dyDescent="0.3">
      <c r="A15" t="s">
        <v>313</v>
      </c>
      <c r="B15" t="s">
        <v>307</v>
      </c>
      <c r="C15" s="49" t="s">
        <v>312</v>
      </c>
      <c r="D15" s="95" t="s">
        <v>145</v>
      </c>
      <c r="E15" s="69" t="s">
        <v>318</v>
      </c>
      <c r="F15" s="1">
        <v>1</v>
      </c>
      <c r="G15" s="1">
        <f>PlantCharacteristics!B2-PlantCharacteristics!B3</f>
        <v>2273</v>
      </c>
      <c r="J15" s="61">
        <v>1</v>
      </c>
      <c r="K15" s="75">
        <v>28782934</v>
      </c>
    </row>
    <row r="16" spans="1:11" x14ac:dyDescent="0.3">
      <c r="A16" t="s">
        <v>315</v>
      </c>
      <c r="B16" t="s">
        <v>307</v>
      </c>
      <c r="C16" s="49" t="s">
        <v>314</v>
      </c>
      <c r="D16" s="95" t="s">
        <v>145</v>
      </c>
      <c r="E16" s="69" t="s">
        <v>318</v>
      </c>
      <c r="F16" s="1">
        <v>1</v>
      </c>
      <c r="G16" s="1">
        <f>$G$15</f>
        <v>2273</v>
      </c>
      <c r="J16" s="61">
        <v>1</v>
      </c>
      <c r="K16" s="75">
        <v>81798</v>
      </c>
    </row>
    <row r="17" spans="1:11" x14ac:dyDescent="0.3">
      <c r="A17" t="s">
        <v>317</v>
      </c>
      <c r="B17" t="s">
        <v>307</v>
      </c>
      <c r="C17" s="49" t="s">
        <v>316</v>
      </c>
      <c r="D17" s="95" t="s">
        <v>145</v>
      </c>
      <c r="E17" s="70" t="s">
        <v>318</v>
      </c>
      <c r="F17" s="71">
        <v>1</v>
      </c>
      <c r="G17" s="71">
        <f>$G$15</f>
        <v>2273</v>
      </c>
      <c r="J17" s="61">
        <v>1</v>
      </c>
      <c r="K17" s="75">
        <v>1370392</v>
      </c>
    </row>
  </sheetData>
  <mergeCells count="2">
    <mergeCell ref="E1:G1"/>
    <mergeCell ref="H1:I1"/>
  </mergeCells>
  <conditionalFormatting sqref="E9">
    <cfRule type="expression" dxfId="4" priority="7">
      <formula>EXACT($D9, "Detailed volume")</formula>
    </cfRule>
  </conditionalFormatting>
  <conditionalFormatting sqref="E3:G8">
    <cfRule type="expression" dxfId="3" priority="11">
      <formula>EXACT($D3, "Detailed")</formula>
    </cfRule>
  </conditionalFormatting>
  <conditionalFormatting sqref="E10:G17">
    <cfRule type="expression" dxfId="2" priority="44">
      <formula>EXACT($D10, "Detailed")</formula>
    </cfRule>
  </conditionalFormatting>
  <conditionalFormatting sqref="H3:I17">
    <cfRule type="expression" dxfId="1" priority="23">
      <formula>EXACT($D3, "Direct cost input")</formula>
    </cfRule>
  </conditionalFormatting>
  <conditionalFormatting sqref="J3:J17">
    <cfRule type="expression" dxfId="0" priority="1">
      <formula>EXACT($D3, "Plant power scaling")</formula>
    </cfRule>
  </conditionalFormatting>
  <dataValidations count="2">
    <dataValidation type="list" allowBlank="1" showInputMessage="1" showErrorMessage="1" sqref="D3:D8 D10:D17" xr:uid="{1AEF964A-B0CC-4D0F-B666-9CA63CD0FEBD}">
      <formula1>"Detailed, Plant power scaling, Direct cost input"</formula1>
    </dataValidation>
    <dataValidation type="list" allowBlank="1" showInputMessage="1" showErrorMessage="1" sqref="D9" xr:uid="{45897ECD-CF0A-4EE3-8677-3E1C6B94B1CD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Learning</vt:lpstr>
      <vt:lpstr>Modules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William Robb Stewart</cp:lastModifiedBy>
  <dcterms:created xsi:type="dcterms:W3CDTF">2020-07-27T18:45:14Z</dcterms:created>
  <dcterms:modified xsi:type="dcterms:W3CDTF">2024-01-26T16:24:18Z</dcterms:modified>
</cp:coreProperties>
</file>