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tonio/Documents/GitHub/Replication_Risk/"/>
    </mc:Choice>
  </mc:AlternateContent>
  <xr:revisionPtr revIDLastSave="0" documentId="13_ncr:1_{8D6DCA12-F54E-1A49-A12D-B00DD3D1C667}" xr6:coauthVersionLast="47" xr6:coauthVersionMax="47" xr10:uidLastSave="{00000000-0000-0000-0000-000000000000}"/>
  <bookViews>
    <workbookView xWindow="0" yWindow="760" windowWidth="30240" windowHeight="17840" xr2:uid="{00000000-000D-0000-FFFF-FFFF00000000}"/>
  </bookViews>
  <sheets>
    <sheet name="cost calculations" sheetId="1" r:id="rId1"/>
    <sheet name="OC justification"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4" i="1" l="1"/>
  <c r="J16" i="1"/>
  <c r="G16" i="1"/>
  <c r="G8" i="1"/>
  <c r="N16" i="1"/>
  <c r="C12" i="2"/>
  <c r="C7" i="2"/>
  <c r="E16" i="1"/>
  <c r="J73" i="1"/>
  <c r="T73" i="1"/>
  <c r="I73" i="1"/>
  <c r="P73" i="1"/>
  <c r="Q73" i="1"/>
  <c r="J72" i="1"/>
  <c r="T72" i="1"/>
  <c r="I72" i="1"/>
  <c r="P72" i="1"/>
  <c r="Q72" i="1"/>
  <c r="J71" i="1"/>
  <c r="X71" i="1"/>
  <c r="Y71" i="1"/>
  <c r="I71" i="1"/>
  <c r="P71" i="1"/>
  <c r="Q71" i="1"/>
  <c r="J70" i="1"/>
  <c r="X70" i="1"/>
  <c r="Y70" i="1"/>
  <c r="I70" i="1"/>
  <c r="T70" i="1"/>
  <c r="U70" i="1"/>
  <c r="J69" i="1"/>
  <c r="X69" i="1"/>
  <c r="Y69" i="1"/>
  <c r="I69" i="1"/>
  <c r="T69" i="1"/>
  <c r="U69" i="1"/>
  <c r="J68" i="1"/>
  <c r="X68" i="1"/>
  <c r="Y68" i="1"/>
  <c r="I68" i="1"/>
  <c r="P68" i="1"/>
  <c r="Q68" i="1"/>
  <c r="J67" i="1"/>
  <c r="X67" i="1"/>
  <c r="Y67" i="1"/>
  <c r="I67" i="1"/>
  <c r="P67" i="1"/>
  <c r="Q67" i="1"/>
  <c r="I60" i="1"/>
  <c r="T60" i="1"/>
  <c r="U60" i="1"/>
  <c r="J60" i="1"/>
  <c r="X60" i="1"/>
  <c r="Y60" i="1"/>
  <c r="I61" i="1"/>
  <c r="T61" i="1"/>
  <c r="U61" i="1"/>
  <c r="J61" i="1"/>
  <c r="X61" i="1"/>
  <c r="Y61" i="1"/>
  <c r="J59" i="1"/>
  <c r="X59" i="1"/>
  <c r="Y59" i="1"/>
  <c r="I59" i="1"/>
  <c r="P59" i="1"/>
  <c r="Q59" i="1"/>
  <c r="J58" i="1"/>
  <c r="X58" i="1"/>
  <c r="Y58" i="1"/>
  <c r="I58" i="1"/>
  <c r="T58" i="1"/>
  <c r="U58" i="1"/>
  <c r="J57" i="1"/>
  <c r="X57" i="1"/>
  <c r="Y57" i="1"/>
  <c r="I57" i="1"/>
  <c r="T57" i="1"/>
  <c r="U57" i="1"/>
  <c r="J56" i="1"/>
  <c r="X56" i="1"/>
  <c r="Y56" i="1"/>
  <c r="I56" i="1"/>
  <c r="T56" i="1"/>
  <c r="U56" i="1"/>
  <c r="J55" i="1"/>
  <c r="X55" i="1"/>
  <c r="Y55" i="1"/>
  <c r="I55" i="1"/>
  <c r="P55" i="1"/>
  <c r="Q55" i="1"/>
  <c r="J54" i="1"/>
  <c r="X54" i="1"/>
  <c r="Y54" i="1"/>
  <c r="I54" i="1"/>
  <c r="T54" i="1"/>
  <c r="U54" i="1"/>
  <c r="J53" i="1"/>
  <c r="X53" i="1"/>
  <c r="Y53" i="1"/>
  <c r="I53" i="1"/>
  <c r="T53" i="1"/>
  <c r="U53" i="1"/>
  <c r="J52" i="1"/>
  <c r="X52" i="1"/>
  <c r="Y52" i="1"/>
  <c r="I52" i="1"/>
  <c r="T52" i="1"/>
  <c r="U52" i="1"/>
  <c r="J51" i="1"/>
  <c r="X51" i="1"/>
  <c r="Y51" i="1"/>
  <c r="I51" i="1"/>
  <c r="T51" i="1"/>
  <c r="U51" i="1"/>
  <c r="J50" i="1"/>
  <c r="X50" i="1"/>
  <c r="Y50" i="1"/>
  <c r="I50" i="1"/>
  <c r="P50" i="1"/>
  <c r="Q50" i="1"/>
  <c r="J49" i="1"/>
  <c r="X49" i="1"/>
  <c r="Y49" i="1"/>
  <c r="I49" i="1"/>
  <c r="T49" i="1"/>
  <c r="U49" i="1"/>
  <c r="J48" i="1"/>
  <c r="X48" i="1"/>
  <c r="Y48" i="1"/>
  <c r="I48" i="1"/>
  <c r="T48" i="1"/>
  <c r="U48" i="1"/>
  <c r="I32" i="1"/>
  <c r="P32" i="1"/>
  <c r="Q32" i="1"/>
  <c r="J32" i="1"/>
  <c r="X32" i="1"/>
  <c r="Y32" i="1"/>
  <c r="I33" i="1"/>
  <c r="P33" i="1"/>
  <c r="Q33" i="1"/>
  <c r="J33" i="1"/>
  <c r="X33" i="1"/>
  <c r="Y33" i="1"/>
  <c r="I34" i="1"/>
  <c r="T34" i="1"/>
  <c r="U34" i="1"/>
  <c r="J34" i="1"/>
  <c r="X34" i="1"/>
  <c r="Y34" i="1"/>
  <c r="I35" i="1"/>
  <c r="T35" i="1"/>
  <c r="U35" i="1"/>
  <c r="J35" i="1"/>
  <c r="X35" i="1"/>
  <c r="Y35" i="1"/>
  <c r="I36" i="1"/>
  <c r="T36" i="1"/>
  <c r="U36" i="1"/>
  <c r="J36" i="1"/>
  <c r="X36" i="1"/>
  <c r="Y36" i="1"/>
  <c r="I37" i="1"/>
  <c r="T37" i="1"/>
  <c r="U37" i="1"/>
  <c r="J37" i="1"/>
  <c r="X37" i="1"/>
  <c r="Y37" i="1"/>
  <c r="I38" i="1"/>
  <c r="T38" i="1"/>
  <c r="U38" i="1"/>
  <c r="J38" i="1"/>
  <c r="X38" i="1"/>
  <c r="Y38" i="1"/>
  <c r="I39" i="1"/>
  <c r="T39" i="1"/>
  <c r="U39" i="1"/>
  <c r="J39" i="1"/>
  <c r="X39" i="1"/>
  <c r="Y39" i="1"/>
  <c r="I40" i="1"/>
  <c r="T40" i="1"/>
  <c r="U40" i="1"/>
  <c r="J40" i="1"/>
  <c r="P40" i="1"/>
  <c r="Q40" i="1"/>
  <c r="I41" i="1"/>
  <c r="T41" i="1"/>
  <c r="U41" i="1"/>
  <c r="J41" i="1"/>
  <c r="X41" i="1"/>
  <c r="Y41" i="1"/>
  <c r="I42" i="1"/>
  <c r="T42" i="1"/>
  <c r="U42" i="1"/>
  <c r="J42" i="1"/>
  <c r="X42" i="1"/>
  <c r="Y42" i="1"/>
  <c r="J31" i="1"/>
  <c r="X31" i="1"/>
  <c r="Y31" i="1"/>
  <c r="I31" i="1"/>
  <c r="T31" i="1"/>
  <c r="U31" i="1"/>
  <c r="M16" i="1"/>
  <c r="P37" i="1"/>
  <c r="Q37" i="1"/>
  <c r="P34" i="1"/>
  <c r="Q34" i="1"/>
  <c r="T55" i="1"/>
  <c r="U55" i="1"/>
  <c r="X40" i="1"/>
  <c r="Y40" i="1"/>
  <c r="P51" i="1"/>
  <c r="Q51" i="1"/>
  <c r="X72" i="1"/>
  <c r="Y72" i="1"/>
  <c r="P70" i="1"/>
  <c r="Q70" i="1"/>
  <c r="T59" i="1"/>
  <c r="U59" i="1"/>
  <c r="P42" i="1"/>
  <c r="Q42" i="1"/>
  <c r="P60" i="1"/>
  <c r="Q60" i="1"/>
  <c r="P52" i="1"/>
  <c r="Q52" i="1"/>
  <c r="P58" i="1"/>
  <c r="Q58" i="1"/>
  <c r="T33" i="1"/>
  <c r="U33" i="1"/>
  <c r="T50" i="1"/>
  <c r="U50" i="1"/>
  <c r="T67" i="1"/>
  <c r="U67" i="1"/>
  <c r="P31" i="1"/>
  <c r="Q31" i="1"/>
  <c r="P41" i="1"/>
  <c r="Q41" i="1"/>
  <c r="P36" i="1"/>
  <c r="Q36" i="1"/>
  <c r="P57" i="1"/>
  <c r="Q57" i="1"/>
  <c r="P49" i="1"/>
  <c r="Q49" i="1"/>
  <c r="T32" i="1"/>
  <c r="U32" i="1"/>
  <c r="X73" i="1"/>
  <c r="Y73" i="1"/>
  <c r="P39" i="1"/>
  <c r="Q39" i="1"/>
  <c r="P56" i="1"/>
  <c r="Q56" i="1"/>
  <c r="P38" i="1"/>
  <c r="Q38" i="1"/>
  <c r="P48" i="1"/>
  <c r="Q48" i="1"/>
  <c r="P54" i="1"/>
  <c r="Q54" i="1"/>
  <c r="P69" i="1"/>
  <c r="Q69" i="1"/>
  <c r="T68" i="1"/>
  <c r="U68" i="1"/>
  <c r="T71" i="1"/>
  <c r="U71" i="1"/>
  <c r="P35" i="1"/>
  <c r="Q35" i="1"/>
  <c r="P61" i="1"/>
  <c r="Q61" i="1"/>
  <c r="P53" i="1"/>
  <c r="Q53" i="1"/>
  <c r="U73" i="1"/>
  <c r="U72" i="1"/>
  <c r="K38" i="1"/>
  <c r="K42" i="1"/>
  <c r="K34" i="1"/>
  <c r="K41" i="1"/>
  <c r="K33" i="1"/>
  <c r="K48" i="1"/>
  <c r="K37" i="1"/>
  <c r="K39" i="1"/>
  <c r="K35" i="1"/>
  <c r="K32" i="1"/>
  <c r="K31" i="1"/>
  <c r="K40" i="1"/>
  <c r="K36" i="1"/>
  <c r="K73" i="1"/>
  <c r="K71" i="1"/>
  <c r="K70" i="1"/>
  <c r="K68" i="1"/>
  <c r="K72" i="1"/>
  <c r="K67" i="1"/>
  <c r="K69" i="1"/>
  <c r="K61" i="1"/>
  <c r="K60" i="1"/>
  <c r="K59" i="1"/>
  <c r="K58" i="1"/>
  <c r="K56" i="1"/>
  <c r="K55" i="1"/>
  <c r="K54" i="1"/>
  <c r="K53" i="1"/>
  <c r="K52" i="1"/>
  <c r="K51" i="1"/>
  <c r="K50" i="1"/>
  <c r="K49" i="1"/>
  <c r="K57" i="1"/>
  <c r="Y26" i="1"/>
  <c r="U26" i="1"/>
  <c r="Q26" i="1"/>
  <c r="H16" i="1"/>
  <c r="K16" i="1"/>
</calcChain>
</file>

<file path=xl/sharedStrings.xml><?xml version="1.0" encoding="utf-8"?>
<sst xmlns="http://schemas.openxmlformats.org/spreadsheetml/2006/main" count="78" uniqueCount="53">
  <si>
    <t>ECU</t>
  </si>
  <si>
    <t>Euro</t>
  </si>
  <si>
    <t>fixed endowment</t>
  </si>
  <si>
    <t>Series 1</t>
  </si>
  <si>
    <t>Lottery A</t>
  </si>
  <si>
    <t>Lottery B</t>
  </si>
  <si>
    <t>EVA</t>
  </si>
  <si>
    <t>EVB</t>
  </si>
  <si>
    <t>EVA-EVB</t>
  </si>
  <si>
    <t>Series 2</t>
  </si>
  <si>
    <t>Series 3</t>
  </si>
  <si>
    <t>rational</t>
  </si>
  <si>
    <t>EV series 1</t>
  </si>
  <si>
    <t>EV series 2</t>
  </si>
  <si>
    <t>EV series 3</t>
  </si>
  <si>
    <t>risk averse</t>
  </si>
  <si>
    <t>determine conversion rate</t>
  </si>
  <si>
    <t>up to line</t>
  </si>
  <si>
    <t>risk loving</t>
  </si>
  <si>
    <t>never switch</t>
  </si>
  <si>
    <t>sample size</t>
  </si>
  <si>
    <t xml:space="preserve">total costs </t>
  </si>
  <si>
    <t>average payment/subject</t>
  </si>
  <si>
    <t>Opportunity Costs</t>
  </si>
  <si>
    <t>Opportunity Cost calculation and justification</t>
  </si>
  <si>
    <t xml:space="preserve">At the same time, the family farm income is </t>
  </si>
  <si>
    <r>
      <t>The farm net income is defined as the</t>
    </r>
    <r>
      <rPr>
        <i/>
        <sz val="10"/>
        <color rgb="FF000000"/>
        <rFont val="Arial"/>
        <family val="2"/>
      </rPr>
      <t xml:space="preserve"> ”remuneration to fixed factors of production of the farm (work, land and capital)and remuneration to the entrepreneurs risks (loss/profit) in the accounting year"</t>
    </r>
    <r>
      <rPr>
        <sz val="10"/>
        <color rgb="FF000000"/>
        <rFont val="Arial"/>
        <family val="2"/>
      </rPr>
      <t xml:space="preserve">. </t>
    </r>
  </si>
  <si>
    <t xml:space="preserve">When we divide this yearly income by 52×5×8, we get an hourly wage of </t>
  </si>
  <si>
    <r>
      <t xml:space="preserve">which is defined as the income expressed per </t>
    </r>
    <r>
      <rPr>
        <i/>
        <sz val="10"/>
        <color rgb="FF000000"/>
        <rFont val="Arial"/>
        <family val="2"/>
      </rPr>
      <t>”family labour unit. Takes into account differences in thefamily labour force to be remunerated per holding. It is calculated only for thefarms with family labour."</t>
    </r>
    <r>
      <rPr>
        <sz val="10"/>
        <color rgb="FF000000"/>
        <rFont val="Arial"/>
        <family val="2"/>
      </rPr>
      <t xml:space="preserve"> </t>
    </r>
  </si>
  <si>
    <t>Using the family farm income as the basis, we get an hourly wage of</t>
  </si>
  <si>
    <r>
      <t xml:space="preserve">According to the European Farm Accountancy Network (FADN) the arable farm net income in the Netherlands in </t>
    </r>
    <r>
      <rPr>
        <b/>
        <sz val="10"/>
        <color rgb="FF000000"/>
        <rFont val="Arial"/>
        <family val="2"/>
      </rPr>
      <t>2018</t>
    </r>
    <r>
      <rPr>
        <sz val="10"/>
        <color rgb="FF000000"/>
        <rFont val="Arial"/>
        <family val="2"/>
      </rPr>
      <t xml:space="preserve"> is</t>
    </r>
  </si>
  <si>
    <t>Lottery specifications</t>
  </si>
  <si>
    <t>Calculation of Expected Values</t>
  </si>
  <si>
    <t>1. change assumed percentage of rational, risk averse and risk loving individuals in the sample</t>
  </si>
  <si>
    <t>2. change in every Series and every assumed sub-sample the switch row and change values accordingly</t>
  </si>
  <si>
    <t>determine sample size</t>
  </si>
  <si>
    <t>determine OC (e.g. justification in second sheet)</t>
  </si>
  <si>
    <t>underlying assumptions</t>
  </si>
  <si>
    <t>Questions:</t>
  </si>
  <si>
    <t xml:space="preserve"> i) OC for 1hr or 30min? </t>
  </si>
  <si>
    <t>ii) OC for fixed endowment or average payment?</t>
  </si>
  <si>
    <t>iii) endowment fixed to 500 ECU in every country?</t>
  </si>
  <si>
    <t>probably yes</t>
  </si>
  <si>
    <t>REECAP ECU conversion rate, € cost and average payment</t>
  </si>
  <si>
    <t>x 1/33</t>
  </si>
  <si>
    <t>The average payment and total costs depend on the sample size, conversion rate</t>
  </si>
  <si>
    <t>and the proportion of rational, risk averse and risk loving individuals</t>
  </si>
  <si>
    <t>max</t>
  </si>
  <si>
    <t>min</t>
  </si>
  <si>
    <t>(1hr)</t>
  </si>
  <si>
    <t>time (in min)</t>
  </si>
  <si>
    <t>determine desired % of OC</t>
  </si>
  <si>
    <r>
      <t xml:space="preserve">Family farm income is the better estimate. Since it accounts for family labour,it provides a good proxy for the income per person. What’s interesting (and surprising) is that the income more than doubled between 2017 and 2018. So, 2018 was an exceptionally good year, following an exceptionally bad year (2017). The average over the last four years (2015-2018) is € 29.64 (farm net hourly income) and € 19.96 (family farm income, hourly). 2019 and 2020 are both rather bad years for arablefarmers in the Netherlands due to the drought and heat as well as the corona pandemic (see e.g. “potato mountain”https://www.aardappelberg.nl/) Thus, </t>
    </r>
    <r>
      <rPr>
        <b/>
        <sz val="10"/>
        <color rgb="FF000000"/>
        <rFont val="Arial"/>
        <family val="2"/>
      </rPr>
      <t>we use € 20 as a benchmark for the one hour opportunity cost of a farmer</t>
    </r>
    <r>
      <rPr>
        <sz val="10"/>
        <color rgb="FF000000"/>
        <rFont val="Arial"/>
        <family val="2"/>
      </rPr>
      <t>. There are no data on the regional differences, but Dutch arable farms are homogeneous and nodifferences are to be expected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</si>
</sst>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2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11"/>
      <name val="Calibri"/>
      <family val="2"/>
      <scheme val="minor"/>
    </font>
    <font>
      <b/>
      <sz val="16"/>
      <color theme="4"/>
      <name val="Calibri"/>
      <family val="2"/>
      <scheme val="minor"/>
    </font>
    <font>
      <i/>
      <sz val="11"/>
      <color theme="8"/>
      <name val="Calibri"/>
      <family val="2"/>
      <scheme val="minor"/>
    </font>
    <font>
      <i/>
      <sz val="9"/>
      <color theme="8"/>
      <name val="Calibri"/>
      <family val="2"/>
      <scheme val="minor"/>
    </font>
    <font>
      <i/>
      <sz val="8"/>
      <color theme="8"/>
      <name val="Calibri"/>
      <family val="2"/>
      <scheme val="minor"/>
    </font>
    <font>
      <sz val="10"/>
      <color rgb="FF000000"/>
      <name val="Arial"/>
      <family val="2"/>
    </font>
    <font>
      <i/>
      <sz val="10"/>
      <color rgb="FF000000"/>
      <name val="Arial"/>
      <family val="2"/>
    </font>
    <font>
      <b/>
      <sz val="10"/>
      <color rgb="FF000000"/>
      <name val="Arial"/>
      <family val="2"/>
    </font>
    <font>
      <b/>
      <sz val="14"/>
      <color theme="7"/>
      <name val="Calibri"/>
      <family val="2"/>
      <scheme val="minor"/>
    </font>
    <font>
      <sz val="11"/>
      <color theme="0" tint="-0.499984740745262"/>
      <name val="Calibri"/>
      <family val="2"/>
      <scheme val="minor"/>
    </font>
    <font>
      <b/>
      <sz val="11"/>
      <color theme="0" tint="-0.499984740745262"/>
      <name val="Calibri"/>
      <family val="2"/>
      <scheme val="minor"/>
    </font>
    <font>
      <i/>
      <sz val="11"/>
      <color theme="0" tint="-0.499984740745262"/>
      <name val="Calibri"/>
      <family val="2"/>
      <scheme val="minor"/>
    </font>
    <font>
      <i/>
      <sz val="9"/>
      <color theme="0" tint="-0.499984740745262"/>
      <name val="Calibri"/>
      <family val="2"/>
      <scheme val="minor"/>
    </font>
    <font>
      <sz val="11"/>
      <color rgb="FF0070C0"/>
      <name val="Calibri"/>
      <family val="2"/>
      <scheme val="minor"/>
    </font>
    <font>
      <i/>
      <sz val="11"/>
      <color rgb="FF0070C0"/>
      <name val="Calibri"/>
      <family val="2"/>
      <scheme val="minor"/>
    </font>
    <font>
      <i/>
      <sz val="11"/>
      <name val="Calibri"/>
      <family val="2"/>
      <scheme val="minor"/>
    </font>
    <font>
      <sz val="11"/>
      <color theme="0" tint="-0.34998626667073579"/>
      <name val="Calibri"/>
      <family val="2"/>
      <scheme val="minor"/>
    </font>
    <font>
      <i/>
      <sz val="11"/>
      <color theme="0" tint="-0.34998626667073579"/>
      <name val="Calibri"/>
      <family val="2"/>
      <scheme val="minor"/>
    </font>
    <font>
      <b/>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8"/>
        <bgColor indexed="64"/>
      </patternFill>
    </fill>
    <fill>
      <patternFill patternType="solid">
        <fgColor theme="7"/>
        <bgColor indexed="64"/>
      </patternFill>
    </fill>
  </fills>
  <borders count="2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indexed="64"/>
      </bottom>
      <diagonal/>
    </border>
    <border>
      <left/>
      <right style="thin">
        <color indexed="64"/>
      </right>
      <top/>
      <bottom style="hair">
        <color indexed="64"/>
      </bottom>
      <diagonal/>
    </border>
    <border>
      <left/>
      <right/>
      <top/>
      <bottom style="double">
        <color indexed="64"/>
      </bottom>
      <diagonal/>
    </border>
    <border>
      <left style="dashed">
        <color indexed="64"/>
      </left>
      <right/>
      <top/>
      <bottom/>
      <diagonal/>
    </border>
    <border>
      <left style="medium">
        <color indexed="64"/>
      </left>
      <right/>
      <top style="thin">
        <color indexed="64"/>
      </top>
      <bottom/>
      <diagonal/>
    </border>
    <border>
      <left style="dashed">
        <color indexed="64"/>
      </left>
      <right/>
      <top style="medium">
        <color indexed="64"/>
      </top>
      <bottom/>
      <diagonal/>
    </border>
    <border>
      <left style="dashed">
        <color indexed="64"/>
      </left>
      <right style="medium">
        <color indexed="64"/>
      </right>
      <top/>
      <bottom/>
      <diagonal/>
    </border>
    <border>
      <left/>
      <right/>
      <top style="thin">
        <color indexed="64"/>
      </top>
      <bottom style="medium">
        <color indexed="64"/>
      </bottom>
      <diagonal/>
    </border>
    <border>
      <left/>
      <right/>
      <top style="thin">
        <color indexed="64"/>
      </top>
      <bottom style="thin">
        <color indexed="64"/>
      </bottom>
      <diagonal/>
    </border>
    <border>
      <left style="dashed">
        <color indexed="64"/>
      </left>
      <right/>
      <top/>
      <bottom style="thin">
        <color indexed="64"/>
      </bottom>
      <diagonal/>
    </border>
    <border>
      <left/>
      <right style="dashed">
        <color indexed="64"/>
      </right>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95">
    <xf numFmtId="0" fontId="0" fillId="0" borderId="0" xfId="0"/>
    <xf numFmtId="0" fontId="7" fillId="2" borderId="0" xfId="0" applyFont="1" applyFill="1"/>
    <xf numFmtId="0" fontId="0" fillId="2" borderId="0" xfId="0" applyFill="1"/>
    <xf numFmtId="0" fontId="3" fillId="2" borderId="0" xfId="0" applyFont="1" applyFill="1"/>
    <xf numFmtId="0" fontId="0" fillId="2" borderId="2" xfId="0" applyFill="1" applyBorder="1"/>
    <xf numFmtId="0" fontId="0" fillId="2" borderId="3" xfId="0" applyFill="1" applyBorder="1"/>
    <xf numFmtId="0" fontId="0" fillId="2" borderId="4" xfId="0" applyFill="1" applyBorder="1"/>
    <xf numFmtId="0" fontId="0" fillId="2" borderId="5" xfId="0" applyFill="1" applyBorder="1"/>
    <xf numFmtId="0" fontId="5" fillId="2" borderId="0" xfId="0" applyFont="1" applyFill="1"/>
    <xf numFmtId="0" fontId="6" fillId="2" borderId="0" xfId="0" applyFont="1" applyFill="1"/>
    <xf numFmtId="0" fontId="0" fillId="2" borderId="6" xfId="0" applyFill="1" applyBorder="1"/>
    <xf numFmtId="0" fontId="0" fillId="2" borderId="7" xfId="0" applyFill="1" applyBorder="1"/>
    <xf numFmtId="0" fontId="0" fillId="2" borderId="8" xfId="0" applyFill="1" applyBorder="1"/>
    <xf numFmtId="0" fontId="3" fillId="2" borderId="7" xfId="0" applyFont="1" applyFill="1" applyBorder="1"/>
    <xf numFmtId="0" fontId="0" fillId="2" borderId="15" xfId="0" applyFill="1" applyBorder="1"/>
    <xf numFmtId="0" fontId="5" fillId="2" borderId="17" xfId="0" applyFont="1" applyFill="1" applyBorder="1"/>
    <xf numFmtId="0" fontId="0" fillId="2" borderId="19" xfId="0" applyFill="1" applyBorder="1"/>
    <xf numFmtId="164" fontId="11" fillId="2" borderId="0" xfId="0" applyNumberFormat="1" applyFont="1" applyFill="1" applyAlignment="1">
      <alignment vertical="center" wrapText="1"/>
    </xf>
    <xf numFmtId="0" fontId="11" fillId="2" borderId="0" xfId="0" applyFont="1" applyFill="1" applyAlignment="1">
      <alignment vertical="center" wrapText="1"/>
    </xf>
    <xf numFmtId="164" fontId="0" fillId="2" borderId="0" xfId="1" applyFont="1" applyFill="1"/>
    <xf numFmtId="164" fontId="11" fillId="2" borderId="0" xfId="1" applyFont="1" applyFill="1" applyAlignment="1">
      <alignment vertical="center" wrapText="1"/>
    </xf>
    <xf numFmtId="0" fontId="16" fillId="2" borderId="9" xfId="0" applyFont="1" applyFill="1" applyBorder="1"/>
    <xf numFmtId="0" fontId="16" fillId="2" borderId="0" xfId="0" applyFont="1" applyFill="1" applyAlignment="1">
      <alignment horizontal="center"/>
    </xf>
    <xf numFmtId="0" fontId="16" fillId="2" borderId="0" xfId="0" applyFont="1" applyFill="1" applyAlignment="1">
      <alignment horizontal="right"/>
    </xf>
    <xf numFmtId="0" fontId="16" fillId="2" borderId="12" xfId="0" applyFont="1" applyFill="1" applyBorder="1"/>
    <xf numFmtId="0" fontId="17" fillId="2" borderId="17" xfId="0" applyFont="1" applyFill="1" applyBorder="1"/>
    <xf numFmtId="0" fontId="17" fillId="2" borderId="18" xfId="0" applyFont="1" applyFill="1" applyBorder="1"/>
    <xf numFmtId="0" fontId="15" fillId="2" borderId="0" xfId="0" applyFont="1" applyFill="1"/>
    <xf numFmtId="0" fontId="15" fillId="2" borderId="13" xfId="0" applyFont="1" applyFill="1" applyBorder="1"/>
    <xf numFmtId="0" fontId="16" fillId="2" borderId="14" xfId="0" applyFont="1" applyFill="1" applyBorder="1"/>
    <xf numFmtId="0" fontId="15" fillId="2" borderId="15" xfId="0" applyFont="1" applyFill="1" applyBorder="1"/>
    <xf numFmtId="0" fontId="15" fillId="2" borderId="16" xfId="0" applyFont="1" applyFill="1" applyBorder="1"/>
    <xf numFmtId="0" fontId="17" fillId="2" borderId="15" xfId="0" applyFont="1" applyFill="1" applyBorder="1"/>
    <xf numFmtId="0" fontId="17" fillId="2" borderId="16" xfId="0" applyFont="1" applyFill="1" applyBorder="1"/>
    <xf numFmtId="0" fontId="0" fillId="2" borderId="20" xfId="0" applyFill="1" applyBorder="1"/>
    <xf numFmtId="0" fontId="14" fillId="2" borderId="20" xfId="0" applyFont="1" applyFill="1" applyBorder="1"/>
    <xf numFmtId="0" fontId="19" fillId="2" borderId="20" xfId="0" applyFont="1" applyFill="1" applyBorder="1"/>
    <xf numFmtId="0" fontId="20" fillId="2" borderId="17" xfId="0" applyFont="1" applyFill="1" applyBorder="1"/>
    <xf numFmtId="0" fontId="20" fillId="3" borderId="17" xfId="0" applyFont="1" applyFill="1" applyBorder="1"/>
    <xf numFmtId="0" fontId="9" fillId="2" borderId="0" xfId="0" applyFont="1" applyFill="1"/>
    <xf numFmtId="0" fontId="8" fillId="3" borderId="0" xfId="0" applyFont="1" applyFill="1"/>
    <xf numFmtId="0" fontId="7" fillId="2" borderId="1" xfId="0" applyFont="1" applyFill="1" applyBorder="1"/>
    <xf numFmtId="0" fontId="20" fillId="2" borderId="2" xfId="0" applyFont="1" applyFill="1" applyBorder="1" applyAlignment="1">
      <alignment vertical="center"/>
    </xf>
    <xf numFmtId="0" fontId="2" fillId="4" borderId="9" xfId="0" applyFont="1" applyFill="1" applyBorder="1"/>
    <xf numFmtId="0" fontId="2" fillId="4" borderId="10" xfId="0" applyFont="1" applyFill="1" applyBorder="1"/>
    <xf numFmtId="0" fontId="2" fillId="4" borderId="11" xfId="0" applyFont="1" applyFill="1" applyBorder="1"/>
    <xf numFmtId="0" fontId="10" fillId="2" borderId="12" xfId="0" applyFont="1" applyFill="1" applyBorder="1"/>
    <xf numFmtId="0" fontId="4" fillId="2" borderId="13" xfId="0" applyFont="1" applyFill="1" applyBorder="1"/>
    <xf numFmtId="0" fontId="0" fillId="0" borderId="14" xfId="0" applyBorder="1"/>
    <xf numFmtId="0" fontId="8" fillId="3" borderId="16" xfId="0" applyFont="1" applyFill="1" applyBorder="1"/>
    <xf numFmtId="0" fontId="0" fillId="2" borderId="14" xfId="0" applyFill="1" applyBorder="1"/>
    <xf numFmtId="0" fontId="0" fillId="2" borderId="16" xfId="0" applyFill="1" applyBorder="1"/>
    <xf numFmtId="164" fontId="0" fillId="2" borderId="16" xfId="1" applyFont="1" applyFill="1" applyBorder="1"/>
    <xf numFmtId="164" fontId="0" fillId="2" borderId="15" xfId="1" applyFont="1" applyFill="1" applyBorder="1"/>
    <xf numFmtId="0" fontId="0" fillId="2" borderId="22" xfId="0" applyFill="1" applyBorder="1"/>
    <xf numFmtId="0" fontId="14" fillId="2" borderId="0" xfId="0" applyFont="1" applyFill="1"/>
    <xf numFmtId="0" fontId="18" fillId="2" borderId="0" xfId="0" applyFont="1" applyFill="1"/>
    <xf numFmtId="0" fontId="0" fillId="2" borderId="23" xfId="0" applyFill="1" applyBorder="1"/>
    <xf numFmtId="0" fontId="3" fillId="2" borderId="20" xfId="0" applyFont="1" applyFill="1" applyBorder="1"/>
    <xf numFmtId="0" fontId="22" fillId="2" borderId="0" xfId="0" applyFont="1" applyFill="1"/>
    <xf numFmtId="0" fontId="22" fillId="2" borderId="19" xfId="0" applyFont="1" applyFill="1" applyBorder="1"/>
    <xf numFmtId="0" fontId="23" fillId="2" borderId="17" xfId="0" applyFont="1" applyFill="1" applyBorder="1" applyAlignment="1">
      <alignment horizontal="right"/>
    </xf>
    <xf numFmtId="0" fontId="3" fillId="5" borderId="9" xfId="0" applyFont="1" applyFill="1" applyBorder="1"/>
    <xf numFmtId="0" fontId="0" fillId="5" borderId="11" xfId="0" applyFill="1" applyBorder="1"/>
    <xf numFmtId="0" fontId="0" fillId="5" borderId="12" xfId="0" applyFill="1" applyBorder="1"/>
    <xf numFmtId="0" fontId="0" fillId="5" borderId="13" xfId="0" applyFill="1" applyBorder="1"/>
    <xf numFmtId="0" fontId="3" fillId="5" borderId="21" xfId="0" applyFont="1" applyFill="1" applyBorder="1"/>
    <xf numFmtId="0" fontId="0" fillId="5" borderId="0" xfId="0" applyFill="1"/>
    <xf numFmtId="0" fontId="17" fillId="2" borderId="0" xfId="0" applyFont="1" applyFill="1"/>
    <xf numFmtId="0" fontId="15" fillId="2" borderId="9" xfId="0"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15" fillId="2" borderId="14" xfId="0" applyFont="1" applyFill="1" applyBorder="1"/>
    <xf numFmtId="0" fontId="16" fillId="2" borderId="15" xfId="0" applyFont="1" applyFill="1" applyBorder="1"/>
    <xf numFmtId="0" fontId="0" fillId="2" borderId="24" xfId="0" applyFill="1" applyBorder="1"/>
    <xf numFmtId="0" fontId="0" fillId="2" borderId="25" xfId="0" applyFill="1" applyBorder="1"/>
    <xf numFmtId="0" fontId="19" fillId="2" borderId="26" xfId="0" applyFont="1" applyFill="1" applyBorder="1"/>
    <xf numFmtId="0" fontId="0" fillId="2" borderId="26" xfId="0" applyFill="1" applyBorder="1"/>
    <xf numFmtId="0" fontId="0" fillId="2" borderId="27" xfId="0" applyFill="1" applyBorder="1"/>
    <xf numFmtId="0" fontId="0" fillId="5" borderId="10" xfId="0" applyFill="1" applyBorder="1"/>
    <xf numFmtId="0" fontId="15" fillId="5" borderId="0" xfId="0" applyFont="1" applyFill="1"/>
    <xf numFmtId="0" fontId="15" fillId="5" borderId="13" xfId="0" applyFont="1" applyFill="1" applyBorder="1"/>
    <xf numFmtId="0" fontId="24" fillId="2" borderId="0" xfId="0" applyFont="1" applyFill="1"/>
    <xf numFmtId="9" fontId="6" fillId="2" borderId="14" xfId="0" applyNumberFormat="1" applyFont="1" applyFill="1" applyBorder="1"/>
    <xf numFmtId="9" fontId="6" fillId="2" borderId="15" xfId="2" applyFont="1" applyFill="1" applyBorder="1"/>
    <xf numFmtId="0" fontId="8" fillId="3" borderId="13" xfId="0" applyFont="1" applyFill="1" applyBorder="1"/>
    <xf numFmtId="164" fontId="8" fillId="3" borderId="11" xfId="1" applyFont="1" applyFill="1" applyBorder="1"/>
    <xf numFmtId="164" fontId="21" fillId="2" borderId="0" xfId="1" applyFont="1" applyFill="1" applyBorder="1"/>
    <xf numFmtId="164" fontId="6" fillId="2" borderId="10" xfId="1" applyFont="1" applyFill="1" applyBorder="1"/>
    <xf numFmtId="9" fontId="8" fillId="3" borderId="13" xfId="2" applyFont="1" applyFill="1" applyBorder="1"/>
    <xf numFmtId="164" fontId="6" fillId="0" borderId="16" xfId="1" applyFont="1" applyFill="1" applyBorder="1"/>
    <xf numFmtId="0" fontId="16" fillId="2" borderId="10" xfId="0" applyFont="1" applyFill="1" applyBorder="1" applyAlignment="1">
      <alignment horizontal="center"/>
    </xf>
    <xf numFmtId="0" fontId="16" fillId="2" borderId="11" xfId="0" applyFont="1" applyFill="1" applyBorder="1" applyAlignment="1">
      <alignment horizontal="center"/>
    </xf>
    <xf numFmtId="0" fontId="11" fillId="2" borderId="0" xfId="0" applyFont="1" applyFill="1" applyAlignment="1">
      <alignment horizontal="left" vertical="center" wrapText="1"/>
    </xf>
  </cellXfs>
  <cellStyles count="3">
    <cellStyle name="Normale" xfId="0" builtinId="0"/>
    <cellStyle name="Percentuale" xfId="2" builtinId="5"/>
    <cellStyle name="Valuta" xfId="1" builtin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A80"/>
  <sheetViews>
    <sheetView tabSelected="1" topLeftCell="A14" zoomScaleNormal="100" workbookViewId="0">
      <selection activeCell="H16" sqref="H16"/>
    </sheetView>
  </sheetViews>
  <sheetFormatPr baseColWidth="10" defaultColWidth="9.1640625" defaultRowHeight="15" x14ac:dyDescent="0.2"/>
  <cols>
    <col min="1" max="1" width="2.5" style="2" customWidth="1"/>
    <col min="2" max="2" width="3.6640625" style="2" customWidth="1"/>
    <col min="3" max="3" width="3.5" style="2" customWidth="1"/>
    <col min="4" max="5" width="9.1640625" style="2"/>
    <col min="6" max="6" width="9.5" style="2" bestFit="1" customWidth="1"/>
    <col min="7" max="7" width="9.1640625" style="2"/>
    <col min="8" max="8" width="10.5" style="2" bestFit="1" customWidth="1"/>
    <col min="9" max="11" width="9.1640625" style="2"/>
    <col min="12" max="12" width="3.5" style="2" customWidth="1"/>
    <col min="13" max="14" width="4.5" style="2" customWidth="1"/>
    <col min="15" max="15" width="9.1640625" style="2"/>
    <col min="16" max="17" width="9.1640625" style="2" customWidth="1"/>
    <col min="18" max="19" width="3.5" style="2" customWidth="1"/>
    <col min="20" max="21" width="9.1640625" style="2"/>
    <col min="22" max="23" width="3.5" style="2" customWidth="1"/>
    <col min="24" max="25" width="9.1640625" style="2"/>
    <col min="26" max="26" width="3.5" style="2" customWidth="1"/>
    <col min="27" max="16384" width="9.1640625" style="2"/>
  </cols>
  <sheetData>
    <row r="1" spans="2:18" ht="16" thickBot="1" x14ac:dyDescent="0.25"/>
    <row r="2" spans="2:18" ht="21" x14ac:dyDescent="0.25">
      <c r="B2" s="41" t="s">
        <v>43</v>
      </c>
      <c r="C2" s="4"/>
      <c r="D2" s="4"/>
      <c r="E2" s="4"/>
      <c r="F2" s="4"/>
      <c r="G2" s="4"/>
      <c r="H2" s="42"/>
      <c r="I2" s="4"/>
      <c r="J2" s="4"/>
      <c r="K2" s="4"/>
      <c r="L2" s="4"/>
      <c r="M2" s="4"/>
      <c r="N2" s="4"/>
      <c r="O2" s="5"/>
    </row>
    <row r="3" spans="2:18" ht="15" customHeight="1" x14ac:dyDescent="0.25">
      <c r="B3" s="6"/>
      <c r="C3" s="1"/>
      <c r="O3" s="7"/>
      <c r="Q3" s="3" t="s">
        <v>38</v>
      </c>
    </row>
    <row r="4" spans="2:18" ht="15" customHeight="1" x14ac:dyDescent="0.2">
      <c r="B4" s="6"/>
      <c r="D4" s="39" t="s">
        <v>36</v>
      </c>
      <c r="O4" s="7"/>
      <c r="Q4" s="2" t="s">
        <v>39</v>
      </c>
    </row>
    <row r="5" spans="2:18" ht="15" customHeight="1" x14ac:dyDescent="0.25">
      <c r="B5" s="6"/>
      <c r="C5" s="1"/>
      <c r="D5" s="43" t="s">
        <v>23</v>
      </c>
      <c r="E5" s="44"/>
      <c r="F5" s="89" t="s">
        <v>49</v>
      </c>
      <c r="G5" s="87">
        <v>5</v>
      </c>
      <c r="O5" s="7"/>
    </row>
    <row r="6" spans="2:18" ht="15" customHeight="1" x14ac:dyDescent="0.25">
      <c r="B6" s="6"/>
      <c r="C6" s="1"/>
      <c r="D6" s="46" t="s">
        <v>51</v>
      </c>
      <c r="E6" s="83"/>
      <c r="F6" s="88"/>
      <c r="G6" s="90">
        <v>1.5</v>
      </c>
      <c r="O6" s="7"/>
      <c r="Q6" s="2" t="s">
        <v>40</v>
      </c>
    </row>
    <row r="7" spans="2:18" ht="15" customHeight="1" x14ac:dyDescent="0.25">
      <c r="B7" s="6"/>
      <c r="C7" s="1"/>
      <c r="D7" s="46" t="s">
        <v>50</v>
      </c>
      <c r="E7" s="9"/>
      <c r="G7" s="86">
        <v>20</v>
      </c>
      <c r="O7" s="7"/>
    </row>
    <row r="8" spans="2:18" ht="15" customHeight="1" x14ac:dyDescent="0.25">
      <c r="B8" s="6"/>
      <c r="C8" s="1"/>
      <c r="D8" s="84"/>
      <c r="E8" s="85"/>
      <c r="F8" s="14"/>
      <c r="G8" s="91">
        <f>G5*G6/(60/G7)</f>
        <v>2.5</v>
      </c>
      <c r="O8" s="7"/>
      <c r="Q8" s="2" t="s">
        <v>41</v>
      </c>
    </row>
    <row r="9" spans="2:18" ht="15" customHeight="1" x14ac:dyDescent="0.25">
      <c r="B9" s="6"/>
      <c r="C9" s="1"/>
      <c r="O9" s="7"/>
      <c r="R9" s="8" t="s">
        <v>42</v>
      </c>
    </row>
    <row r="10" spans="2:18" x14ac:dyDescent="0.2">
      <c r="B10" s="6"/>
      <c r="D10" s="43" t="s">
        <v>0</v>
      </c>
      <c r="E10" s="45" t="s">
        <v>1</v>
      </c>
      <c r="G10" s="43" t="s">
        <v>20</v>
      </c>
      <c r="H10" s="45"/>
      <c r="O10" s="7"/>
    </row>
    <row r="11" spans="2:18" x14ac:dyDescent="0.2">
      <c r="B11" s="6"/>
      <c r="D11" s="46" t="s">
        <v>16</v>
      </c>
      <c r="E11" s="47"/>
      <c r="G11" s="46" t="s">
        <v>35</v>
      </c>
      <c r="H11" s="47"/>
      <c r="O11" s="7"/>
    </row>
    <row r="12" spans="2:18" x14ac:dyDescent="0.2">
      <c r="B12" s="6"/>
      <c r="D12" s="48">
        <v>1</v>
      </c>
      <c r="E12" s="49">
        <v>0.01</v>
      </c>
      <c r="G12" s="50"/>
      <c r="H12" s="49">
        <v>10</v>
      </c>
      <c r="O12" s="7"/>
    </row>
    <row r="13" spans="2:18" x14ac:dyDescent="0.2">
      <c r="B13" s="6"/>
      <c r="H13" s="8"/>
      <c r="O13" s="7"/>
    </row>
    <row r="14" spans="2:18" x14ac:dyDescent="0.2">
      <c r="B14" s="6"/>
      <c r="D14" s="62" t="s">
        <v>2</v>
      </c>
      <c r="E14" s="63"/>
      <c r="G14" s="62" t="s">
        <v>21</v>
      </c>
      <c r="H14" s="63"/>
      <c r="J14" s="62" t="s">
        <v>22</v>
      </c>
      <c r="K14" s="66"/>
      <c r="L14" s="66"/>
      <c r="M14" s="80"/>
      <c r="N14" s="63"/>
      <c r="O14" s="7"/>
    </row>
    <row r="15" spans="2:18" x14ac:dyDescent="0.2">
      <c r="B15" s="6"/>
      <c r="D15" s="64" t="s">
        <v>0</v>
      </c>
      <c r="E15" s="65" t="s">
        <v>1</v>
      </c>
      <c r="G15" s="64" t="s">
        <v>0</v>
      </c>
      <c r="H15" s="65" t="s">
        <v>1</v>
      </c>
      <c r="J15" s="64" t="s">
        <v>0</v>
      </c>
      <c r="K15" s="67" t="s">
        <v>1</v>
      </c>
      <c r="L15" s="67"/>
      <c r="M15" s="81" t="s">
        <v>47</v>
      </c>
      <c r="N15" s="82" t="s">
        <v>48</v>
      </c>
      <c r="O15" s="7"/>
      <c r="Q15" s="68" t="s">
        <v>45</v>
      </c>
    </row>
    <row r="16" spans="2:18" x14ac:dyDescent="0.2">
      <c r="B16" s="6"/>
      <c r="D16" s="50">
        <v>500</v>
      </c>
      <c r="E16" s="51">
        <f>D16*$E$12</f>
        <v>5</v>
      </c>
      <c r="G16" s="50">
        <f>(D16+Q24*Q26+U24*U26+Y24*Y26)*H12</f>
        <v>7109.606060606061</v>
      </c>
      <c r="H16" s="52">
        <f>G16*E12</f>
        <v>71.096060606060618</v>
      </c>
      <c r="J16" s="50">
        <f>(D16+Q24*Q26+U24*U26+Y24*Y26)</f>
        <v>710.9606060606061</v>
      </c>
      <c r="K16" s="53">
        <f>J16*E12</f>
        <v>7.1096060606060609</v>
      </c>
      <c r="L16" s="53"/>
      <c r="M16" s="30">
        <f>(J42+D16)*E12</f>
        <v>11.450000000000001</v>
      </c>
      <c r="N16" s="31">
        <f>(J67+D16)*E12</f>
        <v>3.41</v>
      </c>
      <c r="O16" s="7"/>
      <c r="Q16" s="68" t="s">
        <v>46</v>
      </c>
    </row>
    <row r="17" spans="2:27" ht="16" thickBot="1" x14ac:dyDescent="0.25">
      <c r="B17" s="10"/>
      <c r="C17" s="11"/>
      <c r="D17" s="11"/>
      <c r="E17" s="11"/>
      <c r="F17" s="11"/>
      <c r="G17" s="11"/>
      <c r="H17" s="11"/>
      <c r="I17" s="11"/>
      <c r="J17" s="11"/>
      <c r="K17" s="11"/>
      <c r="L17" s="11"/>
      <c r="M17" s="11"/>
      <c r="N17" s="11"/>
      <c r="O17" s="12"/>
    </row>
    <row r="20" spans="2:27" ht="16" thickBot="1" x14ac:dyDescent="0.25"/>
    <row r="21" spans="2:27" ht="21" x14ac:dyDescent="0.25">
      <c r="B21" s="41" t="s">
        <v>37</v>
      </c>
      <c r="C21" s="4"/>
      <c r="D21" s="4"/>
      <c r="E21" s="4"/>
      <c r="F21" s="4"/>
      <c r="G21" s="4"/>
      <c r="H21" s="4"/>
      <c r="I21" s="4"/>
      <c r="J21" s="4"/>
      <c r="K21" s="4"/>
      <c r="L21" s="4"/>
      <c r="M21" s="4"/>
      <c r="N21" s="54"/>
      <c r="O21" s="4"/>
      <c r="P21" s="4"/>
      <c r="Q21" s="4"/>
      <c r="R21" s="4"/>
      <c r="S21" s="4"/>
      <c r="T21" s="4"/>
      <c r="U21" s="4"/>
      <c r="V21" s="4"/>
      <c r="W21" s="4"/>
      <c r="X21" s="4"/>
      <c r="Y21" s="4"/>
      <c r="Z21" s="4"/>
      <c r="AA21" s="5"/>
    </row>
    <row r="22" spans="2:27" ht="19" x14ac:dyDescent="0.25">
      <c r="B22" s="6"/>
      <c r="C22" s="55" t="s">
        <v>31</v>
      </c>
      <c r="N22" s="35" t="s">
        <v>32</v>
      </c>
      <c r="AA22" s="7"/>
    </row>
    <row r="23" spans="2:27" ht="15" customHeight="1" x14ac:dyDescent="0.25">
      <c r="B23" s="6"/>
      <c r="C23" s="55"/>
      <c r="N23" s="36" t="s">
        <v>33</v>
      </c>
      <c r="AA23" s="7"/>
    </row>
    <row r="24" spans="2:27" x14ac:dyDescent="0.2">
      <c r="B24" s="6"/>
      <c r="C24" s="56"/>
      <c r="N24" s="34"/>
      <c r="P24" s="3" t="s">
        <v>11</v>
      </c>
      <c r="Q24" s="40">
        <f>1-U24-Y24</f>
        <v>0.57999999999999996</v>
      </c>
      <c r="S24" s="58" t="s">
        <v>15</v>
      </c>
      <c r="T24" s="3"/>
      <c r="U24" s="40">
        <v>0.32</v>
      </c>
      <c r="W24" s="58" t="s">
        <v>18</v>
      </c>
      <c r="X24" s="3"/>
      <c r="Y24" s="40">
        <v>0.1</v>
      </c>
      <c r="AA24" s="57"/>
    </row>
    <row r="25" spans="2:27" x14ac:dyDescent="0.2">
      <c r="B25" s="6"/>
      <c r="N25" s="34"/>
      <c r="Q25" s="2" t="s">
        <v>0</v>
      </c>
      <c r="S25" s="34"/>
      <c r="U25" s="2" t="s">
        <v>0</v>
      </c>
      <c r="W25" s="34"/>
      <c r="Y25" s="2" t="s">
        <v>0</v>
      </c>
      <c r="AA25" s="57"/>
    </row>
    <row r="26" spans="2:27" x14ac:dyDescent="0.2">
      <c r="B26" s="6"/>
      <c r="N26" s="34"/>
      <c r="Q26" s="2">
        <f>SUM(Q67:Q73,Q48:Q61,Q31:Q42)</f>
        <v>233.54545454545456</v>
      </c>
      <c r="S26" s="34"/>
      <c r="U26" s="2">
        <f>SUM(U67:U73,U48:U61,U31:U42)</f>
        <v>200.06060606060598</v>
      </c>
      <c r="W26" s="34"/>
      <c r="Y26" s="2">
        <f>SUM(Y67:Y73,Y48:Y61,Y31:Y42)</f>
        <v>114.84848484848484</v>
      </c>
      <c r="AA26" s="57"/>
    </row>
    <row r="27" spans="2:27" x14ac:dyDescent="0.2">
      <c r="B27" s="6"/>
      <c r="N27" s="77" t="s">
        <v>34</v>
      </c>
      <c r="O27" s="14"/>
      <c r="P27" s="14"/>
      <c r="Q27" s="14"/>
      <c r="R27" s="14"/>
      <c r="S27" s="78"/>
      <c r="T27" s="14"/>
      <c r="U27" s="14"/>
      <c r="V27" s="14"/>
      <c r="W27" s="78"/>
      <c r="X27" s="14"/>
      <c r="Y27" s="14"/>
      <c r="Z27" s="79"/>
      <c r="AA27" s="57"/>
    </row>
    <row r="28" spans="2:27" ht="18.75" customHeight="1" x14ac:dyDescent="0.2">
      <c r="B28" s="6"/>
      <c r="C28" s="69"/>
      <c r="D28" s="70"/>
      <c r="E28" s="70"/>
      <c r="F28" s="70"/>
      <c r="G28" s="70"/>
      <c r="H28" s="70"/>
      <c r="I28" s="70"/>
      <c r="J28" s="70"/>
      <c r="K28" s="70"/>
      <c r="L28" s="71"/>
      <c r="N28" s="34"/>
      <c r="O28" s="2" t="s">
        <v>19</v>
      </c>
      <c r="Q28" s="2">
        <v>0.38300000000000001</v>
      </c>
      <c r="S28" s="34"/>
      <c r="W28" s="34"/>
      <c r="AA28" s="57"/>
    </row>
    <row r="29" spans="2:27" x14ac:dyDescent="0.2">
      <c r="B29" s="6"/>
      <c r="C29" s="72"/>
      <c r="D29" s="21" t="s">
        <v>3</v>
      </c>
      <c r="E29" s="92" t="s">
        <v>4</v>
      </c>
      <c r="F29" s="92"/>
      <c r="G29" s="92" t="s">
        <v>5</v>
      </c>
      <c r="H29" s="93"/>
      <c r="I29" s="22" t="s">
        <v>6</v>
      </c>
      <c r="J29" s="22" t="s">
        <v>7</v>
      </c>
      <c r="K29" s="23" t="s">
        <v>8</v>
      </c>
      <c r="L29" s="28"/>
      <c r="N29" s="34"/>
      <c r="O29" s="3" t="s">
        <v>12</v>
      </c>
      <c r="S29" s="34"/>
      <c r="W29" s="34"/>
      <c r="AA29" s="57"/>
    </row>
    <row r="30" spans="2:27" x14ac:dyDescent="0.2">
      <c r="B30" s="6"/>
      <c r="C30" s="72"/>
      <c r="D30" s="24"/>
      <c r="E30" s="25">
        <v>0.3</v>
      </c>
      <c r="F30" s="25">
        <v>0.7</v>
      </c>
      <c r="G30" s="25">
        <v>0.1</v>
      </c>
      <c r="H30" s="26">
        <v>0.9</v>
      </c>
      <c r="I30" s="27"/>
      <c r="J30" s="27"/>
      <c r="K30" s="27"/>
      <c r="L30" s="28"/>
      <c r="N30" s="34"/>
      <c r="O30" s="15" t="s">
        <v>17</v>
      </c>
      <c r="P30" s="38">
        <v>6</v>
      </c>
      <c r="Q30" s="61" t="s">
        <v>44</v>
      </c>
      <c r="S30" s="34"/>
      <c r="T30" s="38">
        <v>12</v>
      </c>
      <c r="U30" s="61" t="s">
        <v>44</v>
      </c>
      <c r="W30" s="34"/>
      <c r="X30" s="38">
        <v>1</v>
      </c>
      <c r="Y30" s="61" t="s">
        <v>44</v>
      </c>
      <c r="AA30" s="57"/>
    </row>
    <row r="31" spans="2:27" x14ac:dyDescent="0.2">
      <c r="B31" s="6"/>
      <c r="C31" s="72"/>
      <c r="D31" s="24">
        <v>1</v>
      </c>
      <c r="E31" s="27">
        <v>400</v>
      </c>
      <c r="F31" s="27">
        <v>100</v>
      </c>
      <c r="G31" s="27">
        <v>680</v>
      </c>
      <c r="H31" s="28">
        <v>50</v>
      </c>
      <c r="I31" s="27">
        <f>E31*$E$30+F31*$F$30</f>
        <v>190</v>
      </c>
      <c r="J31" s="27">
        <f>G31*$G$30+H31*$H$30</f>
        <v>113</v>
      </c>
      <c r="K31" s="27">
        <f>I31-J31</f>
        <v>77</v>
      </c>
      <c r="L31" s="28"/>
      <c r="N31" s="34"/>
      <c r="P31" s="2">
        <f>I31</f>
        <v>190</v>
      </c>
      <c r="Q31" s="59">
        <f t="shared" ref="Q31:Q42" si="0">1/33*P31</f>
        <v>5.7575757575757578</v>
      </c>
      <c r="S31" s="34"/>
      <c r="T31" s="2">
        <f>I31</f>
        <v>190</v>
      </c>
      <c r="U31" s="59">
        <f>T31*1/33</f>
        <v>5.7575757575757578</v>
      </c>
      <c r="W31" s="34"/>
      <c r="X31" s="2">
        <f t="shared" ref="X31:X42" si="1">J31</f>
        <v>113</v>
      </c>
      <c r="Y31" s="59">
        <f>X31*1/33</f>
        <v>3.4242424242424243</v>
      </c>
      <c r="AA31" s="57"/>
    </row>
    <row r="32" spans="2:27" x14ac:dyDescent="0.2">
      <c r="B32" s="6"/>
      <c r="C32" s="72"/>
      <c r="D32" s="24">
        <v>2</v>
      </c>
      <c r="E32" s="27">
        <v>400</v>
      </c>
      <c r="F32" s="27">
        <v>100</v>
      </c>
      <c r="G32" s="27">
        <v>750</v>
      </c>
      <c r="H32" s="28">
        <v>50</v>
      </c>
      <c r="I32" s="27">
        <f t="shared" ref="I32:I42" si="2">E32*$E$30+F32*$F$30</f>
        <v>190</v>
      </c>
      <c r="J32" s="27">
        <f t="shared" ref="J32:J42" si="3">G32*$G$30+H32*$H$30</f>
        <v>120</v>
      </c>
      <c r="K32" s="27">
        <f t="shared" ref="K32:K42" si="4">I32-J32</f>
        <v>70</v>
      </c>
      <c r="L32" s="28"/>
      <c r="N32" s="34"/>
      <c r="P32" s="2">
        <f t="shared" ref="P32:P36" si="5">I32</f>
        <v>190</v>
      </c>
      <c r="Q32" s="59">
        <f t="shared" si="0"/>
        <v>5.7575757575757578</v>
      </c>
      <c r="S32" s="34"/>
      <c r="T32" s="2">
        <f t="shared" ref="T32:T38" si="6">I32</f>
        <v>190</v>
      </c>
      <c r="U32" s="59">
        <f t="shared" ref="U32:U42" si="7">T32*1/33</f>
        <v>5.7575757575757578</v>
      </c>
      <c r="W32" s="34"/>
      <c r="X32" s="2">
        <f t="shared" si="1"/>
        <v>120</v>
      </c>
      <c r="Y32" s="59">
        <f t="shared" ref="Y32:Y42" si="8">X32*1/33</f>
        <v>3.6363636363636362</v>
      </c>
      <c r="AA32" s="57"/>
    </row>
    <row r="33" spans="2:27" x14ac:dyDescent="0.2">
      <c r="B33" s="6"/>
      <c r="C33" s="72"/>
      <c r="D33" s="24">
        <v>3</v>
      </c>
      <c r="E33" s="27">
        <v>400</v>
      </c>
      <c r="F33" s="27">
        <v>100</v>
      </c>
      <c r="G33" s="27">
        <v>830</v>
      </c>
      <c r="H33" s="28">
        <v>50</v>
      </c>
      <c r="I33" s="27">
        <f t="shared" si="2"/>
        <v>190</v>
      </c>
      <c r="J33" s="27">
        <f t="shared" si="3"/>
        <v>128</v>
      </c>
      <c r="K33" s="27">
        <f t="shared" si="4"/>
        <v>62</v>
      </c>
      <c r="L33" s="28"/>
      <c r="N33" s="34"/>
      <c r="P33" s="2">
        <f t="shared" si="5"/>
        <v>190</v>
      </c>
      <c r="Q33" s="59">
        <f t="shared" si="0"/>
        <v>5.7575757575757578</v>
      </c>
      <c r="S33" s="34"/>
      <c r="T33" s="2">
        <f t="shared" si="6"/>
        <v>190</v>
      </c>
      <c r="U33" s="59">
        <f t="shared" si="7"/>
        <v>5.7575757575757578</v>
      </c>
      <c r="W33" s="34"/>
      <c r="X33" s="2">
        <f t="shared" si="1"/>
        <v>128</v>
      </c>
      <c r="Y33" s="59">
        <f t="shared" si="8"/>
        <v>3.8787878787878789</v>
      </c>
      <c r="AA33" s="57"/>
    </row>
    <row r="34" spans="2:27" x14ac:dyDescent="0.2">
      <c r="B34" s="6"/>
      <c r="C34" s="72"/>
      <c r="D34" s="24">
        <v>4</v>
      </c>
      <c r="E34" s="27">
        <v>400</v>
      </c>
      <c r="F34" s="27">
        <v>100</v>
      </c>
      <c r="G34" s="27">
        <v>930</v>
      </c>
      <c r="H34" s="28">
        <v>50</v>
      </c>
      <c r="I34" s="27">
        <f t="shared" si="2"/>
        <v>190</v>
      </c>
      <c r="J34" s="27">
        <f t="shared" si="3"/>
        <v>138</v>
      </c>
      <c r="K34" s="27">
        <f t="shared" si="4"/>
        <v>52</v>
      </c>
      <c r="L34" s="28"/>
      <c r="N34" s="34"/>
      <c r="P34" s="2">
        <f t="shared" si="5"/>
        <v>190</v>
      </c>
      <c r="Q34" s="59">
        <f t="shared" si="0"/>
        <v>5.7575757575757578</v>
      </c>
      <c r="S34" s="34"/>
      <c r="T34" s="2">
        <f t="shared" si="6"/>
        <v>190</v>
      </c>
      <c r="U34" s="59">
        <f t="shared" si="7"/>
        <v>5.7575757575757578</v>
      </c>
      <c r="W34" s="34"/>
      <c r="X34" s="2">
        <f t="shared" si="1"/>
        <v>138</v>
      </c>
      <c r="Y34" s="59">
        <f t="shared" si="8"/>
        <v>4.1818181818181817</v>
      </c>
      <c r="AA34" s="57"/>
    </row>
    <row r="35" spans="2:27" x14ac:dyDescent="0.2">
      <c r="B35" s="6"/>
      <c r="C35" s="72"/>
      <c r="D35" s="24">
        <v>5</v>
      </c>
      <c r="E35" s="27">
        <v>400</v>
      </c>
      <c r="F35" s="27">
        <v>100</v>
      </c>
      <c r="G35" s="27">
        <v>1060</v>
      </c>
      <c r="H35" s="28">
        <v>50</v>
      </c>
      <c r="I35" s="27">
        <f t="shared" si="2"/>
        <v>190</v>
      </c>
      <c r="J35" s="27">
        <f t="shared" si="3"/>
        <v>151</v>
      </c>
      <c r="K35" s="27">
        <f t="shared" si="4"/>
        <v>39</v>
      </c>
      <c r="L35" s="28"/>
      <c r="N35" s="34"/>
      <c r="P35" s="2">
        <f t="shared" si="5"/>
        <v>190</v>
      </c>
      <c r="Q35" s="59">
        <f t="shared" si="0"/>
        <v>5.7575757575757578</v>
      </c>
      <c r="S35" s="34"/>
      <c r="T35" s="2">
        <f t="shared" si="6"/>
        <v>190</v>
      </c>
      <c r="U35" s="59">
        <f t="shared" si="7"/>
        <v>5.7575757575757578</v>
      </c>
      <c r="W35" s="34"/>
      <c r="X35" s="2">
        <f t="shared" si="1"/>
        <v>151</v>
      </c>
      <c r="Y35" s="59">
        <f t="shared" si="8"/>
        <v>4.5757575757575761</v>
      </c>
      <c r="AA35" s="57"/>
    </row>
    <row r="36" spans="2:27" x14ac:dyDescent="0.2">
      <c r="B36" s="6"/>
      <c r="C36" s="72"/>
      <c r="D36" s="24">
        <v>6</v>
      </c>
      <c r="E36" s="27">
        <v>400</v>
      </c>
      <c r="F36" s="27">
        <v>100</v>
      </c>
      <c r="G36" s="27">
        <v>1250</v>
      </c>
      <c r="H36" s="28">
        <v>50</v>
      </c>
      <c r="I36" s="27">
        <f t="shared" si="2"/>
        <v>190</v>
      </c>
      <c r="J36" s="27">
        <f t="shared" si="3"/>
        <v>170</v>
      </c>
      <c r="K36" s="27">
        <f t="shared" si="4"/>
        <v>20</v>
      </c>
      <c r="L36" s="28"/>
      <c r="N36" s="34"/>
      <c r="P36" s="2">
        <f t="shared" si="5"/>
        <v>190</v>
      </c>
      <c r="Q36" s="59">
        <f t="shared" si="0"/>
        <v>5.7575757575757578</v>
      </c>
      <c r="S36" s="34"/>
      <c r="T36" s="2">
        <f t="shared" si="6"/>
        <v>190</v>
      </c>
      <c r="U36" s="59">
        <f t="shared" si="7"/>
        <v>5.7575757575757578</v>
      </c>
      <c r="W36" s="34"/>
      <c r="X36" s="2">
        <f t="shared" si="1"/>
        <v>170</v>
      </c>
      <c r="Y36" s="59">
        <f t="shared" si="8"/>
        <v>5.1515151515151514</v>
      </c>
      <c r="AA36" s="57"/>
    </row>
    <row r="37" spans="2:27" x14ac:dyDescent="0.2">
      <c r="B37" s="6"/>
      <c r="C37" s="72"/>
      <c r="D37" s="24">
        <v>7</v>
      </c>
      <c r="E37" s="27">
        <v>400</v>
      </c>
      <c r="F37" s="27">
        <v>100</v>
      </c>
      <c r="G37" s="27">
        <v>1500</v>
      </c>
      <c r="H37" s="28">
        <v>50</v>
      </c>
      <c r="I37" s="27">
        <f t="shared" si="2"/>
        <v>190</v>
      </c>
      <c r="J37" s="27">
        <f t="shared" si="3"/>
        <v>195</v>
      </c>
      <c r="K37" s="27">
        <f t="shared" si="4"/>
        <v>-5</v>
      </c>
      <c r="L37" s="28"/>
      <c r="N37" s="34"/>
      <c r="P37" s="2">
        <f>J37</f>
        <v>195</v>
      </c>
      <c r="Q37" s="59">
        <f t="shared" si="0"/>
        <v>5.9090909090909092</v>
      </c>
      <c r="S37" s="34"/>
      <c r="T37" s="2">
        <f t="shared" si="6"/>
        <v>190</v>
      </c>
      <c r="U37" s="59">
        <f t="shared" si="7"/>
        <v>5.7575757575757578</v>
      </c>
      <c r="W37" s="34"/>
      <c r="X37" s="2">
        <f t="shared" si="1"/>
        <v>195</v>
      </c>
      <c r="Y37" s="59">
        <f t="shared" si="8"/>
        <v>5.9090909090909092</v>
      </c>
      <c r="AA37" s="57"/>
    </row>
    <row r="38" spans="2:27" x14ac:dyDescent="0.2">
      <c r="B38" s="6"/>
      <c r="C38" s="72"/>
      <c r="D38" s="24">
        <v>8</v>
      </c>
      <c r="E38" s="27">
        <v>400</v>
      </c>
      <c r="F38" s="27">
        <v>100</v>
      </c>
      <c r="G38" s="27">
        <v>1850</v>
      </c>
      <c r="H38" s="28">
        <v>50</v>
      </c>
      <c r="I38" s="27">
        <f t="shared" si="2"/>
        <v>190</v>
      </c>
      <c r="J38" s="27">
        <f t="shared" si="3"/>
        <v>230</v>
      </c>
      <c r="K38" s="27">
        <f t="shared" si="4"/>
        <v>-40</v>
      </c>
      <c r="L38" s="28"/>
      <c r="N38" s="34"/>
      <c r="P38" s="2">
        <f t="shared" ref="P38:P42" si="9">J38</f>
        <v>230</v>
      </c>
      <c r="Q38" s="59">
        <f t="shared" si="0"/>
        <v>6.9696969696969697</v>
      </c>
      <c r="S38" s="34"/>
      <c r="T38" s="2">
        <f t="shared" si="6"/>
        <v>190</v>
      </c>
      <c r="U38" s="59">
        <f t="shared" si="7"/>
        <v>5.7575757575757578</v>
      </c>
      <c r="W38" s="34"/>
      <c r="X38" s="2">
        <f t="shared" si="1"/>
        <v>230</v>
      </c>
      <c r="Y38" s="59">
        <f t="shared" si="8"/>
        <v>6.9696969696969697</v>
      </c>
      <c r="AA38" s="57"/>
    </row>
    <row r="39" spans="2:27" x14ac:dyDescent="0.2">
      <c r="B39" s="6"/>
      <c r="C39" s="72"/>
      <c r="D39" s="24">
        <v>9</v>
      </c>
      <c r="E39" s="27">
        <v>400</v>
      </c>
      <c r="F39" s="27">
        <v>100</v>
      </c>
      <c r="G39" s="27">
        <v>2200</v>
      </c>
      <c r="H39" s="28">
        <v>50</v>
      </c>
      <c r="I39" s="27">
        <f t="shared" si="2"/>
        <v>190</v>
      </c>
      <c r="J39" s="27">
        <f t="shared" si="3"/>
        <v>265</v>
      </c>
      <c r="K39" s="27">
        <f t="shared" si="4"/>
        <v>-75</v>
      </c>
      <c r="L39" s="28"/>
      <c r="N39" s="34"/>
      <c r="P39" s="2">
        <f t="shared" si="9"/>
        <v>265</v>
      </c>
      <c r="Q39" s="59">
        <f t="shared" si="0"/>
        <v>8.0303030303030312</v>
      </c>
      <c r="S39" s="34"/>
      <c r="T39" s="2">
        <f>I39</f>
        <v>190</v>
      </c>
      <c r="U39" s="59">
        <f t="shared" si="7"/>
        <v>5.7575757575757578</v>
      </c>
      <c r="W39" s="34"/>
      <c r="X39" s="2">
        <f t="shared" si="1"/>
        <v>265</v>
      </c>
      <c r="Y39" s="59">
        <f t="shared" si="8"/>
        <v>8.0303030303030312</v>
      </c>
      <c r="AA39" s="57"/>
    </row>
    <row r="40" spans="2:27" x14ac:dyDescent="0.2">
      <c r="B40" s="6"/>
      <c r="C40" s="72"/>
      <c r="D40" s="24">
        <v>10</v>
      </c>
      <c r="E40" s="27">
        <v>400</v>
      </c>
      <c r="F40" s="27">
        <v>100</v>
      </c>
      <c r="G40" s="27">
        <v>3000</v>
      </c>
      <c r="H40" s="28">
        <v>50</v>
      </c>
      <c r="I40" s="27">
        <f t="shared" si="2"/>
        <v>190</v>
      </c>
      <c r="J40" s="27">
        <f t="shared" si="3"/>
        <v>345</v>
      </c>
      <c r="K40" s="27">
        <f t="shared" si="4"/>
        <v>-155</v>
      </c>
      <c r="L40" s="28"/>
      <c r="N40" s="34"/>
      <c r="P40" s="2">
        <f t="shared" si="9"/>
        <v>345</v>
      </c>
      <c r="Q40" s="59">
        <f t="shared" si="0"/>
        <v>10.454545454545455</v>
      </c>
      <c r="S40" s="34"/>
      <c r="T40" s="2">
        <f t="shared" ref="T40:T42" si="10">I40</f>
        <v>190</v>
      </c>
      <c r="U40" s="59">
        <f t="shared" si="7"/>
        <v>5.7575757575757578</v>
      </c>
      <c r="W40" s="34"/>
      <c r="X40" s="2">
        <f t="shared" si="1"/>
        <v>345</v>
      </c>
      <c r="Y40" s="59">
        <f t="shared" si="8"/>
        <v>10.454545454545455</v>
      </c>
      <c r="AA40" s="57"/>
    </row>
    <row r="41" spans="2:27" x14ac:dyDescent="0.2">
      <c r="B41" s="6"/>
      <c r="C41" s="72"/>
      <c r="D41" s="24">
        <v>11</v>
      </c>
      <c r="E41" s="27">
        <v>400</v>
      </c>
      <c r="F41" s="27">
        <v>100</v>
      </c>
      <c r="G41" s="27">
        <v>4000</v>
      </c>
      <c r="H41" s="28">
        <v>50</v>
      </c>
      <c r="I41" s="27">
        <f t="shared" si="2"/>
        <v>190</v>
      </c>
      <c r="J41" s="27">
        <f t="shared" si="3"/>
        <v>445</v>
      </c>
      <c r="K41" s="27">
        <f t="shared" si="4"/>
        <v>-255</v>
      </c>
      <c r="L41" s="28"/>
      <c r="N41" s="34"/>
      <c r="P41" s="2">
        <f t="shared" si="9"/>
        <v>445</v>
      </c>
      <c r="Q41" s="59">
        <f t="shared" si="0"/>
        <v>13.484848484848484</v>
      </c>
      <c r="S41" s="34"/>
      <c r="T41" s="2">
        <f t="shared" si="10"/>
        <v>190</v>
      </c>
      <c r="U41" s="59">
        <f t="shared" si="7"/>
        <v>5.7575757575757578</v>
      </c>
      <c r="W41" s="34"/>
      <c r="X41" s="2">
        <f t="shared" si="1"/>
        <v>445</v>
      </c>
      <c r="Y41" s="59">
        <f t="shared" si="8"/>
        <v>13.484848484848484</v>
      </c>
      <c r="AA41" s="57"/>
    </row>
    <row r="42" spans="2:27" ht="16" thickBot="1" x14ac:dyDescent="0.25">
      <c r="B42" s="6"/>
      <c r="C42" s="72"/>
      <c r="D42" s="29">
        <v>12</v>
      </c>
      <c r="E42" s="30">
        <v>400</v>
      </c>
      <c r="F42" s="30">
        <v>100</v>
      </c>
      <c r="G42" s="30">
        <v>6000</v>
      </c>
      <c r="H42" s="31">
        <v>50</v>
      </c>
      <c r="I42" s="27">
        <f t="shared" si="2"/>
        <v>190</v>
      </c>
      <c r="J42" s="27">
        <f t="shared" si="3"/>
        <v>645</v>
      </c>
      <c r="K42" s="27">
        <f t="shared" si="4"/>
        <v>-455</v>
      </c>
      <c r="L42" s="28"/>
      <c r="N42" s="34"/>
      <c r="O42" s="16"/>
      <c r="P42" s="16">
        <f t="shared" si="9"/>
        <v>645</v>
      </c>
      <c r="Q42" s="60">
        <f t="shared" si="0"/>
        <v>19.545454545454547</v>
      </c>
      <c r="S42" s="34"/>
      <c r="T42" s="16">
        <f t="shared" si="10"/>
        <v>190</v>
      </c>
      <c r="U42" s="60">
        <f t="shared" si="7"/>
        <v>5.7575757575757578</v>
      </c>
      <c r="W42" s="34"/>
      <c r="X42" s="16">
        <f t="shared" si="1"/>
        <v>645</v>
      </c>
      <c r="Y42" s="60">
        <f t="shared" si="8"/>
        <v>19.545454545454547</v>
      </c>
      <c r="AA42" s="57"/>
    </row>
    <row r="43" spans="2:27" ht="18.75" customHeight="1" thickTop="1" x14ac:dyDescent="0.2">
      <c r="B43" s="6"/>
      <c r="C43" s="73"/>
      <c r="D43" s="30"/>
      <c r="E43" s="30"/>
      <c r="F43" s="30"/>
      <c r="G43" s="30"/>
      <c r="H43" s="30"/>
      <c r="I43" s="30"/>
      <c r="J43" s="30"/>
      <c r="K43" s="30"/>
      <c r="L43" s="31"/>
      <c r="N43" s="34"/>
      <c r="S43" s="34"/>
      <c r="W43" s="34"/>
      <c r="AA43" s="57"/>
    </row>
    <row r="44" spans="2:27" x14ac:dyDescent="0.2">
      <c r="B44" s="6"/>
      <c r="N44" s="76"/>
      <c r="O44" s="76"/>
      <c r="P44" s="76"/>
      <c r="Q44" s="76"/>
      <c r="R44" s="76"/>
      <c r="S44" s="76"/>
      <c r="T44" s="76"/>
      <c r="U44" s="76"/>
      <c r="V44" s="76"/>
      <c r="W44" s="76"/>
      <c r="X44" s="76"/>
      <c r="Y44" s="76"/>
      <c r="Z44" s="76"/>
      <c r="AA44" s="7"/>
    </row>
    <row r="45" spans="2:27" x14ac:dyDescent="0.2">
      <c r="B45" s="6"/>
      <c r="C45" s="69"/>
      <c r="D45" s="70"/>
      <c r="E45" s="70"/>
      <c r="F45" s="70"/>
      <c r="G45" s="70"/>
      <c r="H45" s="70"/>
      <c r="I45" s="70"/>
      <c r="J45" s="70"/>
      <c r="K45" s="70"/>
      <c r="L45" s="71"/>
      <c r="N45" s="34"/>
      <c r="O45" s="2" t="s">
        <v>19</v>
      </c>
      <c r="Q45" s="2">
        <v>0.32700000000000001</v>
      </c>
      <c r="S45" s="34"/>
      <c r="W45" s="34"/>
      <c r="AA45" s="57"/>
    </row>
    <row r="46" spans="2:27" x14ac:dyDescent="0.2">
      <c r="B46" s="6"/>
      <c r="C46" s="72"/>
      <c r="D46" s="21" t="s">
        <v>9</v>
      </c>
      <c r="E46" s="92" t="s">
        <v>4</v>
      </c>
      <c r="F46" s="92"/>
      <c r="G46" s="92" t="s">
        <v>5</v>
      </c>
      <c r="H46" s="93"/>
      <c r="I46" s="22" t="s">
        <v>6</v>
      </c>
      <c r="J46" s="22" t="s">
        <v>7</v>
      </c>
      <c r="K46" s="23" t="s">
        <v>8</v>
      </c>
      <c r="L46" s="28"/>
      <c r="N46" s="34"/>
      <c r="O46" s="3" t="s">
        <v>13</v>
      </c>
      <c r="S46" s="34"/>
      <c r="W46" s="34"/>
      <c r="AA46" s="57"/>
    </row>
    <row r="47" spans="2:27" x14ac:dyDescent="0.2">
      <c r="B47" s="6"/>
      <c r="C47" s="72"/>
      <c r="D47" s="24"/>
      <c r="E47" s="25">
        <v>0.9</v>
      </c>
      <c r="F47" s="25">
        <v>0.1</v>
      </c>
      <c r="G47" s="25">
        <v>0.7</v>
      </c>
      <c r="H47" s="26">
        <v>0.3</v>
      </c>
      <c r="I47" s="27"/>
      <c r="J47" s="27"/>
      <c r="K47" s="27"/>
      <c r="L47" s="28"/>
      <c r="N47" s="34"/>
      <c r="O47" s="15" t="s">
        <v>17</v>
      </c>
      <c r="P47" s="38">
        <v>14</v>
      </c>
      <c r="Q47" s="15"/>
      <c r="S47" s="34"/>
      <c r="T47" s="38">
        <v>14</v>
      </c>
      <c r="U47" s="15"/>
      <c r="W47" s="34"/>
      <c r="X47" s="38">
        <v>1</v>
      </c>
      <c r="Y47" s="15"/>
      <c r="AA47" s="57"/>
    </row>
    <row r="48" spans="2:27" x14ac:dyDescent="0.2">
      <c r="B48" s="6"/>
      <c r="C48" s="72"/>
      <c r="D48" s="24">
        <v>1</v>
      </c>
      <c r="E48" s="27">
        <v>400</v>
      </c>
      <c r="F48" s="27">
        <v>300</v>
      </c>
      <c r="G48" s="27">
        <v>540</v>
      </c>
      <c r="H48" s="28">
        <v>50</v>
      </c>
      <c r="I48" s="27">
        <f>E48*$E$30+F48*$F$30</f>
        <v>330</v>
      </c>
      <c r="J48" s="27">
        <f>G48*$G$30+H48*$H$30</f>
        <v>99</v>
      </c>
      <c r="K48" s="27">
        <f>I48-J48</f>
        <v>231</v>
      </c>
      <c r="L48" s="28"/>
      <c r="N48" s="34"/>
      <c r="P48" s="2">
        <f>I48</f>
        <v>330</v>
      </c>
      <c r="Q48" s="59">
        <f t="shared" ref="Q48:Q61" si="11">1/33*P48</f>
        <v>10</v>
      </c>
      <c r="S48" s="34"/>
      <c r="T48" s="2">
        <f>I48</f>
        <v>330</v>
      </c>
      <c r="U48" s="59">
        <f>T48*1/33</f>
        <v>10</v>
      </c>
      <c r="W48" s="34"/>
      <c r="X48" s="2">
        <f t="shared" ref="X48:X61" si="12">J48</f>
        <v>99</v>
      </c>
      <c r="Y48" s="59">
        <f>X48*1/33</f>
        <v>3</v>
      </c>
      <c r="AA48" s="57"/>
    </row>
    <row r="49" spans="2:27" x14ac:dyDescent="0.2">
      <c r="B49" s="6"/>
      <c r="C49" s="72"/>
      <c r="D49" s="24">
        <v>2</v>
      </c>
      <c r="E49" s="27">
        <v>400</v>
      </c>
      <c r="F49" s="27">
        <v>300</v>
      </c>
      <c r="G49" s="27">
        <v>560</v>
      </c>
      <c r="H49" s="28">
        <v>50</v>
      </c>
      <c r="I49" s="27">
        <f t="shared" ref="I49:I59" si="13">E49*$E$30+F49*$F$30</f>
        <v>330</v>
      </c>
      <c r="J49" s="27">
        <f t="shared" ref="J49:J59" si="14">G49*$G$30+H49*$H$30</f>
        <v>101</v>
      </c>
      <c r="K49" s="27">
        <f t="shared" ref="K49:K59" si="15">I49-J49</f>
        <v>229</v>
      </c>
      <c r="L49" s="28"/>
      <c r="N49" s="34"/>
      <c r="P49" s="2">
        <f t="shared" ref="P49:P61" si="16">I49</f>
        <v>330</v>
      </c>
      <c r="Q49" s="59">
        <f t="shared" si="11"/>
        <v>10</v>
      </c>
      <c r="S49" s="34"/>
      <c r="T49" s="2">
        <f t="shared" ref="T49:T61" si="17">I49</f>
        <v>330</v>
      </c>
      <c r="U49" s="59">
        <f t="shared" ref="U49:U61" si="18">T49*1/33</f>
        <v>10</v>
      </c>
      <c r="W49" s="34"/>
      <c r="X49" s="2">
        <f t="shared" si="12"/>
        <v>101</v>
      </c>
      <c r="Y49" s="59">
        <f t="shared" ref="Y49:Y61" si="19">X49*1/33</f>
        <v>3.0606060606060606</v>
      </c>
      <c r="AA49" s="57"/>
    </row>
    <row r="50" spans="2:27" x14ac:dyDescent="0.2">
      <c r="B50" s="6"/>
      <c r="C50" s="72"/>
      <c r="D50" s="24">
        <v>3</v>
      </c>
      <c r="E50" s="27">
        <v>400</v>
      </c>
      <c r="F50" s="27">
        <v>300</v>
      </c>
      <c r="G50" s="27">
        <v>580</v>
      </c>
      <c r="H50" s="28">
        <v>50</v>
      </c>
      <c r="I50" s="27">
        <f t="shared" si="13"/>
        <v>330</v>
      </c>
      <c r="J50" s="27">
        <f t="shared" si="14"/>
        <v>103</v>
      </c>
      <c r="K50" s="27">
        <f t="shared" si="15"/>
        <v>227</v>
      </c>
      <c r="L50" s="28"/>
      <c r="N50" s="34"/>
      <c r="P50" s="2">
        <f t="shared" si="16"/>
        <v>330</v>
      </c>
      <c r="Q50" s="59">
        <f t="shared" si="11"/>
        <v>10</v>
      </c>
      <c r="S50" s="34"/>
      <c r="T50" s="2">
        <f t="shared" si="17"/>
        <v>330</v>
      </c>
      <c r="U50" s="59">
        <f t="shared" si="18"/>
        <v>10</v>
      </c>
      <c r="W50" s="34"/>
      <c r="X50" s="2">
        <f t="shared" si="12"/>
        <v>103</v>
      </c>
      <c r="Y50" s="59">
        <f t="shared" si="19"/>
        <v>3.1212121212121211</v>
      </c>
      <c r="AA50" s="57"/>
    </row>
    <row r="51" spans="2:27" x14ac:dyDescent="0.2">
      <c r="B51" s="6"/>
      <c r="C51" s="72"/>
      <c r="D51" s="24">
        <v>4</v>
      </c>
      <c r="E51" s="27">
        <v>400</v>
      </c>
      <c r="F51" s="27">
        <v>300</v>
      </c>
      <c r="G51" s="27">
        <v>600</v>
      </c>
      <c r="H51" s="28">
        <v>50</v>
      </c>
      <c r="I51" s="27">
        <f t="shared" si="13"/>
        <v>330</v>
      </c>
      <c r="J51" s="27">
        <f t="shared" si="14"/>
        <v>105</v>
      </c>
      <c r="K51" s="27">
        <f t="shared" si="15"/>
        <v>225</v>
      </c>
      <c r="L51" s="28"/>
      <c r="N51" s="34"/>
      <c r="P51" s="2">
        <f t="shared" si="16"/>
        <v>330</v>
      </c>
      <c r="Q51" s="59">
        <f t="shared" si="11"/>
        <v>10</v>
      </c>
      <c r="S51" s="34"/>
      <c r="T51" s="2">
        <f t="shared" si="17"/>
        <v>330</v>
      </c>
      <c r="U51" s="59">
        <f t="shared" si="18"/>
        <v>10</v>
      </c>
      <c r="W51" s="34"/>
      <c r="X51" s="2">
        <f t="shared" si="12"/>
        <v>105</v>
      </c>
      <c r="Y51" s="59">
        <f t="shared" si="19"/>
        <v>3.1818181818181817</v>
      </c>
      <c r="AA51" s="57"/>
    </row>
    <row r="52" spans="2:27" x14ac:dyDescent="0.2">
      <c r="B52" s="6"/>
      <c r="C52" s="72"/>
      <c r="D52" s="24">
        <v>5</v>
      </c>
      <c r="E52" s="27">
        <v>400</v>
      </c>
      <c r="F52" s="27">
        <v>300</v>
      </c>
      <c r="G52" s="27">
        <v>620</v>
      </c>
      <c r="H52" s="28">
        <v>50</v>
      </c>
      <c r="I52" s="27">
        <f t="shared" si="13"/>
        <v>330</v>
      </c>
      <c r="J52" s="27">
        <f t="shared" si="14"/>
        <v>107</v>
      </c>
      <c r="K52" s="27">
        <f t="shared" si="15"/>
        <v>223</v>
      </c>
      <c r="L52" s="28"/>
      <c r="N52" s="34"/>
      <c r="P52" s="2">
        <f t="shared" si="16"/>
        <v>330</v>
      </c>
      <c r="Q52" s="59">
        <f t="shared" si="11"/>
        <v>10</v>
      </c>
      <c r="S52" s="34"/>
      <c r="T52" s="2">
        <f t="shared" si="17"/>
        <v>330</v>
      </c>
      <c r="U52" s="59">
        <f t="shared" si="18"/>
        <v>10</v>
      </c>
      <c r="W52" s="34"/>
      <c r="X52" s="2">
        <f t="shared" si="12"/>
        <v>107</v>
      </c>
      <c r="Y52" s="59">
        <f t="shared" si="19"/>
        <v>3.2424242424242422</v>
      </c>
      <c r="AA52" s="57"/>
    </row>
    <row r="53" spans="2:27" x14ac:dyDescent="0.2">
      <c r="B53" s="6"/>
      <c r="C53" s="72"/>
      <c r="D53" s="24">
        <v>6</v>
      </c>
      <c r="E53" s="27">
        <v>400</v>
      </c>
      <c r="F53" s="27">
        <v>300</v>
      </c>
      <c r="G53" s="27">
        <v>650</v>
      </c>
      <c r="H53" s="28">
        <v>50</v>
      </c>
      <c r="I53" s="27">
        <f t="shared" si="13"/>
        <v>330</v>
      </c>
      <c r="J53" s="27">
        <f t="shared" si="14"/>
        <v>110</v>
      </c>
      <c r="K53" s="27">
        <f t="shared" si="15"/>
        <v>220</v>
      </c>
      <c r="L53" s="28"/>
      <c r="N53" s="34"/>
      <c r="P53" s="2">
        <f t="shared" si="16"/>
        <v>330</v>
      </c>
      <c r="Q53" s="59">
        <f t="shared" si="11"/>
        <v>10</v>
      </c>
      <c r="S53" s="34"/>
      <c r="T53" s="2">
        <f t="shared" si="17"/>
        <v>330</v>
      </c>
      <c r="U53" s="59">
        <f t="shared" si="18"/>
        <v>10</v>
      </c>
      <c r="W53" s="34"/>
      <c r="X53" s="2">
        <f t="shared" si="12"/>
        <v>110</v>
      </c>
      <c r="Y53" s="59">
        <f t="shared" si="19"/>
        <v>3.3333333333333335</v>
      </c>
      <c r="AA53" s="57"/>
    </row>
    <row r="54" spans="2:27" x14ac:dyDescent="0.2">
      <c r="B54" s="6"/>
      <c r="C54" s="72"/>
      <c r="D54" s="24">
        <v>7</v>
      </c>
      <c r="E54" s="27">
        <v>400</v>
      </c>
      <c r="F54" s="27">
        <v>300</v>
      </c>
      <c r="G54" s="27">
        <v>680</v>
      </c>
      <c r="H54" s="28">
        <v>50</v>
      </c>
      <c r="I54" s="27">
        <f t="shared" si="13"/>
        <v>330</v>
      </c>
      <c r="J54" s="27">
        <f t="shared" si="14"/>
        <v>113</v>
      </c>
      <c r="K54" s="27">
        <f t="shared" si="15"/>
        <v>217</v>
      </c>
      <c r="L54" s="28"/>
      <c r="N54" s="34"/>
      <c r="P54" s="2">
        <f t="shared" si="16"/>
        <v>330</v>
      </c>
      <c r="Q54" s="59">
        <f t="shared" si="11"/>
        <v>10</v>
      </c>
      <c r="S54" s="34"/>
      <c r="T54" s="2">
        <f t="shared" si="17"/>
        <v>330</v>
      </c>
      <c r="U54" s="59">
        <f t="shared" si="18"/>
        <v>10</v>
      </c>
      <c r="W54" s="34"/>
      <c r="X54" s="2">
        <f t="shared" si="12"/>
        <v>113</v>
      </c>
      <c r="Y54" s="59">
        <f t="shared" si="19"/>
        <v>3.4242424242424243</v>
      </c>
      <c r="AA54" s="57"/>
    </row>
    <row r="55" spans="2:27" x14ac:dyDescent="0.2">
      <c r="B55" s="6"/>
      <c r="C55" s="72"/>
      <c r="D55" s="24">
        <v>8</v>
      </c>
      <c r="E55" s="27">
        <v>400</v>
      </c>
      <c r="F55" s="27">
        <v>300</v>
      </c>
      <c r="G55" s="27">
        <v>720</v>
      </c>
      <c r="H55" s="28">
        <v>50</v>
      </c>
      <c r="I55" s="27">
        <f t="shared" si="13"/>
        <v>330</v>
      </c>
      <c r="J55" s="27">
        <f t="shared" si="14"/>
        <v>117</v>
      </c>
      <c r="K55" s="27">
        <f t="shared" si="15"/>
        <v>213</v>
      </c>
      <c r="L55" s="28"/>
      <c r="N55" s="34"/>
      <c r="P55" s="2">
        <f t="shared" si="16"/>
        <v>330</v>
      </c>
      <c r="Q55" s="59">
        <f t="shared" si="11"/>
        <v>10</v>
      </c>
      <c r="S55" s="34"/>
      <c r="T55" s="2">
        <f t="shared" si="17"/>
        <v>330</v>
      </c>
      <c r="U55" s="59">
        <f t="shared" si="18"/>
        <v>10</v>
      </c>
      <c r="W55" s="34"/>
      <c r="X55" s="2">
        <f t="shared" si="12"/>
        <v>117</v>
      </c>
      <c r="Y55" s="59">
        <f t="shared" si="19"/>
        <v>3.5454545454545454</v>
      </c>
      <c r="AA55" s="57"/>
    </row>
    <row r="56" spans="2:27" x14ac:dyDescent="0.2">
      <c r="B56" s="6"/>
      <c r="C56" s="72"/>
      <c r="D56" s="24">
        <v>9</v>
      </c>
      <c r="E56" s="27">
        <v>400</v>
      </c>
      <c r="F56" s="27">
        <v>300</v>
      </c>
      <c r="G56" s="27">
        <v>770</v>
      </c>
      <c r="H56" s="28">
        <v>50</v>
      </c>
      <c r="I56" s="27">
        <f t="shared" si="13"/>
        <v>330</v>
      </c>
      <c r="J56" s="27">
        <f t="shared" si="14"/>
        <v>122</v>
      </c>
      <c r="K56" s="27">
        <f t="shared" si="15"/>
        <v>208</v>
      </c>
      <c r="L56" s="28"/>
      <c r="N56" s="34"/>
      <c r="P56" s="2">
        <f t="shared" si="16"/>
        <v>330</v>
      </c>
      <c r="Q56" s="59">
        <f t="shared" si="11"/>
        <v>10</v>
      </c>
      <c r="S56" s="34"/>
      <c r="T56" s="2">
        <f t="shared" si="17"/>
        <v>330</v>
      </c>
      <c r="U56" s="59">
        <f t="shared" si="18"/>
        <v>10</v>
      </c>
      <c r="W56" s="34"/>
      <c r="X56" s="2">
        <f t="shared" si="12"/>
        <v>122</v>
      </c>
      <c r="Y56" s="59">
        <f t="shared" si="19"/>
        <v>3.6969696969696968</v>
      </c>
      <c r="AA56" s="57"/>
    </row>
    <row r="57" spans="2:27" x14ac:dyDescent="0.2">
      <c r="B57" s="6"/>
      <c r="C57" s="72"/>
      <c r="D57" s="24">
        <v>10</v>
      </c>
      <c r="E57" s="27">
        <v>400</v>
      </c>
      <c r="F57" s="27">
        <v>300</v>
      </c>
      <c r="G57" s="27">
        <v>830</v>
      </c>
      <c r="H57" s="28">
        <v>50</v>
      </c>
      <c r="I57" s="27">
        <f t="shared" si="13"/>
        <v>330</v>
      </c>
      <c r="J57" s="27">
        <f t="shared" si="14"/>
        <v>128</v>
      </c>
      <c r="K57" s="27">
        <f t="shared" si="15"/>
        <v>202</v>
      </c>
      <c r="L57" s="28"/>
      <c r="N57" s="34"/>
      <c r="P57" s="2">
        <f t="shared" si="16"/>
        <v>330</v>
      </c>
      <c r="Q57" s="59">
        <f t="shared" si="11"/>
        <v>10</v>
      </c>
      <c r="S57" s="34"/>
      <c r="T57" s="2">
        <f t="shared" si="17"/>
        <v>330</v>
      </c>
      <c r="U57" s="59">
        <f t="shared" si="18"/>
        <v>10</v>
      </c>
      <c r="W57" s="34"/>
      <c r="X57" s="2">
        <f t="shared" si="12"/>
        <v>128</v>
      </c>
      <c r="Y57" s="59">
        <f t="shared" si="19"/>
        <v>3.8787878787878789</v>
      </c>
      <c r="AA57" s="57"/>
    </row>
    <row r="58" spans="2:27" x14ac:dyDescent="0.2">
      <c r="B58" s="6"/>
      <c r="C58" s="72"/>
      <c r="D58" s="24">
        <v>11</v>
      </c>
      <c r="E58" s="27">
        <v>400</v>
      </c>
      <c r="F58" s="27">
        <v>300</v>
      </c>
      <c r="G58" s="27">
        <v>900</v>
      </c>
      <c r="H58" s="28">
        <v>50</v>
      </c>
      <c r="I58" s="27">
        <f t="shared" si="13"/>
        <v>330</v>
      </c>
      <c r="J58" s="27">
        <f t="shared" si="14"/>
        <v>135</v>
      </c>
      <c r="K58" s="27">
        <f t="shared" si="15"/>
        <v>195</v>
      </c>
      <c r="L58" s="28"/>
      <c r="N58" s="34"/>
      <c r="P58" s="2">
        <f t="shared" si="16"/>
        <v>330</v>
      </c>
      <c r="Q58" s="59">
        <f t="shared" si="11"/>
        <v>10</v>
      </c>
      <c r="S58" s="34"/>
      <c r="T58" s="2">
        <f t="shared" si="17"/>
        <v>330</v>
      </c>
      <c r="U58" s="59">
        <f t="shared" si="18"/>
        <v>10</v>
      </c>
      <c r="W58" s="34"/>
      <c r="X58" s="2">
        <f t="shared" si="12"/>
        <v>135</v>
      </c>
      <c r="Y58" s="59">
        <f t="shared" si="19"/>
        <v>4.0909090909090908</v>
      </c>
      <c r="AA58" s="57"/>
    </row>
    <row r="59" spans="2:27" x14ac:dyDescent="0.2">
      <c r="B59" s="6"/>
      <c r="C59" s="72"/>
      <c r="D59" s="24">
        <v>12</v>
      </c>
      <c r="E59" s="27">
        <v>400</v>
      </c>
      <c r="F59" s="27">
        <v>300</v>
      </c>
      <c r="G59" s="27">
        <v>1000</v>
      </c>
      <c r="H59" s="28">
        <v>50</v>
      </c>
      <c r="I59" s="27">
        <f t="shared" si="13"/>
        <v>330</v>
      </c>
      <c r="J59" s="27">
        <f t="shared" si="14"/>
        <v>145</v>
      </c>
      <c r="K59" s="27">
        <f t="shared" si="15"/>
        <v>185</v>
      </c>
      <c r="L59" s="28"/>
      <c r="N59" s="34"/>
      <c r="P59" s="2">
        <f t="shared" si="16"/>
        <v>330</v>
      </c>
      <c r="Q59" s="59">
        <f t="shared" si="11"/>
        <v>10</v>
      </c>
      <c r="S59" s="34"/>
      <c r="T59" s="2">
        <f t="shared" si="17"/>
        <v>330</v>
      </c>
      <c r="U59" s="59">
        <f t="shared" si="18"/>
        <v>10</v>
      </c>
      <c r="W59" s="34"/>
      <c r="X59" s="2">
        <f t="shared" si="12"/>
        <v>145</v>
      </c>
      <c r="Y59" s="59">
        <f t="shared" si="19"/>
        <v>4.3939393939393936</v>
      </c>
      <c r="AA59" s="57"/>
    </row>
    <row r="60" spans="2:27" x14ac:dyDescent="0.2">
      <c r="B60" s="6"/>
      <c r="C60" s="72"/>
      <c r="D60" s="24">
        <v>13</v>
      </c>
      <c r="E60" s="27">
        <v>400</v>
      </c>
      <c r="F60" s="27">
        <v>300</v>
      </c>
      <c r="G60" s="27">
        <v>1100</v>
      </c>
      <c r="H60" s="28">
        <v>50</v>
      </c>
      <c r="I60" s="27">
        <f t="shared" ref="I60:I61" si="20">E60*$E$30+F60*$F$30</f>
        <v>330</v>
      </c>
      <c r="J60" s="27">
        <f t="shared" ref="J60:J61" si="21">G60*$G$30+H60*$H$30</f>
        <v>155</v>
      </c>
      <c r="K60" s="27">
        <f t="shared" ref="K60:K61" si="22">I60-J60</f>
        <v>175</v>
      </c>
      <c r="L60" s="28"/>
      <c r="N60" s="34"/>
      <c r="P60" s="2">
        <f t="shared" si="16"/>
        <v>330</v>
      </c>
      <c r="Q60" s="59">
        <f t="shared" si="11"/>
        <v>10</v>
      </c>
      <c r="S60" s="34"/>
      <c r="T60" s="2">
        <f t="shared" si="17"/>
        <v>330</v>
      </c>
      <c r="U60" s="59">
        <f t="shared" si="18"/>
        <v>10</v>
      </c>
      <c r="W60" s="34"/>
      <c r="X60" s="2">
        <f t="shared" si="12"/>
        <v>155</v>
      </c>
      <c r="Y60" s="59">
        <f t="shared" si="19"/>
        <v>4.6969696969696972</v>
      </c>
      <c r="AA60" s="57"/>
    </row>
    <row r="61" spans="2:27" ht="16" thickBot="1" x14ac:dyDescent="0.25">
      <c r="B61" s="6"/>
      <c r="C61" s="72"/>
      <c r="D61" s="29">
        <v>14</v>
      </c>
      <c r="E61" s="32">
        <v>400</v>
      </c>
      <c r="F61" s="32">
        <v>300</v>
      </c>
      <c r="G61" s="32">
        <v>1300</v>
      </c>
      <c r="H61" s="33">
        <v>50</v>
      </c>
      <c r="I61" s="27">
        <f t="shared" si="20"/>
        <v>330</v>
      </c>
      <c r="J61" s="27">
        <f t="shared" si="21"/>
        <v>175</v>
      </c>
      <c r="K61" s="27">
        <f t="shared" si="22"/>
        <v>155</v>
      </c>
      <c r="L61" s="28"/>
      <c r="N61" s="34"/>
      <c r="O61" s="16"/>
      <c r="P61" s="16">
        <f t="shared" si="16"/>
        <v>330</v>
      </c>
      <c r="Q61" s="60">
        <f t="shared" si="11"/>
        <v>10</v>
      </c>
      <c r="S61" s="34"/>
      <c r="T61" s="16">
        <f t="shared" si="17"/>
        <v>330</v>
      </c>
      <c r="U61" s="60">
        <f t="shared" si="18"/>
        <v>10</v>
      </c>
      <c r="W61" s="34"/>
      <c r="X61" s="16">
        <f t="shared" si="12"/>
        <v>175</v>
      </c>
      <c r="Y61" s="60">
        <f t="shared" si="19"/>
        <v>5.3030303030303028</v>
      </c>
      <c r="AA61" s="57"/>
    </row>
    <row r="62" spans="2:27" ht="16" thickTop="1" x14ac:dyDescent="0.2">
      <c r="B62" s="6"/>
      <c r="C62" s="73"/>
      <c r="D62" s="74"/>
      <c r="E62" s="30"/>
      <c r="F62" s="30"/>
      <c r="G62" s="30"/>
      <c r="H62" s="30"/>
      <c r="I62" s="30"/>
      <c r="J62" s="30"/>
      <c r="K62" s="30"/>
      <c r="L62" s="31"/>
      <c r="N62" s="34"/>
      <c r="S62" s="34"/>
      <c r="W62" s="34"/>
      <c r="AA62" s="57"/>
    </row>
    <row r="63" spans="2:27" x14ac:dyDescent="0.2">
      <c r="B63" s="6"/>
      <c r="D63" s="3"/>
      <c r="N63" s="76"/>
      <c r="O63" s="76"/>
      <c r="P63" s="76"/>
      <c r="Q63" s="76"/>
      <c r="R63" s="76"/>
      <c r="S63" s="76"/>
      <c r="T63" s="76"/>
      <c r="U63" s="76"/>
      <c r="V63" s="76"/>
      <c r="W63" s="76"/>
      <c r="X63" s="76"/>
      <c r="Y63" s="76"/>
      <c r="Z63" s="76"/>
      <c r="AA63" s="7"/>
    </row>
    <row r="64" spans="2:27" x14ac:dyDescent="0.2">
      <c r="B64" s="6"/>
      <c r="C64" s="69"/>
      <c r="D64" s="70"/>
      <c r="E64" s="70"/>
      <c r="F64" s="70"/>
      <c r="G64" s="70"/>
      <c r="H64" s="70"/>
      <c r="I64" s="70"/>
      <c r="J64" s="70"/>
      <c r="K64" s="70"/>
      <c r="L64" s="71"/>
      <c r="N64" s="34"/>
      <c r="O64" s="2" t="s">
        <v>19</v>
      </c>
      <c r="Q64" s="2">
        <v>0.224</v>
      </c>
      <c r="S64" s="34"/>
      <c r="W64" s="34"/>
      <c r="AA64" s="57"/>
    </row>
    <row r="65" spans="2:27" x14ac:dyDescent="0.2">
      <c r="B65" s="6"/>
      <c r="C65" s="72"/>
      <c r="D65" s="21" t="s">
        <v>10</v>
      </c>
      <c r="E65" s="92" t="s">
        <v>4</v>
      </c>
      <c r="F65" s="92"/>
      <c r="G65" s="92" t="s">
        <v>5</v>
      </c>
      <c r="H65" s="93"/>
      <c r="I65" s="22" t="s">
        <v>6</v>
      </c>
      <c r="J65" s="22" t="s">
        <v>7</v>
      </c>
      <c r="K65" s="23" t="s">
        <v>8</v>
      </c>
      <c r="L65" s="28"/>
      <c r="N65" s="34"/>
      <c r="O65" s="3" t="s">
        <v>14</v>
      </c>
      <c r="S65" s="34"/>
      <c r="W65" s="34"/>
      <c r="AA65" s="57"/>
    </row>
    <row r="66" spans="2:27" x14ac:dyDescent="0.2">
      <c r="B66" s="6"/>
      <c r="C66" s="72"/>
      <c r="D66" s="24"/>
      <c r="E66" s="25">
        <v>0.5</v>
      </c>
      <c r="F66" s="25">
        <v>0.5</v>
      </c>
      <c r="G66" s="25">
        <v>0.5</v>
      </c>
      <c r="H66" s="26">
        <v>0.5</v>
      </c>
      <c r="I66" s="27"/>
      <c r="J66" s="27"/>
      <c r="K66" s="27"/>
      <c r="L66" s="28"/>
      <c r="N66" s="34"/>
      <c r="O66" s="15" t="s">
        <v>17</v>
      </c>
      <c r="P66" s="38">
        <v>7</v>
      </c>
      <c r="Q66" s="15"/>
      <c r="S66" s="34"/>
      <c r="T66" s="38">
        <v>5</v>
      </c>
      <c r="U66" s="15"/>
      <c r="W66" s="34"/>
      <c r="X66" s="38">
        <v>1</v>
      </c>
      <c r="Y66" s="37"/>
      <c r="AA66" s="57"/>
    </row>
    <row r="67" spans="2:27" x14ac:dyDescent="0.2">
      <c r="B67" s="6"/>
      <c r="C67" s="72"/>
      <c r="D67" s="24">
        <v>1</v>
      </c>
      <c r="E67" s="27">
        <v>250</v>
      </c>
      <c r="F67" s="27">
        <v>-40</v>
      </c>
      <c r="G67" s="27">
        <v>300</v>
      </c>
      <c r="H67" s="28">
        <v>-210</v>
      </c>
      <c r="I67" s="27">
        <f t="shared" ref="I67:I73" si="23">E67*$E$30+F67*$F$30</f>
        <v>47</v>
      </c>
      <c r="J67" s="27">
        <f t="shared" ref="J67:J73" si="24">G67*$G$30+H67*$H$30</f>
        <v>-159</v>
      </c>
      <c r="K67" s="27">
        <f>I67-J67</f>
        <v>206</v>
      </c>
      <c r="L67" s="28"/>
      <c r="N67" s="34"/>
      <c r="P67" s="2">
        <f>I67</f>
        <v>47</v>
      </c>
      <c r="Q67" s="59">
        <f t="shared" ref="Q67:Q73" si="25">1/33*P67</f>
        <v>1.4242424242424243</v>
      </c>
      <c r="S67" s="34"/>
      <c r="T67" s="2">
        <f>I67</f>
        <v>47</v>
      </c>
      <c r="U67" s="59">
        <f>T67*1/33</f>
        <v>1.4242424242424243</v>
      </c>
      <c r="W67" s="34"/>
      <c r="X67" s="2">
        <f t="shared" ref="X67:X73" si="26">J67</f>
        <v>-159</v>
      </c>
      <c r="Y67" s="59">
        <f>X67*1/33</f>
        <v>-4.8181818181818183</v>
      </c>
      <c r="AA67" s="57"/>
    </row>
    <row r="68" spans="2:27" x14ac:dyDescent="0.2">
      <c r="B68" s="6"/>
      <c r="C68" s="72"/>
      <c r="D68" s="24">
        <v>2</v>
      </c>
      <c r="E68" s="27">
        <v>40</v>
      </c>
      <c r="F68" s="27">
        <v>-40</v>
      </c>
      <c r="G68" s="27">
        <v>300</v>
      </c>
      <c r="H68" s="28">
        <v>-210</v>
      </c>
      <c r="I68" s="27">
        <f t="shared" si="23"/>
        <v>-16</v>
      </c>
      <c r="J68" s="27">
        <f t="shared" si="24"/>
        <v>-159</v>
      </c>
      <c r="K68" s="27">
        <f t="shared" ref="K68:K73" si="27">I68-J68</f>
        <v>143</v>
      </c>
      <c r="L68" s="28"/>
      <c r="N68" s="34"/>
      <c r="P68" s="2">
        <f t="shared" ref="P68:P73" si="28">I68</f>
        <v>-16</v>
      </c>
      <c r="Q68" s="59">
        <f t="shared" si="25"/>
        <v>-0.48484848484848486</v>
      </c>
      <c r="S68" s="34"/>
      <c r="T68" s="2">
        <f>I68</f>
        <v>-16</v>
      </c>
      <c r="U68" s="59">
        <f t="shared" ref="U68:U73" si="29">T68*1/33</f>
        <v>-0.48484848484848486</v>
      </c>
      <c r="W68" s="34"/>
      <c r="X68" s="2">
        <f t="shared" si="26"/>
        <v>-159</v>
      </c>
      <c r="Y68" s="59">
        <f t="shared" ref="Y68:Y73" si="30">X68*1/33</f>
        <v>-4.8181818181818183</v>
      </c>
      <c r="AA68" s="57"/>
    </row>
    <row r="69" spans="2:27" x14ac:dyDescent="0.2">
      <c r="B69" s="6"/>
      <c r="C69" s="72"/>
      <c r="D69" s="24">
        <v>3</v>
      </c>
      <c r="E69" s="27">
        <v>10</v>
      </c>
      <c r="F69" s="27">
        <v>-40</v>
      </c>
      <c r="G69" s="27">
        <v>300</v>
      </c>
      <c r="H69" s="28">
        <v>-210</v>
      </c>
      <c r="I69" s="27">
        <f t="shared" si="23"/>
        <v>-25</v>
      </c>
      <c r="J69" s="27">
        <f t="shared" si="24"/>
        <v>-159</v>
      </c>
      <c r="K69" s="27">
        <f t="shared" si="27"/>
        <v>134</v>
      </c>
      <c r="L69" s="28"/>
      <c r="N69" s="34"/>
      <c r="P69" s="2">
        <f t="shared" si="28"/>
        <v>-25</v>
      </c>
      <c r="Q69" s="59">
        <f t="shared" si="25"/>
        <v>-0.75757575757575757</v>
      </c>
      <c r="S69" s="34"/>
      <c r="T69" s="2">
        <f>I69</f>
        <v>-25</v>
      </c>
      <c r="U69" s="59">
        <f t="shared" si="29"/>
        <v>-0.75757575757575757</v>
      </c>
      <c r="W69" s="34"/>
      <c r="X69" s="2">
        <f t="shared" si="26"/>
        <v>-159</v>
      </c>
      <c r="Y69" s="59">
        <f t="shared" si="30"/>
        <v>-4.8181818181818183</v>
      </c>
      <c r="AA69" s="57"/>
    </row>
    <row r="70" spans="2:27" x14ac:dyDescent="0.2">
      <c r="B70" s="6"/>
      <c r="C70" s="72"/>
      <c r="D70" s="24">
        <v>4</v>
      </c>
      <c r="E70" s="27">
        <v>10</v>
      </c>
      <c r="F70" s="27">
        <v>-40</v>
      </c>
      <c r="G70" s="27">
        <v>300</v>
      </c>
      <c r="H70" s="28">
        <v>-160</v>
      </c>
      <c r="I70" s="27">
        <f t="shared" si="23"/>
        <v>-25</v>
      </c>
      <c r="J70" s="27">
        <f t="shared" si="24"/>
        <v>-114</v>
      </c>
      <c r="K70" s="27">
        <f t="shared" si="27"/>
        <v>89</v>
      </c>
      <c r="L70" s="28"/>
      <c r="N70" s="34"/>
      <c r="P70" s="2">
        <f t="shared" si="28"/>
        <v>-25</v>
      </c>
      <c r="Q70" s="59">
        <f t="shared" si="25"/>
        <v>-0.75757575757575757</v>
      </c>
      <c r="S70" s="34"/>
      <c r="T70" s="2">
        <f>I70</f>
        <v>-25</v>
      </c>
      <c r="U70" s="59">
        <f t="shared" si="29"/>
        <v>-0.75757575757575757</v>
      </c>
      <c r="W70" s="34"/>
      <c r="X70" s="2">
        <f t="shared" si="26"/>
        <v>-114</v>
      </c>
      <c r="Y70" s="59">
        <f t="shared" si="30"/>
        <v>-3.4545454545454546</v>
      </c>
      <c r="AA70" s="57"/>
    </row>
    <row r="71" spans="2:27" x14ac:dyDescent="0.2">
      <c r="B71" s="6"/>
      <c r="C71" s="72"/>
      <c r="D71" s="24">
        <v>5</v>
      </c>
      <c r="E71" s="27">
        <v>10</v>
      </c>
      <c r="F71" s="27">
        <v>-80</v>
      </c>
      <c r="G71" s="27">
        <v>300</v>
      </c>
      <c r="H71" s="28">
        <v>-160</v>
      </c>
      <c r="I71" s="27">
        <f t="shared" si="23"/>
        <v>-53</v>
      </c>
      <c r="J71" s="27">
        <f t="shared" si="24"/>
        <v>-114</v>
      </c>
      <c r="K71" s="27">
        <f t="shared" si="27"/>
        <v>61</v>
      </c>
      <c r="L71" s="28"/>
      <c r="N71" s="34"/>
      <c r="P71" s="2">
        <f t="shared" si="28"/>
        <v>-53</v>
      </c>
      <c r="Q71" s="59">
        <f t="shared" si="25"/>
        <v>-1.6060606060606062</v>
      </c>
      <c r="S71" s="34"/>
      <c r="T71" s="2">
        <f>J71</f>
        <v>-114</v>
      </c>
      <c r="U71" s="59">
        <f t="shared" si="29"/>
        <v>-3.4545454545454546</v>
      </c>
      <c r="W71" s="34"/>
      <c r="X71" s="2">
        <f t="shared" si="26"/>
        <v>-114</v>
      </c>
      <c r="Y71" s="59">
        <f t="shared" si="30"/>
        <v>-3.4545454545454546</v>
      </c>
      <c r="AA71" s="57"/>
    </row>
    <row r="72" spans="2:27" x14ac:dyDescent="0.2">
      <c r="B72" s="6"/>
      <c r="C72" s="72"/>
      <c r="D72" s="24">
        <v>6</v>
      </c>
      <c r="E72" s="27">
        <v>10</v>
      </c>
      <c r="F72" s="27">
        <v>-80</v>
      </c>
      <c r="G72" s="27">
        <v>300</v>
      </c>
      <c r="H72" s="28">
        <v>-140</v>
      </c>
      <c r="I72" s="27">
        <f t="shared" si="23"/>
        <v>-53</v>
      </c>
      <c r="J72" s="27">
        <f t="shared" si="24"/>
        <v>-96</v>
      </c>
      <c r="K72" s="27">
        <f t="shared" si="27"/>
        <v>43</v>
      </c>
      <c r="L72" s="28"/>
      <c r="N72" s="34"/>
      <c r="P72" s="2">
        <f t="shared" si="28"/>
        <v>-53</v>
      </c>
      <c r="Q72" s="59">
        <f t="shared" si="25"/>
        <v>-1.6060606060606062</v>
      </c>
      <c r="S72" s="34"/>
      <c r="T72" s="2">
        <f t="shared" ref="T72:T73" si="31">J72</f>
        <v>-96</v>
      </c>
      <c r="U72" s="59">
        <f t="shared" si="29"/>
        <v>-2.9090909090909092</v>
      </c>
      <c r="W72" s="34"/>
      <c r="X72" s="2">
        <f t="shared" si="26"/>
        <v>-96</v>
      </c>
      <c r="Y72" s="59">
        <f t="shared" si="30"/>
        <v>-2.9090909090909092</v>
      </c>
      <c r="AA72" s="57"/>
    </row>
    <row r="73" spans="2:27" ht="16" thickBot="1" x14ac:dyDescent="0.25">
      <c r="B73" s="6"/>
      <c r="C73" s="72"/>
      <c r="D73" s="29">
        <v>7</v>
      </c>
      <c r="E73" s="30">
        <v>10</v>
      </c>
      <c r="F73" s="30">
        <v>-80</v>
      </c>
      <c r="G73" s="30">
        <v>300</v>
      </c>
      <c r="H73" s="31">
        <v>-110</v>
      </c>
      <c r="I73" s="27">
        <f t="shared" si="23"/>
        <v>-53</v>
      </c>
      <c r="J73" s="27">
        <f t="shared" si="24"/>
        <v>-69</v>
      </c>
      <c r="K73" s="27">
        <f t="shared" si="27"/>
        <v>16</v>
      </c>
      <c r="L73" s="28"/>
      <c r="N73" s="34"/>
      <c r="O73" s="16"/>
      <c r="P73" s="16">
        <f t="shared" si="28"/>
        <v>-53</v>
      </c>
      <c r="Q73" s="60">
        <f t="shared" si="25"/>
        <v>-1.6060606060606062</v>
      </c>
      <c r="S73" s="34"/>
      <c r="T73" s="16">
        <f t="shared" si="31"/>
        <v>-69</v>
      </c>
      <c r="U73" s="60">
        <f t="shared" si="29"/>
        <v>-2.0909090909090908</v>
      </c>
      <c r="W73" s="34"/>
      <c r="X73" s="16">
        <f t="shared" si="26"/>
        <v>-69</v>
      </c>
      <c r="Y73" s="60">
        <f t="shared" si="30"/>
        <v>-2.0909090909090908</v>
      </c>
      <c r="AA73" s="57"/>
    </row>
    <row r="74" spans="2:27" ht="16" thickTop="1" x14ac:dyDescent="0.2">
      <c r="B74" s="6"/>
      <c r="C74" s="73"/>
      <c r="D74" s="74"/>
      <c r="E74" s="30"/>
      <c r="F74" s="30"/>
      <c r="G74" s="30"/>
      <c r="H74" s="30"/>
      <c r="I74" s="30"/>
      <c r="J74" s="30"/>
      <c r="K74" s="30"/>
      <c r="L74" s="31"/>
      <c r="N74" s="34"/>
      <c r="S74" s="34"/>
      <c r="W74" s="34"/>
      <c r="AA74" s="57"/>
    </row>
    <row r="75" spans="2:27" ht="16" thickBot="1" x14ac:dyDescent="0.25">
      <c r="B75" s="10"/>
      <c r="C75" s="11"/>
      <c r="D75" s="13"/>
      <c r="E75" s="11"/>
      <c r="F75" s="11"/>
      <c r="G75" s="11"/>
      <c r="H75" s="11"/>
      <c r="I75" s="11"/>
      <c r="J75" s="11"/>
      <c r="K75" s="11"/>
      <c r="L75" s="11"/>
      <c r="M75" s="11"/>
      <c r="N75" s="75"/>
      <c r="O75" s="75"/>
      <c r="P75" s="75"/>
      <c r="Q75" s="75"/>
      <c r="R75" s="75"/>
      <c r="S75" s="75"/>
      <c r="T75" s="75"/>
      <c r="U75" s="75"/>
      <c r="V75" s="75"/>
      <c r="W75" s="75"/>
      <c r="X75" s="75"/>
      <c r="Y75" s="75"/>
      <c r="Z75" s="75"/>
      <c r="AA75" s="12"/>
    </row>
    <row r="76" spans="2:27" x14ac:dyDescent="0.2">
      <c r="D76" s="3"/>
    </row>
    <row r="77" spans="2:27" x14ac:dyDescent="0.2">
      <c r="D77" s="3"/>
    </row>
    <row r="78" spans="2:27" x14ac:dyDescent="0.2">
      <c r="D78" s="3"/>
    </row>
    <row r="79" spans="2:27" x14ac:dyDescent="0.2">
      <c r="D79" s="3"/>
    </row>
    <row r="80" spans="2:27" x14ac:dyDescent="0.2">
      <c r="D80" s="3"/>
    </row>
  </sheetData>
  <mergeCells count="6">
    <mergeCell ref="E29:F29"/>
    <mergeCell ref="G29:H29"/>
    <mergeCell ref="E46:F46"/>
    <mergeCell ref="G46:H46"/>
    <mergeCell ref="E65:F65"/>
    <mergeCell ref="G65:H65"/>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60B90-492A-44DF-94DF-31C6EC807F32}">
  <dimension ref="A1:C15"/>
  <sheetViews>
    <sheetView topLeftCell="A13" workbookViewId="0">
      <selection activeCell="B14" sqref="B14:C14"/>
    </sheetView>
  </sheetViews>
  <sheetFormatPr baseColWidth="10" defaultColWidth="9.1640625" defaultRowHeight="15" x14ac:dyDescent="0.2"/>
  <cols>
    <col min="1" max="1" width="5.1640625" style="2" customWidth="1"/>
    <col min="2" max="2" width="57" style="2" customWidth="1"/>
    <col min="3" max="3" width="11.5" style="2" bestFit="1" customWidth="1"/>
    <col min="4" max="16384" width="9.1640625" style="2"/>
  </cols>
  <sheetData>
    <row r="1" spans="1:3" ht="21" x14ac:dyDescent="0.25">
      <c r="A1" s="1" t="s">
        <v>24</v>
      </c>
    </row>
    <row r="3" spans="1:3" ht="25.5" customHeight="1" x14ac:dyDescent="0.2">
      <c r="B3" s="94" t="s">
        <v>30</v>
      </c>
      <c r="C3" s="94"/>
    </row>
    <row r="4" spans="1:3" x14ac:dyDescent="0.2">
      <c r="C4" s="17">
        <v>86695</v>
      </c>
    </row>
    <row r="5" spans="1:3" ht="38.25" customHeight="1" x14ac:dyDescent="0.2">
      <c r="B5" s="94" t="s">
        <v>26</v>
      </c>
      <c r="C5" s="94"/>
    </row>
    <row r="6" spans="1:3" x14ac:dyDescent="0.2">
      <c r="B6" s="94" t="s">
        <v>27</v>
      </c>
      <c r="C6" s="94"/>
    </row>
    <row r="7" spans="1:3" x14ac:dyDescent="0.2">
      <c r="C7" s="17">
        <f>C4/(52*5*8)</f>
        <v>41.68028846153846</v>
      </c>
    </row>
    <row r="8" spans="1:3" x14ac:dyDescent="0.2">
      <c r="B8" s="18" t="s">
        <v>25</v>
      </c>
    </row>
    <row r="9" spans="1:3" x14ac:dyDescent="0.2">
      <c r="C9" s="19">
        <v>73002</v>
      </c>
    </row>
    <row r="10" spans="1:3" ht="38.25" customHeight="1" x14ac:dyDescent="0.2">
      <c r="B10" s="94" t="s">
        <v>28</v>
      </c>
      <c r="C10" s="94"/>
    </row>
    <row r="11" spans="1:3" x14ac:dyDescent="0.2">
      <c r="B11" s="94" t="s">
        <v>29</v>
      </c>
      <c r="C11" s="94"/>
    </row>
    <row r="12" spans="1:3" x14ac:dyDescent="0.2">
      <c r="C12" s="20">
        <f>C9/(52*5*8)</f>
        <v>35.097115384615385</v>
      </c>
    </row>
    <row r="13" spans="1:3" x14ac:dyDescent="0.2">
      <c r="C13" s="20"/>
    </row>
    <row r="14" spans="1:3" ht="154.5" customHeight="1" x14ac:dyDescent="0.2">
      <c r="B14" s="94" t="s">
        <v>52</v>
      </c>
      <c r="C14" s="94"/>
    </row>
    <row r="15" spans="1:3" x14ac:dyDescent="0.2">
      <c r="B15" s="94"/>
      <c r="C15" s="94"/>
    </row>
  </sheetData>
  <mergeCells count="7">
    <mergeCell ref="B3:C3"/>
    <mergeCell ref="B5:C5"/>
    <mergeCell ref="B10:C10"/>
    <mergeCell ref="B14:C14"/>
    <mergeCell ref="B15:C15"/>
    <mergeCell ref="B6:C6"/>
    <mergeCell ref="B11:C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Fogli di lavoro</vt:lpstr>
      </vt:variant>
      <vt:variant>
        <vt:i4>2</vt:i4>
      </vt:variant>
    </vt:vector>
  </HeadingPairs>
  <TitlesOfParts>
    <vt:vector size="2" baseType="lpstr">
      <vt:lpstr>cost calculations</vt:lpstr>
      <vt:lpstr>OC justification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Tensi, Annika</dc:creator>
  <cp:lastModifiedBy>ANTONIO PAPARELLA</cp:lastModifiedBy>
  <dcterms:created xsi:type="dcterms:W3CDTF">2015-06-05T18:17:20Z</dcterms:created>
  <dcterms:modified xsi:type="dcterms:W3CDTF">2025-05-26T10:00:26Z</dcterms:modified>
</cp:coreProperties>
</file>