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GitHub\Practiques-GEI-UDL\Organitzacio_Empresarial\Practica_5\"/>
    </mc:Choice>
  </mc:AlternateContent>
  <xr:revisionPtr revIDLastSave="0" documentId="13_ncr:1_{D3E113CA-B63E-4095-A513-E53B4032C5A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spuestas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9" i="2" l="1"/>
  <c r="W50" i="2"/>
  <c r="V50" i="2"/>
  <c r="W49" i="2"/>
  <c r="W51" i="2" s="1"/>
  <c r="M49" i="2"/>
  <c r="N49" i="2" s="1"/>
  <c r="M50" i="2"/>
  <c r="L50" i="2"/>
  <c r="L49" i="2"/>
  <c r="L51" i="2" s="1"/>
  <c r="D49" i="2"/>
  <c r="D50" i="2"/>
  <c r="C50" i="2"/>
  <c r="C49" i="2"/>
  <c r="C42" i="2"/>
  <c r="C41" i="2"/>
  <c r="B42" i="2"/>
  <c r="B41" i="2"/>
  <c r="C40" i="2"/>
  <c r="C39" i="2"/>
  <c r="C38" i="2"/>
  <c r="D38" i="2" s="1"/>
  <c r="B38" i="2"/>
  <c r="C37" i="2"/>
  <c r="D37" i="2" s="1"/>
  <c r="C36" i="2"/>
  <c r="N36" i="2" s="1"/>
  <c r="C35" i="2"/>
  <c r="B40" i="2"/>
  <c r="B39" i="2"/>
  <c r="B37" i="2"/>
  <c r="B36" i="2"/>
  <c r="B35" i="2"/>
  <c r="C18" i="2"/>
  <c r="C17" i="2"/>
  <c r="C16" i="2"/>
  <c r="C15" i="2"/>
  <c r="C14" i="2"/>
  <c r="C13" i="2"/>
  <c r="B18" i="2"/>
  <c r="B17" i="2"/>
  <c r="B16" i="2"/>
  <c r="C29" i="2"/>
  <c r="C28" i="2"/>
  <c r="B29" i="2"/>
  <c r="B28" i="2"/>
  <c r="B30" i="2" s="1"/>
  <c r="C8" i="2"/>
  <c r="B8" i="2"/>
  <c r="B15" i="2"/>
  <c r="B14" i="2"/>
  <c r="B13" i="2"/>
  <c r="B7" i="2"/>
  <c r="C7" i="2"/>
  <c r="B2" i="2"/>
  <c r="D13" i="2" l="1"/>
  <c r="C51" i="2"/>
  <c r="E50" i="2"/>
  <c r="F50" i="2" s="1"/>
  <c r="D51" i="2"/>
  <c r="N50" i="2"/>
  <c r="N51" i="2" s="1"/>
  <c r="B43" i="2"/>
  <c r="D29" i="2"/>
  <c r="E29" i="2" s="1"/>
  <c r="D42" i="2"/>
  <c r="X50" i="2"/>
  <c r="M36" i="2"/>
  <c r="O36" i="2" s="1"/>
  <c r="P36" i="2" s="1"/>
  <c r="V51" i="2"/>
  <c r="D18" i="2"/>
  <c r="D40" i="2"/>
  <c r="E49" i="2"/>
  <c r="H14" i="2"/>
  <c r="H13" i="2"/>
  <c r="X49" i="2"/>
  <c r="D16" i="2"/>
  <c r="D17" i="2"/>
  <c r="D39" i="2"/>
  <c r="M51" i="2"/>
  <c r="C43" i="2"/>
  <c r="N35" i="2"/>
  <c r="M35" i="2"/>
  <c r="O35" i="2" s="1"/>
  <c r="P35" i="2" s="1"/>
  <c r="D35" i="2"/>
  <c r="D36" i="2"/>
  <c r="D41" i="2"/>
  <c r="I13" i="2"/>
  <c r="J13" i="2" s="1"/>
  <c r="K13" i="2" s="1"/>
  <c r="I14" i="2"/>
  <c r="B19" i="2"/>
  <c r="D14" i="2"/>
  <c r="C30" i="2"/>
  <c r="D30" i="2" s="1"/>
  <c r="D28" i="2"/>
  <c r="E28" i="2" s="1"/>
  <c r="C19" i="2"/>
  <c r="D15" i="2"/>
  <c r="D8" i="2"/>
  <c r="E8" i="2" s="1"/>
  <c r="C9" i="2"/>
  <c r="D7" i="2"/>
  <c r="E7" i="2" s="1"/>
  <c r="B9" i="2"/>
  <c r="O49" i="2" l="1"/>
  <c r="J14" i="2"/>
  <c r="K14" i="2" s="1"/>
  <c r="Y49" i="2"/>
  <c r="X51" i="2"/>
  <c r="D43" i="2"/>
  <c r="E51" i="2"/>
  <c r="F49" i="2"/>
  <c r="Y50" i="2"/>
  <c r="O50" i="2"/>
  <c r="D19" i="2"/>
  <c r="D9" i="2"/>
</calcChain>
</file>

<file path=xl/sharedStrings.xml><?xml version="1.0" encoding="utf-8"?>
<sst xmlns="http://schemas.openxmlformats.org/spreadsheetml/2006/main" count="584" uniqueCount="60">
  <si>
    <t>Marca temporal</t>
  </si>
  <si>
    <t>Genero</t>
  </si>
  <si>
    <t>Que edad tiene?</t>
  </si>
  <si>
    <t>Estudios de los que dispone</t>
  </si>
  <si>
    <t>Lugar de residencia</t>
  </si>
  <si>
    <t>Descargaría y utilizaría la aplicación si fuera necesario?</t>
  </si>
  <si>
    <t>Masculino</t>
  </si>
  <si>
    <t>18-20</t>
  </si>
  <si>
    <t>Tal vez</t>
  </si>
  <si>
    <t>Femenino</t>
  </si>
  <si>
    <t>21-30</t>
  </si>
  <si>
    <t>Sí</t>
  </si>
  <si>
    <t>Ciudad</t>
  </si>
  <si>
    <t>Otro</t>
  </si>
  <si>
    <t>31-40</t>
  </si>
  <si>
    <t>Pueblo</t>
  </si>
  <si>
    <t>10-17</t>
  </si>
  <si>
    <t>No</t>
  </si>
  <si>
    <t>Universidad</t>
  </si>
  <si>
    <t>Batxillerato</t>
  </si>
  <si>
    <t>Secundaria(ESO)</t>
  </si>
  <si>
    <t>Formacion Profesional</t>
  </si>
  <si>
    <t>50 o mas</t>
  </si>
  <si>
    <t>41-50</t>
  </si>
  <si>
    <t>Primaria</t>
  </si>
  <si>
    <t>Població(P)</t>
  </si>
  <si>
    <t>Socis</t>
  </si>
  <si>
    <t>% Consumidors(p)</t>
  </si>
  <si>
    <t>Genere</t>
  </si>
  <si>
    <t>Masculí</t>
  </si>
  <si>
    <t>Efectius</t>
  </si>
  <si>
    <t>Total</t>
  </si>
  <si>
    <t>% socis</t>
  </si>
  <si>
    <t>Edats</t>
  </si>
  <si>
    <t>50 o mes</t>
  </si>
  <si>
    <t>Femení i altres</t>
  </si>
  <si>
    <t>Residencia</t>
  </si>
  <si>
    <t>Poble</t>
  </si>
  <si>
    <t>Ciutat</t>
  </si>
  <si>
    <t>MBA</t>
  </si>
  <si>
    <t>La universidad de la calle</t>
  </si>
  <si>
    <t>10-20 i 41 o mes</t>
  </si>
  <si>
    <t>21-40</t>
  </si>
  <si>
    <t>%socis</t>
  </si>
  <si>
    <t>Estudis</t>
  </si>
  <si>
    <t>Secundaria</t>
  </si>
  <si>
    <t>Batxillerat</t>
  </si>
  <si>
    <t>Formació Professional</t>
  </si>
  <si>
    <t>Universitat</t>
  </si>
  <si>
    <t>Primaria,MBA,Batxillerat,Formació Professional</t>
  </si>
  <si>
    <t>IB</t>
  </si>
  <si>
    <t>Sense estudis</t>
  </si>
  <si>
    <t>-</t>
  </si>
  <si>
    <t>Secundaria, Universitat, sense estudis i la universitat de la calle</t>
  </si>
  <si>
    <t>Primaria,MBA,Batx,FP +Genere</t>
  </si>
  <si>
    <t>Primaria,MBA,Batx,FP + Edat</t>
  </si>
  <si>
    <t>10-20 i 40 o mes</t>
  </si>
  <si>
    <t>Primaria,MBA,Batx,FP + Residencia</t>
  </si>
  <si>
    <t>Efectiu</t>
  </si>
  <si>
    <t xml:space="preserve">Primaria,MBA,Batx,FP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</si>
</sst>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49" fontId="2" fillId="0" borderId="0" xfId="0" applyNumberFormat="1" applyFont="1" applyAlignment="1"/>
    <xf numFmtId="0" fontId="2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"/>
  <sheetViews>
    <sheetView tabSelected="1" workbookViewId="0">
      <pane ySplit="1" topLeftCell="A81" activePane="bottomLeft" state="frozen"/>
      <selection pane="bottomLeft" activeCell="B1" sqref="B1:F101"/>
    </sheetView>
  </sheetViews>
  <sheetFormatPr defaultColWidth="14.44140625" defaultRowHeight="15.75" customHeight="1" x14ac:dyDescent="0.25"/>
  <cols>
    <col min="1" max="3" width="21.5546875" customWidth="1"/>
    <col min="4" max="4" width="72.21875" customWidth="1"/>
    <col min="5" max="5" width="21.5546875" customWidth="1"/>
    <col min="6" max="6" width="21.77734375" customWidth="1"/>
    <col min="7" max="12" width="21.5546875" customWidth="1"/>
  </cols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43949.434266875003</v>
      </c>
      <c r="B2" s="3" t="s">
        <v>6</v>
      </c>
      <c r="C2" s="3" t="s">
        <v>7</v>
      </c>
      <c r="D2" s="3" t="s">
        <v>20</v>
      </c>
      <c r="E2" s="3" t="s">
        <v>12</v>
      </c>
      <c r="F2" s="3" t="s">
        <v>8</v>
      </c>
    </row>
    <row r="3" spans="1:6" x14ac:dyDescent="0.25">
      <c r="A3" s="2">
        <v>43949.43477226852</v>
      </c>
      <c r="B3" s="3" t="s">
        <v>9</v>
      </c>
      <c r="C3" s="3" t="s">
        <v>10</v>
      </c>
      <c r="D3" s="3" t="s">
        <v>18</v>
      </c>
      <c r="E3" s="3" t="s">
        <v>15</v>
      </c>
      <c r="F3" s="3" t="s">
        <v>11</v>
      </c>
    </row>
    <row r="4" spans="1:6" x14ac:dyDescent="0.25">
      <c r="A4" s="2">
        <v>43949.438475937495</v>
      </c>
      <c r="B4" s="3" t="s">
        <v>6</v>
      </c>
      <c r="C4" s="3" t="s">
        <v>7</v>
      </c>
      <c r="D4" s="3" t="s">
        <v>20</v>
      </c>
      <c r="E4" s="3" t="s">
        <v>12</v>
      </c>
      <c r="F4" s="3" t="s">
        <v>11</v>
      </c>
    </row>
    <row r="5" spans="1:6" ht="13.2" x14ac:dyDescent="0.25">
      <c r="A5" s="2">
        <v>43949.439756412037</v>
      </c>
      <c r="B5" s="3" t="s">
        <v>13</v>
      </c>
      <c r="C5" s="3" t="s">
        <v>14</v>
      </c>
      <c r="D5" s="3" t="s">
        <v>40</v>
      </c>
      <c r="E5" s="3" t="s">
        <v>15</v>
      </c>
      <c r="F5" s="3" t="s">
        <v>11</v>
      </c>
    </row>
    <row r="6" spans="1:6" x14ac:dyDescent="0.25">
      <c r="A6" s="2">
        <v>43949.44031208333</v>
      </c>
      <c r="B6" s="3" t="s">
        <v>9</v>
      </c>
      <c r="C6" s="3" t="s">
        <v>16</v>
      </c>
      <c r="D6" s="3" t="s">
        <v>19</v>
      </c>
      <c r="E6" s="3" t="s">
        <v>12</v>
      </c>
      <c r="F6" s="3" t="s">
        <v>8</v>
      </c>
    </row>
    <row r="7" spans="1:6" x14ac:dyDescent="0.25">
      <c r="A7" s="2">
        <v>43949.440559340277</v>
      </c>
      <c r="B7" s="3" t="s">
        <v>6</v>
      </c>
      <c r="C7" s="3" t="s">
        <v>16</v>
      </c>
      <c r="D7" s="3" t="s">
        <v>19</v>
      </c>
      <c r="E7" s="3" t="s">
        <v>12</v>
      </c>
      <c r="F7" s="3" t="s">
        <v>17</v>
      </c>
    </row>
    <row r="8" spans="1:6" x14ac:dyDescent="0.25">
      <c r="A8" s="2">
        <v>43949.449418865741</v>
      </c>
      <c r="B8" s="3" t="s">
        <v>9</v>
      </c>
      <c r="C8" s="3" t="s">
        <v>10</v>
      </c>
      <c r="D8" s="3" t="s">
        <v>18</v>
      </c>
      <c r="E8" s="3" t="s">
        <v>15</v>
      </c>
      <c r="F8" s="3" t="s">
        <v>17</v>
      </c>
    </row>
    <row r="9" spans="1:6" x14ac:dyDescent="0.25">
      <c r="A9" s="2">
        <v>43949.449433692134</v>
      </c>
      <c r="B9" s="3" t="s">
        <v>6</v>
      </c>
      <c r="C9" s="3" t="s">
        <v>7</v>
      </c>
      <c r="D9" s="3" t="s">
        <v>21</v>
      </c>
      <c r="E9" s="3" t="s">
        <v>15</v>
      </c>
      <c r="F9" s="3" t="s">
        <v>8</v>
      </c>
    </row>
    <row r="10" spans="1:6" x14ac:dyDescent="0.25">
      <c r="A10" s="2">
        <v>43949.460764421296</v>
      </c>
      <c r="B10" s="3" t="s">
        <v>9</v>
      </c>
      <c r="C10" s="3" t="s">
        <v>7</v>
      </c>
      <c r="D10" s="3" t="s">
        <v>21</v>
      </c>
      <c r="E10" s="3" t="s">
        <v>15</v>
      </c>
      <c r="F10" s="3" t="s">
        <v>11</v>
      </c>
    </row>
    <row r="11" spans="1:6" x14ac:dyDescent="0.25">
      <c r="A11" s="2">
        <v>43949.468684328705</v>
      </c>
      <c r="B11" s="3" t="s">
        <v>9</v>
      </c>
      <c r="C11" s="3" t="s">
        <v>10</v>
      </c>
      <c r="D11" s="3" t="s">
        <v>19</v>
      </c>
      <c r="E11" s="3" t="s">
        <v>15</v>
      </c>
      <c r="F11" s="3" t="s">
        <v>8</v>
      </c>
    </row>
    <row r="12" spans="1:6" x14ac:dyDescent="0.25">
      <c r="A12" s="2">
        <v>43949.471486365743</v>
      </c>
      <c r="B12" s="3" t="s">
        <v>6</v>
      </c>
      <c r="C12" s="3" t="s">
        <v>10</v>
      </c>
      <c r="D12" s="3" t="s">
        <v>18</v>
      </c>
      <c r="E12" s="3" t="s">
        <v>12</v>
      </c>
      <c r="F12" s="3" t="s">
        <v>11</v>
      </c>
    </row>
    <row r="13" spans="1:6" x14ac:dyDescent="0.25">
      <c r="A13" s="2">
        <v>43949.571249583329</v>
      </c>
      <c r="B13" s="3" t="s">
        <v>9</v>
      </c>
      <c r="C13" s="3" t="s">
        <v>10</v>
      </c>
      <c r="D13" s="3" t="s">
        <v>18</v>
      </c>
      <c r="E13" s="3" t="s">
        <v>15</v>
      </c>
      <c r="F13" s="3" t="s">
        <v>8</v>
      </c>
    </row>
    <row r="14" spans="1:6" x14ac:dyDescent="0.25">
      <c r="A14" s="2">
        <v>43949.593537245368</v>
      </c>
      <c r="B14" s="3" t="s">
        <v>9</v>
      </c>
      <c r="C14" s="3" t="s">
        <v>7</v>
      </c>
      <c r="D14" s="3" t="s">
        <v>18</v>
      </c>
      <c r="E14" s="3" t="s">
        <v>15</v>
      </c>
      <c r="F14" s="3" t="s">
        <v>11</v>
      </c>
    </row>
    <row r="15" spans="1:6" x14ac:dyDescent="0.25">
      <c r="A15" s="2">
        <v>43949.595781875003</v>
      </c>
      <c r="B15" s="3" t="s">
        <v>9</v>
      </c>
      <c r="C15" s="3" t="s">
        <v>7</v>
      </c>
      <c r="D15" s="3" t="s">
        <v>18</v>
      </c>
      <c r="E15" s="3" t="s">
        <v>15</v>
      </c>
      <c r="F15" s="3" t="s">
        <v>8</v>
      </c>
    </row>
    <row r="16" spans="1:6" x14ac:dyDescent="0.25">
      <c r="A16" s="2">
        <v>43949.597119560189</v>
      </c>
      <c r="B16" s="3" t="s">
        <v>6</v>
      </c>
      <c r="C16" s="3" t="s">
        <v>10</v>
      </c>
      <c r="D16" s="3" t="s">
        <v>18</v>
      </c>
      <c r="E16" s="3" t="s">
        <v>12</v>
      </c>
      <c r="F16" s="3" t="s">
        <v>8</v>
      </c>
    </row>
    <row r="17" spans="1:6" x14ac:dyDescent="0.25">
      <c r="A17" s="2">
        <v>43949.657244363421</v>
      </c>
      <c r="B17" s="3" t="s">
        <v>9</v>
      </c>
      <c r="C17" s="3" t="s">
        <v>16</v>
      </c>
      <c r="D17" s="3" t="s">
        <v>18</v>
      </c>
      <c r="E17" s="3" t="s">
        <v>12</v>
      </c>
      <c r="F17" s="3" t="s">
        <v>11</v>
      </c>
    </row>
    <row r="18" spans="1:6" x14ac:dyDescent="0.25">
      <c r="A18" s="2">
        <v>43949.707000983792</v>
      </c>
      <c r="B18" s="3" t="s">
        <v>6</v>
      </c>
      <c r="C18" s="3" t="s">
        <v>7</v>
      </c>
      <c r="D18" s="3" t="s">
        <v>19</v>
      </c>
      <c r="E18" s="3" t="s">
        <v>12</v>
      </c>
      <c r="F18" s="3" t="s">
        <v>17</v>
      </c>
    </row>
    <row r="19" spans="1:6" x14ac:dyDescent="0.25">
      <c r="A19" s="2">
        <v>43949.814668495368</v>
      </c>
      <c r="B19" s="3" t="s">
        <v>6</v>
      </c>
      <c r="C19" s="3" t="s">
        <v>7</v>
      </c>
      <c r="D19" s="3" t="s">
        <v>19</v>
      </c>
      <c r="E19" s="3" t="s">
        <v>12</v>
      </c>
      <c r="F19" s="3" t="s">
        <v>8</v>
      </c>
    </row>
    <row r="20" spans="1:6" x14ac:dyDescent="0.25">
      <c r="A20" s="2">
        <v>43949.820381956015</v>
      </c>
      <c r="B20" s="3" t="s">
        <v>6</v>
      </c>
      <c r="C20" s="3" t="s">
        <v>16</v>
      </c>
      <c r="D20" s="3" t="s">
        <v>20</v>
      </c>
      <c r="E20" s="3" t="s">
        <v>15</v>
      </c>
      <c r="F20" s="3" t="s">
        <v>11</v>
      </c>
    </row>
    <row r="21" spans="1:6" x14ac:dyDescent="0.25">
      <c r="A21" s="2">
        <v>43949.832480243058</v>
      </c>
      <c r="B21" s="3" t="s">
        <v>9</v>
      </c>
      <c r="C21" s="3" t="s">
        <v>7</v>
      </c>
      <c r="D21" s="3" t="s">
        <v>18</v>
      </c>
      <c r="E21" s="3" t="s">
        <v>12</v>
      </c>
      <c r="F21" s="3" t="s">
        <v>11</v>
      </c>
    </row>
    <row r="22" spans="1:6" x14ac:dyDescent="0.25">
      <c r="A22" s="2">
        <v>43949.839171435189</v>
      </c>
      <c r="B22" s="3" t="s">
        <v>9</v>
      </c>
      <c r="C22" s="3" t="s">
        <v>7</v>
      </c>
      <c r="D22" s="3" t="s">
        <v>19</v>
      </c>
      <c r="E22" s="3" t="s">
        <v>12</v>
      </c>
      <c r="F22" s="3" t="s">
        <v>11</v>
      </c>
    </row>
    <row r="23" spans="1:6" x14ac:dyDescent="0.25">
      <c r="A23" s="2">
        <v>43949.874069363424</v>
      </c>
      <c r="B23" s="3" t="s">
        <v>9</v>
      </c>
      <c r="C23" s="3" t="s">
        <v>10</v>
      </c>
      <c r="D23" s="3" t="s">
        <v>18</v>
      </c>
      <c r="E23" s="3" t="s">
        <v>15</v>
      </c>
      <c r="F23" s="3" t="s">
        <v>11</v>
      </c>
    </row>
    <row r="24" spans="1:6" x14ac:dyDescent="0.25">
      <c r="A24" s="2">
        <v>43949.882322152778</v>
      </c>
      <c r="B24" s="3" t="s">
        <v>6</v>
      </c>
      <c r="C24" s="3" t="s">
        <v>7</v>
      </c>
      <c r="D24" s="3" t="s">
        <v>19</v>
      </c>
      <c r="E24" s="3" t="s">
        <v>15</v>
      </c>
      <c r="F24" s="3" t="s">
        <v>11</v>
      </c>
    </row>
    <row r="25" spans="1:6" x14ac:dyDescent="0.25">
      <c r="A25" s="2">
        <v>43949.884090231484</v>
      </c>
      <c r="B25" s="3" t="s">
        <v>9</v>
      </c>
      <c r="C25" s="3" t="s">
        <v>10</v>
      </c>
      <c r="D25" s="3" t="s">
        <v>21</v>
      </c>
      <c r="E25" s="3" t="s">
        <v>12</v>
      </c>
      <c r="F25" s="3" t="s">
        <v>11</v>
      </c>
    </row>
    <row r="26" spans="1:6" x14ac:dyDescent="0.25">
      <c r="A26" s="2">
        <v>43949.887170393515</v>
      </c>
      <c r="B26" s="3" t="s">
        <v>6</v>
      </c>
      <c r="C26" s="3" t="s">
        <v>10</v>
      </c>
      <c r="D26" s="3" t="s">
        <v>19</v>
      </c>
      <c r="E26" s="3" t="s">
        <v>15</v>
      </c>
      <c r="F26" s="3" t="s">
        <v>11</v>
      </c>
    </row>
    <row r="27" spans="1:6" x14ac:dyDescent="0.25">
      <c r="A27" s="2">
        <v>43949.887383078705</v>
      </c>
      <c r="B27" s="3" t="s">
        <v>9</v>
      </c>
      <c r="C27" s="3" t="s">
        <v>7</v>
      </c>
      <c r="D27" s="3" t="s">
        <v>18</v>
      </c>
      <c r="E27" s="3" t="s">
        <v>12</v>
      </c>
      <c r="F27" s="3" t="s">
        <v>17</v>
      </c>
    </row>
    <row r="28" spans="1:6" x14ac:dyDescent="0.25">
      <c r="A28" s="2">
        <v>43949.890960405093</v>
      </c>
      <c r="B28" s="3" t="s">
        <v>6</v>
      </c>
      <c r="C28" s="3" t="s">
        <v>10</v>
      </c>
      <c r="D28" s="3" t="s">
        <v>21</v>
      </c>
      <c r="E28" s="3" t="s">
        <v>15</v>
      </c>
      <c r="F28" s="3" t="s">
        <v>8</v>
      </c>
    </row>
    <row r="29" spans="1:6" x14ac:dyDescent="0.25">
      <c r="A29" s="2">
        <v>43949.900562164352</v>
      </c>
      <c r="B29" s="3" t="s">
        <v>6</v>
      </c>
      <c r="C29" s="3" t="s">
        <v>14</v>
      </c>
      <c r="D29" s="3" t="s">
        <v>21</v>
      </c>
      <c r="E29" s="3" t="s">
        <v>12</v>
      </c>
      <c r="F29" s="3" t="s">
        <v>8</v>
      </c>
    </row>
    <row r="30" spans="1:6" x14ac:dyDescent="0.25">
      <c r="A30" s="2">
        <v>43949.904056967593</v>
      </c>
      <c r="B30" s="3" t="s">
        <v>9</v>
      </c>
      <c r="C30" s="3" t="s">
        <v>7</v>
      </c>
      <c r="D30" s="3" t="s">
        <v>19</v>
      </c>
      <c r="E30" s="3" t="s">
        <v>15</v>
      </c>
      <c r="F30" s="3" t="s">
        <v>11</v>
      </c>
    </row>
    <row r="31" spans="1:6" x14ac:dyDescent="0.25">
      <c r="A31" s="2">
        <v>43949.905467094912</v>
      </c>
      <c r="B31" s="3" t="s">
        <v>6</v>
      </c>
      <c r="C31" s="3" t="s">
        <v>7</v>
      </c>
      <c r="D31" s="3" t="s">
        <v>18</v>
      </c>
      <c r="E31" s="3" t="s">
        <v>12</v>
      </c>
      <c r="F31" s="3" t="s">
        <v>11</v>
      </c>
    </row>
    <row r="32" spans="1:6" x14ac:dyDescent="0.25">
      <c r="A32" s="2">
        <v>43949.910869409723</v>
      </c>
      <c r="B32" s="3" t="s">
        <v>6</v>
      </c>
      <c r="C32" s="3" t="s">
        <v>10</v>
      </c>
      <c r="D32" s="3" t="s">
        <v>21</v>
      </c>
      <c r="E32" s="3" t="s">
        <v>12</v>
      </c>
      <c r="F32" s="3" t="s">
        <v>11</v>
      </c>
    </row>
    <row r="33" spans="1:6" x14ac:dyDescent="0.25">
      <c r="A33" s="2">
        <v>43949.927537905096</v>
      </c>
      <c r="B33" s="3" t="s">
        <v>6</v>
      </c>
      <c r="C33" s="3" t="s">
        <v>10</v>
      </c>
      <c r="D33" s="3" t="s">
        <v>21</v>
      </c>
      <c r="E33" s="3" t="s">
        <v>12</v>
      </c>
      <c r="F33" s="3" t="s">
        <v>17</v>
      </c>
    </row>
    <row r="34" spans="1:6" x14ac:dyDescent="0.25">
      <c r="A34" s="2">
        <v>43949.932313634257</v>
      </c>
      <c r="B34" s="3" t="s">
        <v>9</v>
      </c>
      <c r="C34" s="3" t="s">
        <v>10</v>
      </c>
      <c r="D34" s="3" t="s">
        <v>21</v>
      </c>
      <c r="E34" s="3" t="s">
        <v>15</v>
      </c>
      <c r="F34" s="3" t="s">
        <v>17</v>
      </c>
    </row>
    <row r="35" spans="1:6" x14ac:dyDescent="0.25">
      <c r="A35" s="2">
        <v>43949.940365972223</v>
      </c>
      <c r="B35" s="3" t="s">
        <v>9</v>
      </c>
      <c r="C35" s="3" t="s">
        <v>10</v>
      </c>
      <c r="D35" s="3" t="s">
        <v>21</v>
      </c>
      <c r="E35" s="3" t="s">
        <v>15</v>
      </c>
      <c r="F35" s="3" t="s">
        <v>11</v>
      </c>
    </row>
    <row r="36" spans="1:6" x14ac:dyDescent="0.25">
      <c r="A36" s="2">
        <v>43949.941145613426</v>
      </c>
      <c r="B36" s="3" t="s">
        <v>9</v>
      </c>
      <c r="C36" s="3" t="s">
        <v>10</v>
      </c>
      <c r="D36" s="3" t="s">
        <v>18</v>
      </c>
      <c r="E36" s="3" t="s">
        <v>15</v>
      </c>
      <c r="F36" s="3" t="s">
        <v>11</v>
      </c>
    </row>
    <row r="37" spans="1:6" x14ac:dyDescent="0.25">
      <c r="A37" s="2">
        <v>43949.943731342588</v>
      </c>
      <c r="B37" s="3" t="s">
        <v>6</v>
      </c>
      <c r="C37" s="3" t="s">
        <v>14</v>
      </c>
      <c r="D37" s="3" t="s">
        <v>21</v>
      </c>
      <c r="E37" s="3" t="s">
        <v>15</v>
      </c>
      <c r="F37" s="3" t="s">
        <v>8</v>
      </c>
    </row>
    <row r="38" spans="1:6" x14ac:dyDescent="0.25">
      <c r="A38" s="2">
        <v>43949.944994988429</v>
      </c>
      <c r="B38" s="3" t="s">
        <v>6</v>
      </c>
      <c r="C38" s="3" t="s">
        <v>10</v>
      </c>
      <c r="D38" s="3" t="s">
        <v>21</v>
      </c>
      <c r="E38" s="3" t="s">
        <v>12</v>
      </c>
      <c r="F38" s="3" t="s">
        <v>11</v>
      </c>
    </row>
    <row r="39" spans="1:6" x14ac:dyDescent="0.25">
      <c r="A39" s="2">
        <v>43949.957066388888</v>
      </c>
      <c r="B39" s="3" t="s">
        <v>6</v>
      </c>
      <c r="C39" s="3" t="s">
        <v>22</v>
      </c>
      <c r="D39" s="3" t="s">
        <v>21</v>
      </c>
      <c r="E39" s="3" t="s">
        <v>12</v>
      </c>
      <c r="F39" s="3" t="s">
        <v>17</v>
      </c>
    </row>
    <row r="40" spans="1:6" x14ac:dyDescent="0.25">
      <c r="A40" s="2">
        <v>43949.984182256943</v>
      </c>
      <c r="B40" s="3" t="s">
        <v>6</v>
      </c>
      <c r="C40" s="3" t="s">
        <v>10</v>
      </c>
      <c r="D40" s="3" t="s">
        <v>18</v>
      </c>
      <c r="E40" s="3" t="s">
        <v>15</v>
      </c>
      <c r="F40" s="3" t="s">
        <v>11</v>
      </c>
    </row>
    <row r="41" spans="1:6" x14ac:dyDescent="0.25">
      <c r="A41" s="2">
        <v>43950.028062280093</v>
      </c>
      <c r="B41" s="3" t="s">
        <v>6</v>
      </c>
      <c r="C41" s="3" t="s">
        <v>10</v>
      </c>
      <c r="D41" s="3" t="s">
        <v>18</v>
      </c>
      <c r="E41" s="3" t="s">
        <v>12</v>
      </c>
      <c r="F41" s="3" t="s">
        <v>11</v>
      </c>
    </row>
    <row r="42" spans="1:6" x14ac:dyDescent="0.25">
      <c r="A42" s="2">
        <v>43950.084109027783</v>
      </c>
      <c r="B42" s="3" t="s">
        <v>6</v>
      </c>
      <c r="C42" s="3" t="s">
        <v>7</v>
      </c>
      <c r="D42" s="3" t="s">
        <v>19</v>
      </c>
      <c r="E42" s="3" t="s">
        <v>12</v>
      </c>
      <c r="F42" s="3" t="s">
        <v>17</v>
      </c>
    </row>
    <row r="43" spans="1:6" x14ac:dyDescent="0.25">
      <c r="A43" s="2">
        <v>43950.378781527776</v>
      </c>
      <c r="B43" s="3" t="s">
        <v>6</v>
      </c>
      <c r="C43" s="3" t="s">
        <v>10</v>
      </c>
      <c r="D43" s="3" t="s">
        <v>21</v>
      </c>
      <c r="E43" s="3" t="s">
        <v>15</v>
      </c>
      <c r="F43" s="3" t="s">
        <v>11</v>
      </c>
    </row>
    <row r="44" spans="1:6" x14ac:dyDescent="0.25">
      <c r="A44" s="2">
        <v>43950.429286712962</v>
      </c>
      <c r="B44" s="3" t="s">
        <v>6</v>
      </c>
      <c r="C44" s="3" t="s">
        <v>10</v>
      </c>
      <c r="D44" s="3" t="s">
        <v>18</v>
      </c>
      <c r="E44" s="3" t="s">
        <v>12</v>
      </c>
      <c r="F44" s="3" t="s">
        <v>11</v>
      </c>
    </row>
    <row r="45" spans="1:6" x14ac:dyDescent="0.25">
      <c r="A45" s="2">
        <v>43950.429414456019</v>
      </c>
      <c r="B45" s="3" t="s">
        <v>9</v>
      </c>
      <c r="C45" s="3" t="s">
        <v>10</v>
      </c>
      <c r="D45" s="3" t="s">
        <v>21</v>
      </c>
      <c r="E45" s="3" t="s">
        <v>15</v>
      </c>
      <c r="F45" s="3" t="s">
        <v>8</v>
      </c>
    </row>
    <row r="46" spans="1:6" x14ac:dyDescent="0.25">
      <c r="A46" s="2">
        <v>43950.430430300927</v>
      </c>
      <c r="B46" s="3" t="s">
        <v>9</v>
      </c>
      <c r="C46" s="3" t="s">
        <v>10</v>
      </c>
      <c r="D46" s="3" t="s">
        <v>18</v>
      </c>
      <c r="E46" s="3" t="s">
        <v>12</v>
      </c>
      <c r="F46" s="3" t="s">
        <v>11</v>
      </c>
    </row>
    <row r="47" spans="1:6" x14ac:dyDescent="0.25">
      <c r="A47" s="2">
        <v>43950.466035902777</v>
      </c>
      <c r="B47" s="3" t="s">
        <v>6</v>
      </c>
      <c r="C47" s="3" t="s">
        <v>10</v>
      </c>
      <c r="D47" s="3" t="s">
        <v>18</v>
      </c>
      <c r="E47" s="3" t="s">
        <v>12</v>
      </c>
      <c r="F47" s="3" t="s">
        <v>17</v>
      </c>
    </row>
    <row r="48" spans="1:6" x14ac:dyDescent="0.25">
      <c r="A48" s="2">
        <v>43950.64469144676</v>
      </c>
      <c r="B48" s="3" t="s">
        <v>9</v>
      </c>
      <c r="C48" s="3" t="s">
        <v>22</v>
      </c>
      <c r="D48" s="3" t="s">
        <v>21</v>
      </c>
      <c r="E48" s="3" t="s">
        <v>12</v>
      </c>
      <c r="F48" s="3" t="s">
        <v>11</v>
      </c>
    </row>
    <row r="49" spans="1:6" x14ac:dyDescent="0.25">
      <c r="A49" s="2">
        <v>43950.649967407408</v>
      </c>
      <c r="B49" s="3" t="s">
        <v>6</v>
      </c>
      <c r="C49" s="3" t="s">
        <v>16</v>
      </c>
      <c r="D49" s="3" t="s">
        <v>20</v>
      </c>
      <c r="E49" s="3" t="s">
        <v>15</v>
      </c>
      <c r="F49" s="3" t="s">
        <v>11</v>
      </c>
    </row>
    <row r="50" spans="1:6" x14ac:dyDescent="0.25">
      <c r="A50" s="2">
        <v>43950.654285173616</v>
      </c>
      <c r="B50" s="3" t="s">
        <v>6</v>
      </c>
      <c r="C50" s="3" t="s">
        <v>22</v>
      </c>
      <c r="D50" s="3" t="s">
        <v>19</v>
      </c>
      <c r="E50" s="3" t="s">
        <v>15</v>
      </c>
      <c r="F50" s="3" t="s">
        <v>8</v>
      </c>
    </row>
    <row r="51" spans="1:6" x14ac:dyDescent="0.25">
      <c r="A51" s="2">
        <v>43950.654349305551</v>
      </c>
      <c r="B51" s="3" t="s">
        <v>9</v>
      </c>
      <c r="C51" s="3" t="s">
        <v>23</v>
      </c>
      <c r="D51" s="3" t="s">
        <v>20</v>
      </c>
      <c r="E51" s="3" t="s">
        <v>15</v>
      </c>
      <c r="F51" s="3" t="s">
        <v>11</v>
      </c>
    </row>
    <row r="52" spans="1:6" x14ac:dyDescent="0.25">
      <c r="A52" s="2">
        <v>43950.654762002319</v>
      </c>
      <c r="B52" s="3" t="s">
        <v>6</v>
      </c>
      <c r="C52" s="3" t="s">
        <v>22</v>
      </c>
      <c r="D52" s="3" t="s">
        <v>24</v>
      </c>
      <c r="E52" s="3" t="s">
        <v>12</v>
      </c>
      <c r="F52" s="3" t="s">
        <v>17</v>
      </c>
    </row>
    <row r="53" spans="1:6" x14ac:dyDescent="0.25">
      <c r="A53" s="2">
        <v>43950.669139351856</v>
      </c>
      <c r="B53" s="3" t="s">
        <v>9</v>
      </c>
      <c r="C53" s="3" t="s">
        <v>22</v>
      </c>
      <c r="D53" s="3" t="s">
        <v>18</v>
      </c>
      <c r="E53" s="3" t="s">
        <v>15</v>
      </c>
      <c r="F53" s="3" t="s">
        <v>8</v>
      </c>
    </row>
    <row r="54" spans="1:6" x14ac:dyDescent="0.25">
      <c r="A54" s="2">
        <v>43950.759518819439</v>
      </c>
      <c r="B54" s="3" t="s">
        <v>9</v>
      </c>
      <c r="C54" s="3" t="s">
        <v>23</v>
      </c>
      <c r="D54" s="3" t="s">
        <v>20</v>
      </c>
      <c r="E54" s="3" t="s">
        <v>15</v>
      </c>
      <c r="F54" s="3" t="s">
        <v>11</v>
      </c>
    </row>
    <row r="55" spans="1:6" x14ac:dyDescent="0.25">
      <c r="A55" s="2">
        <v>43950.781418078703</v>
      </c>
      <c r="B55" s="3" t="s">
        <v>9</v>
      </c>
      <c r="C55" s="3" t="s">
        <v>10</v>
      </c>
      <c r="D55" s="3" t="s">
        <v>21</v>
      </c>
      <c r="E55" s="3" t="s">
        <v>15</v>
      </c>
      <c r="F55" s="3" t="s">
        <v>11</v>
      </c>
    </row>
    <row r="56" spans="1:6" x14ac:dyDescent="0.25">
      <c r="A56" s="2">
        <v>43950.781677314815</v>
      </c>
      <c r="B56" s="3" t="s">
        <v>9</v>
      </c>
      <c r="C56" s="3" t="s">
        <v>7</v>
      </c>
      <c r="D56" s="3" t="s">
        <v>19</v>
      </c>
      <c r="E56" s="3" t="s">
        <v>12</v>
      </c>
      <c r="F56" s="3" t="s">
        <v>11</v>
      </c>
    </row>
    <row r="57" spans="1:6" x14ac:dyDescent="0.25">
      <c r="A57" s="2">
        <v>43950.781857222217</v>
      </c>
      <c r="B57" s="3" t="s">
        <v>9</v>
      </c>
      <c r="C57" s="3" t="s">
        <v>14</v>
      </c>
      <c r="D57" s="3" t="s">
        <v>21</v>
      </c>
      <c r="E57" s="3" t="s">
        <v>15</v>
      </c>
      <c r="F57" s="3" t="s">
        <v>11</v>
      </c>
    </row>
    <row r="58" spans="1:6" x14ac:dyDescent="0.25">
      <c r="A58" s="2">
        <v>43950.782125509257</v>
      </c>
      <c r="B58" s="3" t="s">
        <v>6</v>
      </c>
      <c r="C58" s="3" t="s">
        <v>7</v>
      </c>
      <c r="D58" s="3" t="s">
        <v>18</v>
      </c>
      <c r="E58" s="3" t="s">
        <v>12</v>
      </c>
      <c r="F58" s="3" t="s">
        <v>11</v>
      </c>
    </row>
    <row r="59" spans="1:6" x14ac:dyDescent="0.25">
      <c r="A59" s="2">
        <v>43950.782346874999</v>
      </c>
      <c r="B59" s="3" t="s">
        <v>6</v>
      </c>
      <c r="C59" s="3" t="s">
        <v>16</v>
      </c>
      <c r="D59" s="3" t="s">
        <v>20</v>
      </c>
      <c r="E59" s="3" t="s">
        <v>12</v>
      </c>
      <c r="F59" s="3" t="s">
        <v>17</v>
      </c>
    </row>
    <row r="60" spans="1:6" x14ac:dyDescent="0.25">
      <c r="A60" s="2">
        <v>43950.782594131946</v>
      </c>
      <c r="B60" s="3" t="s">
        <v>9</v>
      </c>
      <c r="C60" s="3" t="s">
        <v>7</v>
      </c>
      <c r="D60" s="3" t="s">
        <v>21</v>
      </c>
      <c r="E60" s="3" t="s">
        <v>12</v>
      </c>
      <c r="F60" s="3" t="s">
        <v>11</v>
      </c>
    </row>
    <row r="61" spans="1:6" x14ac:dyDescent="0.25">
      <c r="A61" s="2">
        <v>43950.784659097219</v>
      </c>
      <c r="B61" s="3" t="s">
        <v>9</v>
      </c>
      <c r="C61" s="3" t="s">
        <v>10</v>
      </c>
      <c r="D61" s="3" t="s">
        <v>18</v>
      </c>
      <c r="E61" s="3" t="s">
        <v>12</v>
      </c>
      <c r="F61" s="3" t="s">
        <v>17</v>
      </c>
    </row>
    <row r="62" spans="1:6" x14ac:dyDescent="0.25">
      <c r="A62" s="2">
        <v>43950.787620451389</v>
      </c>
      <c r="B62" s="3" t="s">
        <v>9</v>
      </c>
      <c r="C62" s="3" t="s">
        <v>10</v>
      </c>
      <c r="D62" s="3" t="s">
        <v>18</v>
      </c>
      <c r="E62" s="3" t="s">
        <v>15</v>
      </c>
      <c r="F62" s="3" t="s">
        <v>8</v>
      </c>
    </row>
    <row r="63" spans="1:6" ht="13.2" x14ac:dyDescent="0.25">
      <c r="A63" s="2">
        <v>43950.78778392361</v>
      </c>
      <c r="B63" s="3" t="s">
        <v>13</v>
      </c>
      <c r="C63" s="3" t="s">
        <v>22</v>
      </c>
      <c r="D63" s="3" t="s">
        <v>52</v>
      </c>
      <c r="E63" s="3" t="s">
        <v>12</v>
      </c>
      <c r="F63" s="3" t="s">
        <v>11</v>
      </c>
    </row>
    <row r="64" spans="1:6" ht="13.2" x14ac:dyDescent="0.25">
      <c r="A64" s="2">
        <v>43950.78790516204</v>
      </c>
      <c r="B64" s="3" t="s">
        <v>9</v>
      </c>
      <c r="C64" s="3" t="s">
        <v>10</v>
      </c>
      <c r="D64" s="3" t="s">
        <v>52</v>
      </c>
      <c r="E64" s="3" t="s">
        <v>12</v>
      </c>
      <c r="F64" s="3" t="s">
        <v>11</v>
      </c>
    </row>
    <row r="65" spans="1:6" x14ac:dyDescent="0.25">
      <c r="A65" s="2">
        <v>43950.788319837964</v>
      </c>
      <c r="B65" s="3" t="s">
        <v>9</v>
      </c>
      <c r="C65" s="3" t="s">
        <v>16</v>
      </c>
      <c r="D65" s="3" t="s">
        <v>20</v>
      </c>
      <c r="E65" s="3" t="s">
        <v>15</v>
      </c>
      <c r="F65" s="3" t="s">
        <v>8</v>
      </c>
    </row>
    <row r="66" spans="1:6" x14ac:dyDescent="0.25">
      <c r="A66" s="2">
        <v>43950.806247210647</v>
      </c>
      <c r="B66" s="3" t="s">
        <v>9</v>
      </c>
      <c r="C66" s="3" t="s">
        <v>22</v>
      </c>
      <c r="D66" s="3" t="s">
        <v>18</v>
      </c>
      <c r="E66" s="3" t="s">
        <v>15</v>
      </c>
      <c r="F66" s="3" t="s">
        <v>8</v>
      </c>
    </row>
    <row r="67" spans="1:6" x14ac:dyDescent="0.25">
      <c r="A67" s="2">
        <v>43950.810474166668</v>
      </c>
      <c r="B67" s="3" t="s">
        <v>6</v>
      </c>
      <c r="C67" s="3" t="s">
        <v>23</v>
      </c>
      <c r="D67" s="3" t="s">
        <v>18</v>
      </c>
      <c r="E67" s="3" t="s">
        <v>15</v>
      </c>
      <c r="F67" s="3" t="s">
        <v>17</v>
      </c>
    </row>
    <row r="68" spans="1:6" x14ac:dyDescent="0.25">
      <c r="A68" s="2">
        <v>43950.812361828706</v>
      </c>
      <c r="B68" s="3" t="s">
        <v>6</v>
      </c>
      <c r="C68" s="3" t="s">
        <v>22</v>
      </c>
      <c r="D68" s="3" t="s">
        <v>21</v>
      </c>
      <c r="E68" s="3" t="s">
        <v>15</v>
      </c>
      <c r="F68" s="3" t="s">
        <v>8</v>
      </c>
    </row>
    <row r="69" spans="1:6" x14ac:dyDescent="0.25">
      <c r="A69" s="2">
        <v>43950.814129386577</v>
      </c>
      <c r="B69" s="3" t="s">
        <v>6</v>
      </c>
      <c r="C69" s="3" t="s">
        <v>14</v>
      </c>
      <c r="D69" s="3" t="s">
        <v>18</v>
      </c>
      <c r="E69" s="3" t="s">
        <v>12</v>
      </c>
      <c r="F69" s="3" t="s">
        <v>8</v>
      </c>
    </row>
    <row r="70" spans="1:6" x14ac:dyDescent="0.25">
      <c r="A70" s="2">
        <v>43950.815175682874</v>
      </c>
      <c r="B70" s="3" t="s">
        <v>9</v>
      </c>
      <c r="C70" s="3" t="s">
        <v>7</v>
      </c>
      <c r="D70" t="s">
        <v>18</v>
      </c>
      <c r="E70" s="3" t="s">
        <v>12</v>
      </c>
      <c r="F70" s="3" t="s">
        <v>17</v>
      </c>
    </row>
    <row r="71" spans="1:6" x14ac:dyDescent="0.25">
      <c r="A71" s="2">
        <v>43950.815981736116</v>
      </c>
      <c r="B71" s="3" t="s">
        <v>6</v>
      </c>
      <c r="C71" s="3" t="s">
        <v>14</v>
      </c>
      <c r="D71" s="3" t="s">
        <v>52</v>
      </c>
      <c r="E71" s="3" t="s">
        <v>12</v>
      </c>
      <c r="F71" s="3" t="s">
        <v>11</v>
      </c>
    </row>
    <row r="72" spans="1:6" x14ac:dyDescent="0.25">
      <c r="A72" s="2">
        <v>43950.846106562502</v>
      </c>
      <c r="B72" s="3" t="s">
        <v>6</v>
      </c>
      <c r="C72" s="3" t="s">
        <v>23</v>
      </c>
      <c r="D72" s="3" t="s">
        <v>19</v>
      </c>
      <c r="E72" s="3" t="s">
        <v>12</v>
      </c>
      <c r="F72" s="3" t="s">
        <v>11</v>
      </c>
    </row>
    <row r="73" spans="1:6" x14ac:dyDescent="0.25">
      <c r="A73" s="2">
        <v>43950.853596388886</v>
      </c>
      <c r="B73" s="3" t="s">
        <v>9</v>
      </c>
      <c r="C73" s="3" t="s">
        <v>22</v>
      </c>
      <c r="D73" s="3" t="s">
        <v>19</v>
      </c>
      <c r="E73" s="3" t="s">
        <v>12</v>
      </c>
      <c r="F73" s="3" t="s">
        <v>11</v>
      </c>
    </row>
    <row r="74" spans="1:6" x14ac:dyDescent="0.25">
      <c r="A74" s="2">
        <v>43950.855380601854</v>
      </c>
      <c r="B74" s="3" t="s">
        <v>9</v>
      </c>
      <c r="C74" s="3" t="s">
        <v>23</v>
      </c>
      <c r="D74" s="3" t="s">
        <v>19</v>
      </c>
      <c r="E74" s="3" t="s">
        <v>12</v>
      </c>
      <c r="F74" s="3" t="s">
        <v>17</v>
      </c>
    </row>
    <row r="75" spans="1:6" x14ac:dyDescent="0.25">
      <c r="A75" s="2">
        <v>43950.856733831017</v>
      </c>
      <c r="B75" s="3" t="s">
        <v>9</v>
      </c>
      <c r="C75" s="3" t="s">
        <v>22</v>
      </c>
      <c r="D75" s="3" t="s">
        <v>21</v>
      </c>
      <c r="E75" s="3" t="s">
        <v>15</v>
      </c>
      <c r="F75" s="3" t="s">
        <v>11</v>
      </c>
    </row>
    <row r="76" spans="1:6" x14ac:dyDescent="0.25">
      <c r="A76" s="2">
        <v>43950.903570486116</v>
      </c>
      <c r="B76" s="3" t="s">
        <v>9</v>
      </c>
      <c r="C76" s="3" t="s">
        <v>23</v>
      </c>
      <c r="D76" s="3" t="s">
        <v>21</v>
      </c>
      <c r="E76" s="3" t="s">
        <v>12</v>
      </c>
      <c r="F76" s="3" t="s">
        <v>17</v>
      </c>
    </row>
    <row r="77" spans="1:6" x14ac:dyDescent="0.25">
      <c r="A77" s="2">
        <v>43950.910459710649</v>
      </c>
      <c r="B77" s="3" t="s">
        <v>9</v>
      </c>
      <c r="C77" s="3" t="s">
        <v>23</v>
      </c>
      <c r="D77" s="3" t="s">
        <v>19</v>
      </c>
      <c r="E77" s="3" t="s">
        <v>15</v>
      </c>
      <c r="F77" s="3" t="s">
        <v>8</v>
      </c>
    </row>
    <row r="78" spans="1:6" x14ac:dyDescent="0.25">
      <c r="A78" s="2">
        <v>43950.91121726852</v>
      </c>
      <c r="B78" s="3" t="s">
        <v>9</v>
      </c>
      <c r="C78" s="3" t="s">
        <v>14</v>
      </c>
      <c r="D78" s="3" t="s">
        <v>39</v>
      </c>
      <c r="E78" s="3" t="s">
        <v>12</v>
      </c>
      <c r="F78" s="3" t="s">
        <v>8</v>
      </c>
    </row>
    <row r="79" spans="1:6" x14ac:dyDescent="0.25">
      <c r="A79" s="2">
        <v>43950.91552130787</v>
      </c>
      <c r="B79" s="3" t="s">
        <v>9</v>
      </c>
      <c r="C79" s="3" t="s">
        <v>10</v>
      </c>
      <c r="D79" s="3" t="s">
        <v>21</v>
      </c>
      <c r="E79" s="3" t="s">
        <v>15</v>
      </c>
      <c r="F79" s="3" t="s">
        <v>11</v>
      </c>
    </row>
    <row r="80" spans="1:6" x14ac:dyDescent="0.25">
      <c r="A80" s="2">
        <v>43950.916062407407</v>
      </c>
      <c r="B80" s="3" t="s">
        <v>9</v>
      </c>
      <c r="C80" s="3" t="s">
        <v>23</v>
      </c>
      <c r="D80" s="3" t="s">
        <v>19</v>
      </c>
      <c r="E80" s="3" t="s">
        <v>12</v>
      </c>
      <c r="F80" s="3" t="s">
        <v>8</v>
      </c>
    </row>
    <row r="81" spans="1:6" x14ac:dyDescent="0.25">
      <c r="A81" s="2">
        <v>43950.925279409726</v>
      </c>
      <c r="B81" s="3" t="s">
        <v>9</v>
      </c>
      <c r="C81" s="3" t="s">
        <v>22</v>
      </c>
      <c r="D81" s="3" t="s">
        <v>21</v>
      </c>
      <c r="E81" s="3" t="s">
        <v>15</v>
      </c>
      <c r="F81" s="3" t="s">
        <v>11</v>
      </c>
    </row>
    <row r="82" spans="1:6" x14ac:dyDescent="0.25">
      <c r="A82" s="2">
        <v>43950.928001898152</v>
      </c>
      <c r="B82" s="3" t="s">
        <v>9</v>
      </c>
      <c r="C82" s="3" t="s">
        <v>23</v>
      </c>
      <c r="D82" s="3" t="s">
        <v>18</v>
      </c>
      <c r="E82" s="3" t="s">
        <v>12</v>
      </c>
      <c r="F82" s="3" t="s">
        <v>11</v>
      </c>
    </row>
    <row r="83" spans="1:6" x14ac:dyDescent="0.25">
      <c r="A83" s="2">
        <v>43950.92918501157</v>
      </c>
      <c r="B83" s="3" t="s">
        <v>6</v>
      </c>
      <c r="C83" s="3" t="s">
        <v>10</v>
      </c>
      <c r="D83" s="3" t="s">
        <v>18</v>
      </c>
      <c r="E83" s="3" t="s">
        <v>15</v>
      </c>
      <c r="F83" s="3" t="s">
        <v>11</v>
      </c>
    </row>
    <row r="84" spans="1:6" x14ac:dyDescent="0.25">
      <c r="A84" s="2">
        <v>43950.934562141207</v>
      </c>
      <c r="B84" s="3" t="s">
        <v>9</v>
      </c>
      <c r="C84" s="3" t="s">
        <v>7</v>
      </c>
      <c r="D84" s="3" t="s">
        <v>21</v>
      </c>
      <c r="E84" s="3" t="s">
        <v>12</v>
      </c>
      <c r="F84" s="3" t="s">
        <v>8</v>
      </c>
    </row>
    <row r="85" spans="1:6" x14ac:dyDescent="0.25">
      <c r="A85" s="2">
        <v>43950.935037569448</v>
      </c>
      <c r="B85" s="3" t="s">
        <v>9</v>
      </c>
      <c r="C85" s="3" t="s">
        <v>10</v>
      </c>
      <c r="D85" s="3" t="s">
        <v>18</v>
      </c>
      <c r="E85" s="3" t="s">
        <v>12</v>
      </c>
      <c r="F85" s="3" t="s">
        <v>11</v>
      </c>
    </row>
    <row r="86" spans="1:6" x14ac:dyDescent="0.25">
      <c r="A86" s="2">
        <v>43950.951338043982</v>
      </c>
      <c r="B86" s="3" t="s">
        <v>9</v>
      </c>
      <c r="C86" s="3" t="s">
        <v>22</v>
      </c>
      <c r="D86" s="3" t="s">
        <v>18</v>
      </c>
      <c r="E86" s="3" t="s">
        <v>12</v>
      </c>
      <c r="F86" s="3" t="s">
        <v>11</v>
      </c>
    </row>
    <row r="87" spans="1:6" x14ac:dyDescent="0.25">
      <c r="A87" s="2">
        <v>43950.951386550922</v>
      </c>
      <c r="B87" s="3" t="s">
        <v>9</v>
      </c>
      <c r="C87" s="3" t="s">
        <v>22</v>
      </c>
      <c r="D87" s="3" t="s">
        <v>18</v>
      </c>
      <c r="E87" s="3" t="s">
        <v>12</v>
      </c>
      <c r="F87" s="3" t="s">
        <v>11</v>
      </c>
    </row>
    <row r="88" spans="1:6" x14ac:dyDescent="0.25">
      <c r="A88" s="2">
        <v>43950.95144153935</v>
      </c>
      <c r="B88" s="3" t="s">
        <v>9</v>
      </c>
      <c r="C88" s="3" t="s">
        <v>22</v>
      </c>
      <c r="D88" s="3" t="s">
        <v>18</v>
      </c>
      <c r="E88" s="3" t="s">
        <v>12</v>
      </c>
      <c r="F88" s="3" t="s">
        <v>11</v>
      </c>
    </row>
    <row r="89" spans="1:6" x14ac:dyDescent="0.25">
      <c r="A89" s="2">
        <v>43950.961761643513</v>
      </c>
      <c r="B89" s="3" t="s">
        <v>9</v>
      </c>
      <c r="C89" s="3" t="s">
        <v>10</v>
      </c>
      <c r="D89" s="3" t="s">
        <v>18</v>
      </c>
      <c r="E89" s="3" t="s">
        <v>12</v>
      </c>
      <c r="F89" s="3" t="s">
        <v>11</v>
      </c>
    </row>
    <row r="90" spans="1:6" x14ac:dyDescent="0.25">
      <c r="A90" s="2">
        <v>43950.976710347226</v>
      </c>
      <c r="B90" s="3" t="s">
        <v>9</v>
      </c>
      <c r="C90" s="3" t="s">
        <v>22</v>
      </c>
      <c r="D90" s="3" t="s">
        <v>21</v>
      </c>
      <c r="E90" s="3" t="s">
        <v>15</v>
      </c>
      <c r="F90" s="3" t="s">
        <v>17</v>
      </c>
    </row>
    <row r="91" spans="1:6" x14ac:dyDescent="0.25">
      <c r="A91" s="2">
        <v>43951.357979016204</v>
      </c>
      <c r="B91" s="3" t="s">
        <v>9</v>
      </c>
      <c r="C91" s="3" t="s">
        <v>7</v>
      </c>
      <c r="D91" s="3" t="s">
        <v>21</v>
      </c>
      <c r="E91" s="3" t="s">
        <v>15</v>
      </c>
      <c r="F91" s="3" t="s">
        <v>8</v>
      </c>
    </row>
    <row r="92" spans="1:6" x14ac:dyDescent="0.25">
      <c r="A92" s="2">
        <v>43951.530555844904</v>
      </c>
      <c r="B92" s="3" t="s">
        <v>9</v>
      </c>
      <c r="C92" s="3" t="s">
        <v>7</v>
      </c>
      <c r="D92" s="3" t="s">
        <v>21</v>
      </c>
      <c r="E92" s="3" t="s">
        <v>15</v>
      </c>
      <c r="F92" s="3" t="s">
        <v>11</v>
      </c>
    </row>
    <row r="93" spans="1:6" x14ac:dyDescent="0.25">
      <c r="A93" s="2">
        <v>43951.53070984954</v>
      </c>
      <c r="B93" s="3" t="s">
        <v>9</v>
      </c>
      <c r="C93" s="3" t="s">
        <v>14</v>
      </c>
      <c r="D93" s="3" t="s">
        <v>18</v>
      </c>
      <c r="E93" s="3" t="s">
        <v>12</v>
      </c>
      <c r="F93" s="3" t="s">
        <v>11</v>
      </c>
    </row>
    <row r="94" spans="1:6" x14ac:dyDescent="0.25">
      <c r="A94" s="2">
        <v>43951.531221550926</v>
      </c>
      <c r="B94" s="3" t="s">
        <v>9</v>
      </c>
      <c r="C94" s="3" t="s">
        <v>16</v>
      </c>
      <c r="D94" s="3" t="s">
        <v>19</v>
      </c>
      <c r="E94" s="3" t="s">
        <v>15</v>
      </c>
      <c r="F94" s="3" t="s">
        <v>8</v>
      </c>
    </row>
    <row r="95" spans="1:6" x14ac:dyDescent="0.25">
      <c r="A95" s="2">
        <v>43951.531418321756</v>
      </c>
      <c r="B95" s="3" t="s">
        <v>6</v>
      </c>
      <c r="C95" s="3" t="s">
        <v>22</v>
      </c>
      <c r="D95" s="3" t="s">
        <v>18</v>
      </c>
      <c r="E95" s="3" t="s">
        <v>12</v>
      </c>
      <c r="F95" s="3" t="s">
        <v>8</v>
      </c>
    </row>
    <row r="96" spans="1:6" x14ac:dyDescent="0.25">
      <c r="A96" s="2">
        <v>43951.531623206014</v>
      </c>
      <c r="B96" s="3" t="s">
        <v>9</v>
      </c>
      <c r="C96" s="3" t="s">
        <v>22</v>
      </c>
      <c r="D96" s="3" t="s">
        <v>18</v>
      </c>
      <c r="E96" s="3" t="s">
        <v>15</v>
      </c>
      <c r="F96" s="3" t="s">
        <v>17</v>
      </c>
    </row>
    <row r="97" spans="1:6" x14ac:dyDescent="0.25">
      <c r="A97" s="2">
        <v>43951.53222724537</v>
      </c>
      <c r="B97" s="3" t="s">
        <v>9</v>
      </c>
      <c r="C97" s="3" t="s">
        <v>10</v>
      </c>
      <c r="D97" s="3" t="s">
        <v>19</v>
      </c>
      <c r="E97" s="3" t="s">
        <v>15</v>
      </c>
      <c r="F97" s="3" t="s">
        <v>11</v>
      </c>
    </row>
    <row r="98" spans="1:6" ht="13.2" x14ac:dyDescent="0.25">
      <c r="A98" s="2">
        <v>43951.532528321761</v>
      </c>
      <c r="B98" s="3" t="s">
        <v>13</v>
      </c>
      <c r="C98" s="3" t="s">
        <v>10</v>
      </c>
      <c r="D98" s="3" t="s">
        <v>18</v>
      </c>
      <c r="E98" s="3" t="s">
        <v>12</v>
      </c>
      <c r="F98" s="3" t="s">
        <v>11</v>
      </c>
    </row>
    <row r="99" spans="1:6" x14ac:dyDescent="0.25">
      <c r="A99" s="2">
        <v>43951.532695694448</v>
      </c>
      <c r="B99" s="3" t="s">
        <v>9</v>
      </c>
      <c r="C99" s="3" t="s">
        <v>16</v>
      </c>
      <c r="D99" s="3" t="s">
        <v>20</v>
      </c>
      <c r="E99" s="3" t="s">
        <v>15</v>
      </c>
      <c r="F99" s="3" t="s">
        <v>11</v>
      </c>
    </row>
    <row r="100" spans="1:6" x14ac:dyDescent="0.25">
      <c r="A100" s="2">
        <v>43951.535114247687</v>
      </c>
      <c r="B100" s="3" t="s">
        <v>9</v>
      </c>
      <c r="C100" s="3" t="s">
        <v>14</v>
      </c>
      <c r="D100" s="3" t="s">
        <v>21</v>
      </c>
      <c r="E100" s="3" t="s">
        <v>12</v>
      </c>
      <c r="F100" s="3" t="s">
        <v>11</v>
      </c>
    </row>
    <row r="101" spans="1:6" x14ac:dyDescent="0.25">
      <c r="A101" s="2">
        <v>43951.55209513889</v>
      </c>
      <c r="B101" s="3" t="s">
        <v>9</v>
      </c>
      <c r="C101" s="3" t="s">
        <v>23</v>
      </c>
      <c r="D101" s="3" t="s">
        <v>18</v>
      </c>
      <c r="E101" s="3" t="s">
        <v>15</v>
      </c>
      <c r="F10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4E48-A75C-437E-91BE-439591B39E93}">
  <dimension ref="A1:Y56"/>
  <sheetViews>
    <sheetView topLeftCell="A28" zoomScaleNormal="100" workbookViewId="0">
      <selection activeCell="A56" sqref="A56"/>
    </sheetView>
  </sheetViews>
  <sheetFormatPr defaultRowHeight="13.2" x14ac:dyDescent="0.25"/>
  <cols>
    <col min="1" max="1" width="20.77734375" customWidth="1"/>
    <col min="5" max="5" width="15" customWidth="1"/>
    <col min="7" max="7" width="14.5546875" customWidth="1"/>
    <col min="8" max="8" width="14.33203125" customWidth="1"/>
    <col min="9" max="9" width="11.33203125" customWidth="1"/>
    <col min="12" max="12" width="15.44140625" customWidth="1"/>
  </cols>
  <sheetData>
    <row r="1" spans="1:11" x14ac:dyDescent="0.25">
      <c r="A1" t="s">
        <v>25</v>
      </c>
      <c r="B1">
        <v>100</v>
      </c>
    </row>
    <row r="2" spans="1:11" ht="16.8" customHeight="1" x14ac:dyDescent="0.25">
      <c r="A2" t="s">
        <v>26</v>
      </c>
      <c r="B2" s="4">
        <f>COUNTIF(Respuestas!F2:F101,"Sí")</f>
        <v>55</v>
      </c>
    </row>
    <row r="3" spans="1:11" x14ac:dyDescent="0.25">
      <c r="A3" s="6" t="s">
        <v>27</v>
      </c>
      <c r="B3" s="7">
        <v>55</v>
      </c>
    </row>
    <row r="6" spans="1:11" x14ac:dyDescent="0.25">
      <c r="A6" t="s">
        <v>28</v>
      </c>
      <c r="B6" t="s">
        <v>30</v>
      </c>
      <c r="C6" t="s">
        <v>26</v>
      </c>
      <c r="D6" t="s">
        <v>32</v>
      </c>
      <c r="E6" t="s">
        <v>50</v>
      </c>
    </row>
    <row r="7" spans="1:11" x14ac:dyDescent="0.25">
      <c r="A7" t="s">
        <v>29</v>
      </c>
      <c r="B7">
        <f>COUNTIF(Respuestas!B:B,"Masculino")</f>
        <v>37</v>
      </c>
      <c r="C7">
        <f>COUNTIFS(Respuestas!B:B,"Masculino",Respuestas!F:F,"Sí")</f>
        <v>17</v>
      </c>
      <c r="D7">
        <f>C7/B7*100</f>
        <v>45.945945945945951</v>
      </c>
      <c r="E7">
        <f>ABS(D7%*B7-B3%*B7)</f>
        <v>3.3500000000000014</v>
      </c>
    </row>
    <row r="8" spans="1:11" x14ac:dyDescent="0.25">
      <c r="A8" s="6" t="s">
        <v>35</v>
      </c>
      <c r="B8">
        <f>COUNTIF(Respuestas!B:B,"Femenino")+COUNTIF(Respuestas!B:B,"Otro")</f>
        <v>63</v>
      </c>
      <c r="C8">
        <f>COUNTIFS(Respuestas!B:B,"Femenino",Respuestas!F:F,"Sí")+COUNTIFS(Respuestas!B:B,"Otro",Respuestas!F:F,"Sí")</f>
        <v>38</v>
      </c>
      <c r="D8">
        <f>C8/B8*100</f>
        <v>60.317460317460316</v>
      </c>
      <c r="E8">
        <f>ABS(D8%*B8-B3%*B8)</f>
        <v>3.3499999999999943</v>
      </c>
    </row>
    <row r="9" spans="1:11" x14ac:dyDescent="0.25">
      <c r="A9" t="s">
        <v>31</v>
      </c>
      <c r="B9">
        <f>SUM(B7:B8)</f>
        <v>100</v>
      </c>
      <c r="C9">
        <f>SUM(C7:C8)</f>
        <v>55</v>
      </c>
      <c r="D9">
        <f>C9/B9*100</f>
        <v>55.000000000000007</v>
      </c>
    </row>
    <row r="12" spans="1:11" x14ac:dyDescent="0.25">
      <c r="A12" t="s">
        <v>33</v>
      </c>
      <c r="B12" s="6" t="s">
        <v>30</v>
      </c>
      <c r="C12" s="6" t="s">
        <v>26</v>
      </c>
      <c r="D12" s="6" t="s">
        <v>32</v>
      </c>
      <c r="G12" s="6" t="s">
        <v>33</v>
      </c>
      <c r="H12" s="6" t="s">
        <v>30</v>
      </c>
      <c r="I12" s="6" t="s">
        <v>26</v>
      </c>
      <c r="J12" s="6" t="s">
        <v>43</v>
      </c>
      <c r="K12" s="6" t="s">
        <v>50</v>
      </c>
    </row>
    <row r="13" spans="1:11" x14ac:dyDescent="0.25">
      <c r="A13" s="5" t="s">
        <v>16</v>
      </c>
      <c r="B13">
        <f>COUNTIF(Respuestas!C:C,"10-17")</f>
        <v>9</v>
      </c>
      <c r="C13">
        <f>COUNTIFS(Respuestas!C:C,"10-17",Respuestas!F:F,"Sí")</f>
        <v>4</v>
      </c>
      <c r="D13">
        <f>C13/B13*100</f>
        <v>44.444444444444443</v>
      </c>
      <c r="G13" s="6" t="s">
        <v>41</v>
      </c>
      <c r="H13" s="6">
        <f>SUM(B13,B14,B17,B18)</f>
        <v>58</v>
      </c>
      <c r="I13">
        <f>SUM(C13,C14,C17,C18)</f>
        <v>28</v>
      </c>
      <c r="J13" s="6">
        <f>I13/H13*100</f>
        <v>48.275862068965516</v>
      </c>
      <c r="K13">
        <f>ABS(J13%*H13-B3%*H13)</f>
        <v>3.9000000000000057</v>
      </c>
    </row>
    <row r="14" spans="1:11" x14ac:dyDescent="0.25">
      <c r="A14" s="6" t="s">
        <v>7</v>
      </c>
      <c r="B14">
        <f>COUNTIF(Respuestas!C:C,"18-20")</f>
        <v>22</v>
      </c>
      <c r="C14">
        <f>COUNTIFS(Respuestas!C:C,"18-20",Respuestas!F:F,"Sí")</f>
        <v>12</v>
      </c>
      <c r="D14">
        <f>C14/B14*100</f>
        <v>54.54545454545454</v>
      </c>
      <c r="G14" s="6" t="s">
        <v>42</v>
      </c>
      <c r="H14">
        <f>SUM(B15,B16)</f>
        <v>42</v>
      </c>
      <c r="I14">
        <f>SUM(C15,C16)</f>
        <v>27</v>
      </c>
      <c r="J14">
        <f>I14/H14*100</f>
        <v>64.285714285714292</v>
      </c>
      <c r="K14">
        <f>ABS(J14%*H14-B3%*H14)</f>
        <v>3.9000000000000021</v>
      </c>
    </row>
    <row r="15" spans="1:11" x14ac:dyDescent="0.25">
      <c r="A15" s="6" t="s">
        <v>10</v>
      </c>
      <c r="B15">
        <f>COUNTIF(Respuestas!C:C,"21-30")</f>
        <v>33</v>
      </c>
      <c r="C15">
        <f>COUNTIFS(Respuestas!C:C,"21-30",Respuestas!F:F,"Sí")</f>
        <v>22</v>
      </c>
      <c r="D15">
        <f>C15/B15*100</f>
        <v>66.666666666666657</v>
      </c>
    </row>
    <row r="16" spans="1:11" x14ac:dyDescent="0.25">
      <c r="A16" s="6" t="s">
        <v>14</v>
      </c>
      <c r="B16">
        <f>COUNTIF(Respuestas!C:C,"31-40")</f>
        <v>9</v>
      </c>
      <c r="C16">
        <f>COUNTIFS(Respuestas!C:C,"31-40",Respuestas!F:F,"Sí")</f>
        <v>5</v>
      </c>
      <c r="D16">
        <f>C16/B16*100</f>
        <v>55.555555555555557</v>
      </c>
    </row>
    <row r="17" spans="1:5" x14ac:dyDescent="0.25">
      <c r="A17" s="6" t="s">
        <v>23</v>
      </c>
      <c r="B17">
        <f>COUNTIF(Respuestas!C:C,"41-50")</f>
        <v>10</v>
      </c>
      <c r="C17">
        <f>COUNTIFS(Respuestas!C:C,"41-50",Respuestas!F:F,"Sí")</f>
        <v>4</v>
      </c>
      <c r="D17">
        <f>C17/B17*100</f>
        <v>40</v>
      </c>
    </row>
    <row r="18" spans="1:5" x14ac:dyDescent="0.25">
      <c r="A18" s="6" t="s">
        <v>34</v>
      </c>
      <c r="B18">
        <f>COUNTIF(Respuestas!C:C,"50 o mas")</f>
        <v>17</v>
      </c>
      <c r="C18">
        <f>COUNTIFS(Respuestas!C:C,"50 o mas",Respuestas!F:F,"Sí")</f>
        <v>8</v>
      </c>
      <c r="D18">
        <f>C18/B18*100</f>
        <v>47.058823529411761</v>
      </c>
    </row>
    <row r="19" spans="1:5" x14ac:dyDescent="0.25">
      <c r="A19" s="6" t="s">
        <v>31</v>
      </c>
      <c r="B19">
        <f>SUM(B13:B18)</f>
        <v>100</v>
      </c>
      <c r="C19">
        <f>SUM(C13:C18)</f>
        <v>55</v>
      </c>
      <c r="D19">
        <f>C19/B19*100</f>
        <v>55.000000000000007</v>
      </c>
    </row>
    <row r="27" spans="1:5" x14ac:dyDescent="0.25">
      <c r="A27" s="6" t="s">
        <v>36</v>
      </c>
      <c r="B27" s="6" t="s">
        <v>30</v>
      </c>
      <c r="C27" s="6" t="s">
        <v>26</v>
      </c>
      <c r="D27" s="6" t="s">
        <v>32</v>
      </c>
      <c r="E27" s="6" t="s">
        <v>50</v>
      </c>
    </row>
    <row r="28" spans="1:5" x14ac:dyDescent="0.25">
      <c r="A28" s="6" t="s">
        <v>37</v>
      </c>
      <c r="B28">
        <f>COUNTIF(Respuestas!E:E,"Pueblo")</f>
        <v>47</v>
      </c>
      <c r="C28">
        <f>COUNTIFS(Respuestas!E:E,"Pueblo",Respuestas!F:F,"Sí")</f>
        <v>25</v>
      </c>
      <c r="D28">
        <f>C28/B28*100</f>
        <v>53.191489361702125</v>
      </c>
      <c r="E28">
        <f>ABS(D28%*B28-B3%*B28)</f>
        <v>0.85000000000000142</v>
      </c>
    </row>
    <row r="29" spans="1:5" x14ac:dyDescent="0.25">
      <c r="A29" s="6" t="s">
        <v>38</v>
      </c>
      <c r="B29">
        <f>COUNTIF(Respuestas!E:E,"Ciudad")</f>
        <v>53</v>
      </c>
      <c r="C29">
        <f>COUNTIFS(Respuestas!E:E,"Ciudad",Respuestas!F:F,"Sí")</f>
        <v>30</v>
      </c>
      <c r="D29">
        <f>C29/B29*100</f>
        <v>56.60377358490566</v>
      </c>
      <c r="E29">
        <f>ABS(D29%*B29-B3%*B29)</f>
        <v>0.84999999999999787</v>
      </c>
    </row>
    <row r="30" spans="1:5" x14ac:dyDescent="0.25">
      <c r="A30" s="6" t="s">
        <v>31</v>
      </c>
      <c r="B30">
        <f>SUM(B28:B29)</f>
        <v>100</v>
      </c>
      <c r="C30">
        <f>SUM(C28:C29)</f>
        <v>55</v>
      </c>
      <c r="D30">
        <f>C30/B30*100</f>
        <v>55.000000000000007</v>
      </c>
    </row>
    <row r="34" spans="1:25" x14ac:dyDescent="0.25">
      <c r="A34" s="6" t="s">
        <v>44</v>
      </c>
      <c r="B34" s="6" t="s">
        <v>30</v>
      </c>
      <c r="C34" s="6" t="s">
        <v>26</v>
      </c>
      <c r="D34" s="6" t="s">
        <v>32</v>
      </c>
      <c r="H34" s="6" t="s">
        <v>44</v>
      </c>
      <c r="M34" s="6" t="s">
        <v>30</v>
      </c>
      <c r="N34" s="6" t="s">
        <v>26</v>
      </c>
      <c r="O34" s="6" t="s">
        <v>43</v>
      </c>
      <c r="P34" s="6" t="s">
        <v>50</v>
      </c>
    </row>
    <row r="35" spans="1:25" x14ac:dyDescent="0.25">
      <c r="A35" s="6" t="s">
        <v>24</v>
      </c>
      <c r="B35">
        <f>COUNTIF(Respuestas!D:D,"Primaria")</f>
        <v>1</v>
      </c>
      <c r="C35" s="6">
        <f>COUNTIFS(Respuestas!D:D,"Primaria",Respuestas!F:F,"Sí")</f>
        <v>0</v>
      </c>
      <c r="D35">
        <f>C35/B35*100</f>
        <v>0</v>
      </c>
      <c r="H35" s="6" t="s">
        <v>49</v>
      </c>
      <c r="M35">
        <f>SUM(B35,B40,B37,B39)</f>
        <v>49</v>
      </c>
      <c r="N35">
        <f>SUM(C35,C37,C39,C40)</f>
        <v>23</v>
      </c>
      <c r="O35">
        <f>N35/M35*100</f>
        <v>46.938775510204081</v>
      </c>
      <c r="P35">
        <f>ABS(O35%*M35-B3%*M35)</f>
        <v>3.9500000000000028</v>
      </c>
    </row>
    <row r="36" spans="1:25" x14ac:dyDescent="0.25">
      <c r="A36" s="6" t="s">
        <v>45</v>
      </c>
      <c r="B36">
        <f>COUNTIF(Respuestas!D:D,"Secundaria(ESO)")</f>
        <v>9</v>
      </c>
      <c r="C36">
        <f>COUNTIFS(Respuestas!D:D,"Secundaria(ESO)",Respuestas!F:F,"Sí")</f>
        <v>6</v>
      </c>
      <c r="D36">
        <f>C36/B36*100</f>
        <v>66.666666666666657</v>
      </c>
      <c r="H36" t="s">
        <v>53</v>
      </c>
      <c r="M36">
        <f>SUM(B36,B38,B41,B42)</f>
        <v>51</v>
      </c>
      <c r="N36">
        <f>SUM(C36,C38,C41,C42)</f>
        <v>32</v>
      </c>
      <c r="O36">
        <f>N36/M36*100</f>
        <v>62.745098039215684</v>
      </c>
      <c r="P36">
        <f>ABS(O36%*M36-B3%*M36)</f>
        <v>3.9499999999999993</v>
      </c>
    </row>
    <row r="37" spans="1:25" x14ac:dyDescent="0.25">
      <c r="A37" s="6" t="s">
        <v>46</v>
      </c>
      <c r="B37">
        <f>COUNTIF(Respuestas!D:D,"Batxillerato")</f>
        <v>19</v>
      </c>
      <c r="C37">
        <f>COUNTIFS(Respuestas!D:D,"Batxillerato",Respuestas!F:F,"Sí")</f>
        <v>8</v>
      </c>
      <c r="D37">
        <f t="shared" ref="D37:D41" si="0">C37/B37*100</f>
        <v>42.105263157894733</v>
      </c>
    </row>
    <row r="38" spans="1:25" x14ac:dyDescent="0.25">
      <c r="A38" s="6" t="s">
        <v>48</v>
      </c>
      <c r="B38">
        <f>COUNTIFS(Respuestas!D:D,"Universidad")</f>
        <v>38</v>
      </c>
      <c r="C38">
        <f>COUNTIFS(Respuestas!D:D,"Universidad",Respuestas!F:F,"Sí")</f>
        <v>22</v>
      </c>
      <c r="D38">
        <f>C38/B38*100</f>
        <v>57.894736842105267</v>
      </c>
    </row>
    <row r="39" spans="1:25" x14ac:dyDescent="0.25">
      <c r="A39" s="6" t="s">
        <v>47</v>
      </c>
      <c r="B39">
        <f>COUNTIF(Respuestas!D:D,"Formacion Profesional")</f>
        <v>28</v>
      </c>
      <c r="C39">
        <f>COUNTIFS(Respuestas!D:D,"Formacion Profesional",Respuestas!F:F,"Sí")</f>
        <v>15</v>
      </c>
      <c r="D39">
        <f t="shared" si="0"/>
        <v>53.571428571428569</v>
      </c>
    </row>
    <row r="40" spans="1:25" x14ac:dyDescent="0.25">
      <c r="A40" s="6" t="s">
        <v>39</v>
      </c>
      <c r="B40">
        <f>COUNTIF(Respuestas!D:D,"MBA")</f>
        <v>1</v>
      </c>
      <c r="C40">
        <f>COUNTIFS(Respuestas!D:D,"MBA",Respuestas!F:F,"Sí")</f>
        <v>0</v>
      </c>
      <c r="D40">
        <f t="shared" si="0"/>
        <v>0</v>
      </c>
    </row>
    <row r="41" spans="1:25" x14ac:dyDescent="0.25">
      <c r="A41" s="6" t="s">
        <v>40</v>
      </c>
      <c r="B41">
        <f>COUNTIF(Respuestas!D:D,"La universidad de la calle")</f>
        <v>1</v>
      </c>
      <c r="C41">
        <f>COUNTIFS(Respuestas!D:D,"La universidad de la calle",Respuestas!F:F,"Sí")</f>
        <v>1</v>
      </c>
      <c r="D41">
        <f t="shared" si="0"/>
        <v>100</v>
      </c>
    </row>
    <row r="42" spans="1:25" x14ac:dyDescent="0.25">
      <c r="A42" s="6" t="s">
        <v>51</v>
      </c>
      <c r="B42">
        <f>COUNTIF(Respuestas!D:D,"-")</f>
        <v>3</v>
      </c>
      <c r="C42">
        <f>COUNTIFS(Respuestas!D:D,"-",Respuestas!F:F,"Sí")</f>
        <v>3</v>
      </c>
      <c r="D42">
        <f>B42/C42*100</f>
        <v>100</v>
      </c>
    </row>
    <row r="43" spans="1:25" x14ac:dyDescent="0.25">
      <c r="B43">
        <f>SUM(B35:B42)</f>
        <v>100</v>
      </c>
      <c r="C43">
        <f t="shared" ref="C43:D43" si="1">SUM(C35:C42)</f>
        <v>55</v>
      </c>
      <c r="D43">
        <f t="shared" si="1"/>
        <v>420.23809523809524</v>
      </c>
    </row>
    <row r="48" spans="1:25" x14ac:dyDescent="0.25">
      <c r="A48" t="s">
        <v>54</v>
      </c>
      <c r="C48" t="s">
        <v>30</v>
      </c>
      <c r="D48" t="s">
        <v>26</v>
      </c>
      <c r="E48" t="s">
        <v>32</v>
      </c>
      <c r="F48" t="s">
        <v>50</v>
      </c>
      <c r="I48" t="s">
        <v>55</v>
      </c>
      <c r="L48" t="s">
        <v>30</v>
      </c>
      <c r="M48" t="s">
        <v>26</v>
      </c>
      <c r="N48" t="s">
        <v>32</v>
      </c>
      <c r="O48" t="s">
        <v>50</v>
      </c>
      <c r="R48" t="s">
        <v>57</v>
      </c>
      <c r="V48" t="s">
        <v>58</v>
      </c>
      <c r="W48" t="s">
        <v>26</v>
      </c>
      <c r="X48" t="s">
        <v>32</v>
      </c>
      <c r="Y48" t="s">
        <v>50</v>
      </c>
    </row>
    <row r="49" spans="1:25" x14ac:dyDescent="0.25">
      <c r="A49" t="s">
        <v>29</v>
      </c>
      <c r="C49">
        <f>COUNTIFS(Respuestas!D:D,"Primaria",Respuestas!B:B,"Masculino")+COUNTIFS(Respuestas!D:D,"MBA",Respuestas!B:B,"Masculino")+COUNTIFS(Respuestas!D:D,"BAtxillerato",Respuestas!B:B,"Masculino")+COUNTIFS(Respuestas!D:D,"Formacion Profesional",Respuestas!B:B,"Masculino")</f>
        <v>19</v>
      </c>
      <c r="D49">
        <f>COUNTIFS(Respuestas!D:D,"Primaria",Respuestas!B:B,"Masculino",Respuestas!F:F,"Sí")+COUNTIFS(Respuestas!D:D,"MBA",Respuestas!B:B,"Masculino",Respuestas!F:F,"Sí")+COUNTIFS(Respuestas!D:D,"BAtxillerato",Respuestas!B:B,"Masculino",Respuestas!F:F,"Sí")+COUNTIFS(Respuestas!D:D,"Formacion Profesional",Respuestas!B:B,"Masculino",Respuestas!F:F,"Sí")</f>
        <v>6</v>
      </c>
      <c r="E49">
        <f>D49/C49*100</f>
        <v>31.578947368421051</v>
      </c>
      <c r="F49">
        <f>ABS(E49%*C49-O35%*C49)</f>
        <v>2.9183673469387763</v>
      </c>
      <c r="I49" t="s">
        <v>56</v>
      </c>
      <c r="L49">
        <f>COUNTIFS(Respuestas!D:D,"Primaria",Respuestas!C:C,"10-17")
+COUNTIFS(Respuestas!D:D,"Primaria",Respuestas!C:C,"18-20")
+COUNTIFS(Respuestas!D:D,"Primaria",Respuestas!C:C,"41-50")
+COUNTIFS(Respuestas!D:D,"Primaria",Respuestas!C:C,"50 o mas")
+COUNTIFS(Respuestas!D:D,"MBA",Respuestas!C:C,"10-17")
+COUNTIFS(Respuestas!D:D,"MBA",Respuestas!C:C,"18-20")
+COUNTIFS(Respuestas!D:D,"MBA",Respuestas!C:C,"41-50")
+COUNTIFS(Respuestas!D:D,"MBA",Respuestas!C:C,"50 o mas")
+COUNTIFS(Respuestas!D:D,"BAtxillerato",Respuestas!C:C,"10-17")
+COUNTIFS(Respuestas!D:D,"BAtxillerato",Respuestas!C:C,"18-20")
+COUNTIFS(Respuestas!D:D,"BAtxillerato",Respuestas!C:C,"41-50")
+COUNTIFS(Respuestas!D:D,"BAtxillerato",Respuestas!C:C,"50 o mas")
+COUNTIFS(Respuestas!D:D,"Formacion Profesional",Respuestas!C:C,"10-17")
+COUNTIFS(Respuestas!D:D,"Formacion Profesional",Respuestas!C:C,"18-20")
+COUNTIFS(Respuestas!D:D,"Formacion Profesional",Respuestas!C:C,"41-50")
+COUNTIFS(Respuestas!D:D,"Formacion Profesional",Respuestas!C:C,"50 o mas")</f>
        <v>30</v>
      </c>
      <c r="M49">
        <f>COUNTIFS(Respuestas!D:D,"Primaria",Respuestas!C:C,"10-17",Respuestas!F:F,"Sí")
+COUNTIFS(Respuestas!D:D,"Primaria",Respuestas!C:C,"18-20",Respuestas!F:F,"Sí")
+COUNTIFS(Respuestas!D:D,"Primaria",Respuestas!C:C,"41-50",Respuestas!F:F,"Sí")
+COUNTIFS(Respuestas!D:D,"Primaria",Respuestas!C:C,"50 o mas",Respuestas!F:F,"Sí")
+COUNTIFS(Respuestas!D:D,"MBA",Respuestas!C:C,"10-17",Respuestas!F:F,"Sí")
+COUNTIFS(Respuestas!D:D,"MBA",Respuestas!C:C,"18-20",Respuestas!F:F,"Sí")
+COUNTIFS(Respuestas!D:D,"MBA",Respuestas!C:C,"41-50",Respuestas!F:F,"Sí")
+COUNTIFS(Respuestas!D:D,"MBA",Respuestas!C:C,"50 o mas",Respuestas!F:F,"Sí")
+COUNTIFS(Respuestas!D:D,"BAtxillerato",Respuestas!C:C,"10-17",Respuestas!F:F,"Sí")
+COUNTIFS(Respuestas!D:D,"BAtxillerato",Respuestas!C:C,"18-20",Respuestas!F:F,"Sí")
+COUNTIFS(Respuestas!D:D,"BAtxillerato",Respuestas!C:C,"41-50",Respuestas!F:F,"Sí")
+COUNTIFS(Respuestas!D:D,"BAtxillerato",Respuestas!C:C,"50 o mas",Respuestas!F:F,"Sí")
+COUNTIFS(Respuestas!D:D,"Formacion Profesional",Respuestas!C:C,"10-17",Respuestas!F:F,"Sí")
+COUNTIFS(Respuestas!D:D,"Formacion Profesional",Respuestas!C:C,"18-20",Respuestas!F:F,"Sí")
+COUNTIFS(Respuestas!D:D,"Formacion Profesional",Respuestas!C:C,"41-50",Respuestas!F:F,"Sí")
+COUNTIFS(Respuestas!D:D,"Formacion Profesional",Respuestas!C:C,"50 o mas",Respuestas!F:F,"Sí")</f>
        <v>12</v>
      </c>
      <c r="N49">
        <f>M49/L49*100</f>
        <v>40</v>
      </c>
      <c r="O49">
        <f>ABS(N49%*L49-O35%*L49)</f>
        <v>2.0816326530612255</v>
      </c>
      <c r="R49" t="s">
        <v>37</v>
      </c>
      <c r="V49">
        <f>COUNTIFS(Respuestas!D:D,"Primaria",Respuestas!E:E,"Pueblo")
+COUNTIFS(Respuestas!D:D,"MBA",Respuestas!E:E,"Pueblo")
+COUNTIFS(Respuestas!D:D,"BAtxillerato",Respuestas!E:E,"Pueblo")
+COUNTIFS(Respuestas!D:D,"Formacion Profesional",Respuestas!E:E,"Pueblo")</f>
        <v>25</v>
      </c>
      <c r="W49">
        <f>COUNTIFS(Respuestas!D:D,"Primaria",Respuestas!E:E,"Pueblo",Respuestas!F:F,"Sí")
+COUNTIFS(Respuestas!D:D,"MBA",Respuestas!E:E,"Pueblo",Respuestas!F:F,"Sí")
+COUNTIFS(Respuestas!D:D,"BAtxillerato",Respuestas!E:E,"Pueblo",Respuestas!F:F,"Sí")
+COUNTIFS(Respuestas!D:D,"Formacion Profesional",Respuestas!E:E,"Pueblo",Respuestas!F:F,"Sí")</f>
        <v>13</v>
      </c>
      <c r="X49">
        <f>W49/V49*100</f>
        <v>52</v>
      </c>
      <c r="Y49">
        <f>ABS(X49%*V49-O35%*V49)</f>
        <v>1.2653061224489797</v>
      </c>
    </row>
    <row r="50" spans="1:25" x14ac:dyDescent="0.25">
      <c r="A50" t="s">
        <v>35</v>
      </c>
      <c r="C50">
        <f>COUNTIFS(Respuestas!D:D,"Primaria",Respuestas!B:B,"Femenino")+COUNTIFS(Respuestas!D:D,"MBA",Respuestas!B:B,"Femenino")+COUNTIFS(Respuestas!D:D,"BAtxillerato",Respuestas!B:B,"Femenino")+COUNTIFS(Respuestas!D:D,"Formacion Profesional",Respuestas!B:B,"Femenino")+COUNTIFS(Respuestas!D:D,"Primaria",Respuestas!B:B,"Otro")+COUNTIFS(Respuestas!D:D,"MBA",Respuestas!B:B,"Otro")+COUNTIFS(Respuestas!D:D,"BAtxillerato",Respuestas!B:B,"Otro")+COUNTIFS(Respuestas!D:D,"Formacion Profesional",Respuestas!B:B,"Otro")</f>
        <v>30</v>
      </c>
      <c r="D50">
        <f>COUNTIFS(Respuestas!D:D,"Primaria",Respuestas!B:B,"Femenino",Respuestas!F:F,"Sí")+COUNTIFS(Respuestas!D:D,"MBA",Respuestas!B:B,"Femenino",Respuestas!F:F,"Sí")+COUNTIFS(Respuestas!D:D,"BAtxillerato",Respuestas!B:B,"Femenino",Respuestas!F:F,"Sí")+COUNTIFS(Respuestas!D:D,"Formacion Profesional",Respuestas!B:B,"Femenino",Respuestas!F:F,"Sí")+COUNTIFS(Respuestas!D:D,"Primaria",Respuestas!B:B,"Otro",Respuestas!F:F,"Sí")+COUNTIFS(Respuestas!D:D,"MBA",Respuestas!B:B,"Otro",Respuestas!F:F,"Sí")+COUNTIFS(Respuestas!D:D,"BAtxillerato",Respuestas!B:B,"Otro",Respuestas!F:F,"Sí")+COUNTIFS(Respuestas!D:D,"Formacion Profesional",Respuestas!B:B,"Otro",Respuestas!F:F,"Sí")</f>
        <v>17</v>
      </c>
      <c r="E50">
        <f>D50/C50*100</f>
        <v>56.666666666666664</v>
      </c>
      <c r="F50">
        <f>ABS(E50%*C50-O35%*C50)</f>
        <v>2.9183673469387745</v>
      </c>
      <c r="I50" t="s">
        <v>42</v>
      </c>
      <c r="L50">
        <f>COUNTIFS(Respuestas!D:D,"Primaria",Respuestas!C:C,"21-30")
+COUNTIFS(Respuestas!D:D,"Primaria",Respuestas!C:C,"31-40")
+COUNTIFS(Respuestas!D:D,"MBA",Respuestas!C:C,"21-30")
+COUNTIFS(Respuestas!D:D,"MBA",Respuestas!C:C,"31-40")
+COUNTIFS(Respuestas!D:D,"BAtxillerato",Respuestas!C:C,"21-30")
+COUNTIFS(Respuestas!D:D,"BAtxillerato",Respuestas!C:C,"31-40")
+COUNTIFS(Respuestas!D:D,"Formacion Profesional",Respuestas!C:C,"21-30")
+COUNTIFS(Respuestas!D:D,"Formacion Profesional",Respuestas!C:C,"31-40")</f>
        <v>19</v>
      </c>
      <c r="M50">
        <f>COUNTIFS(Respuestas!D:D,"Primaria",Respuestas!C:C,"21-30",Respuestas!F:F,"Sí")
+COUNTIFS(Respuestas!D:D,"Primaria",Respuestas!C:C,"31-40",Respuestas!F:F,"Sí")
+COUNTIFS(Respuestas!D:D,"MBA",Respuestas!C:C,"21-30",Respuestas!F:F,"Sí")
+COUNTIFS(Respuestas!D:D,"MBA",Respuestas!C:C,"31-40",Respuestas!F:F,"Sí")
+COUNTIFS(Respuestas!D:D,"BAtxillerato",Respuestas!C:C,"21-30",Respuestas!F:F,"Sí")
+COUNTIFS(Respuestas!D:D,"BAtxillerato",Respuestas!C:C,"31-40",Respuestas!F:F,"Sí")
+COUNTIFS(Respuestas!D:D,"Formacion Profesional",Respuestas!C:C,"21-30",Respuestas!F:F,"Sí")
+COUNTIFS(Respuestas!D:D,"Formacion Profesional",Respuestas!C:C,"31-40",Respuestas!F:F,"Sí")</f>
        <v>11</v>
      </c>
      <c r="N50">
        <f>M50/L50*100</f>
        <v>57.894736842105267</v>
      </c>
      <c r="O50">
        <f>ABS(N50%*L50-O35%*L50)</f>
        <v>2.0816326530612237</v>
      </c>
      <c r="R50" t="s">
        <v>38</v>
      </c>
      <c r="V50">
        <f>COUNTIFS(Respuestas!D:D,"Primaria",Respuestas!E:E,"Ciudad")
+COUNTIFS(Respuestas!D:D,"MBA",Respuestas!E:E,"Ciudad")
+COUNTIFS(Respuestas!D:D,"BAtxillerato",Respuestas!E:E,"Ciudad")
+COUNTIFS(Respuestas!D:D,"Formacion Profesional",Respuestas!E:E,"Ciudad")</f>
        <v>24</v>
      </c>
      <c r="W50">
        <f>COUNTIFS(Respuestas!D:D,"Primaria",Respuestas!E:E,"Ciudad",Respuestas!F:F,"Sí")
+COUNTIFS(Respuestas!D:D,"MBA",Respuestas!E:E,"Ciudad",Respuestas!F:F,"Sí")
+COUNTIFS(Respuestas!D:D,"BAtxillerato",Respuestas!E:E,"Ciudad",Respuestas!F:F,"Sí")
+COUNTIFS(Respuestas!D:D,"Formacion Profesional",Respuestas!E:E,"Ciudad",Respuestas!F:F,"Sí")</f>
        <v>10</v>
      </c>
      <c r="X50">
        <f>W50/V50*100</f>
        <v>41.666666666666671</v>
      </c>
      <c r="Y50">
        <f>ABS(X50%*V50-O35%*V50)</f>
        <v>1.2653061224489779</v>
      </c>
    </row>
    <row r="51" spans="1:25" x14ac:dyDescent="0.25">
      <c r="C51">
        <f>SUM(C49:C50)</f>
        <v>49</v>
      </c>
      <c r="D51">
        <f>SUM(D49:D50)</f>
        <v>23</v>
      </c>
      <c r="E51">
        <f>SUM(E49:E50)</f>
        <v>88.245614035087712</v>
      </c>
      <c r="L51">
        <f>SUM(L49:L50)</f>
        <v>49</v>
      </c>
      <c r="M51">
        <f t="shared" ref="M51:N51" si="2">SUM(M49:M50)</f>
        <v>23</v>
      </c>
      <c r="N51">
        <f t="shared" si="2"/>
        <v>97.89473684210526</v>
      </c>
      <c r="V51">
        <f>SUM(V49:V50)</f>
        <v>49</v>
      </c>
      <c r="W51">
        <f t="shared" ref="W51:X51" si="3">SUM(W49:W50)</f>
        <v>23</v>
      </c>
      <c r="X51">
        <f t="shared" si="3"/>
        <v>93.666666666666671</v>
      </c>
    </row>
    <row r="56" spans="1:25" x14ac:dyDescent="0.25">
      <c r="A56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Respuestas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 llucià senserrich</cp:lastModifiedBy>
  <dcterms:modified xsi:type="dcterms:W3CDTF">2020-05-01T14:26:35Z</dcterms:modified>
</cp:coreProperties>
</file>