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5" yWindow="-15" windowWidth="20520" windowHeight="4065" activeTab="1"/>
  </bookViews>
  <sheets>
    <sheet name="READ THESE INSTIRUCTIONS" sheetId="4" r:id="rId1"/>
    <sheet name="Standard AB - 17 Tugs, 8 SuGs" sheetId="2" r:id="rId2"/>
    <sheet name="LARGE - more UGs" sheetId="9" r:id="rId3"/>
    <sheet name="Extra Characteristics" sheetId="10" r:id="rId4"/>
  </sheets>
  <definedNames>
    <definedName name="_xlnm.Print_Area" localSheetId="1">'Standard AB - 17 Tugs, 8 SuGs'!$A$63:$R$125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4" i="10" l="1"/>
  <c r="BN74" i="10"/>
  <c r="BS74" i="10"/>
  <c r="BU74" i="10"/>
  <c r="BX74" i="10"/>
  <c r="P74" i="10"/>
  <c r="Q74" i="10"/>
  <c r="BJ76" i="2"/>
  <c r="BK76" i="10"/>
  <c r="BJ76" i="10"/>
  <c r="BL76" i="10"/>
  <c r="BM76" i="10"/>
  <c r="BN76" i="10"/>
  <c r="BO76" i="10"/>
  <c r="BP76" i="10"/>
  <c r="BQ76" i="10"/>
  <c r="BR76" i="10"/>
  <c r="BS76" i="10"/>
  <c r="BU76" i="10"/>
  <c r="BV76" i="10"/>
  <c r="BW76" i="10"/>
  <c r="BX76" i="10"/>
  <c r="P76" i="10"/>
  <c r="Q76" i="10"/>
  <c r="BJ77" i="2"/>
  <c r="BK77" i="10"/>
  <c r="BJ77" i="10"/>
  <c r="BL77" i="10"/>
  <c r="BM77" i="10"/>
  <c r="BN77" i="10"/>
  <c r="BO77" i="10"/>
  <c r="BP77" i="10"/>
  <c r="BQ77" i="10"/>
  <c r="BR77" i="10"/>
  <c r="BS77" i="10"/>
  <c r="BU77" i="10"/>
  <c r="BV77" i="10"/>
  <c r="BW77" i="10"/>
  <c r="BX77" i="10"/>
  <c r="P77" i="10"/>
  <c r="Q77" i="10"/>
  <c r="BJ78" i="2"/>
  <c r="BK78" i="10"/>
  <c r="BJ78" i="10"/>
  <c r="BL78" i="10"/>
  <c r="BM78" i="10"/>
  <c r="BN78" i="10"/>
  <c r="BO78" i="10"/>
  <c r="BP78" i="10"/>
  <c r="BQ78" i="10"/>
  <c r="BR78" i="10"/>
  <c r="BS78" i="10"/>
  <c r="BU78" i="10"/>
  <c r="BV78" i="10"/>
  <c r="BW78" i="10"/>
  <c r="BX78" i="10"/>
  <c r="P78" i="10"/>
  <c r="Q78" i="10"/>
  <c r="BJ79" i="2"/>
  <c r="BK79" i="10"/>
  <c r="BJ79" i="10"/>
  <c r="BL79" i="10"/>
  <c r="BM79" i="10"/>
  <c r="BN79" i="10"/>
  <c r="BO79" i="10"/>
  <c r="BP79" i="10"/>
  <c r="BQ79" i="10"/>
  <c r="BR79" i="10"/>
  <c r="BS79" i="10"/>
  <c r="BU79" i="10"/>
  <c r="BV79" i="10"/>
  <c r="BW79" i="10"/>
  <c r="BX79" i="10"/>
  <c r="P79" i="10"/>
  <c r="Q79" i="10"/>
  <c r="BJ80" i="2"/>
  <c r="BK80" i="10"/>
  <c r="BJ80" i="10"/>
  <c r="BL80" i="10"/>
  <c r="BM80" i="10"/>
  <c r="BN80" i="10"/>
  <c r="BO80" i="10"/>
  <c r="BP80" i="10"/>
  <c r="BQ80" i="10"/>
  <c r="BR80" i="10"/>
  <c r="BS80" i="10"/>
  <c r="BU80" i="10"/>
  <c r="BV80" i="10"/>
  <c r="BW80" i="10"/>
  <c r="BX80" i="10"/>
  <c r="P80" i="10"/>
  <c r="Q80" i="10"/>
  <c r="BJ81" i="2"/>
  <c r="BK81" i="10"/>
  <c r="BJ81" i="10"/>
  <c r="BL81" i="10"/>
  <c r="BM81" i="10"/>
  <c r="BN81" i="10"/>
  <c r="BO81" i="10"/>
  <c r="BP81" i="10"/>
  <c r="BQ81" i="10"/>
  <c r="BR81" i="10"/>
  <c r="BS81" i="10"/>
  <c r="BU81" i="10"/>
  <c r="BV81" i="10"/>
  <c r="BW81" i="10"/>
  <c r="BX81" i="10"/>
  <c r="P81" i="10"/>
  <c r="Q81" i="10"/>
  <c r="BJ82" i="2"/>
  <c r="BK82" i="10"/>
  <c r="BJ82" i="10"/>
  <c r="BL82" i="10"/>
  <c r="BM82" i="10"/>
  <c r="BN82" i="10"/>
  <c r="BO82" i="10"/>
  <c r="BP82" i="10"/>
  <c r="BQ82" i="10"/>
  <c r="BR82" i="10"/>
  <c r="BS82" i="10"/>
  <c r="BU82" i="10"/>
  <c r="BV82" i="10"/>
  <c r="BW82" i="10"/>
  <c r="BX82" i="10"/>
  <c r="P82" i="10"/>
  <c r="Q82" i="10"/>
  <c r="P83" i="10"/>
  <c r="Q83" i="10"/>
  <c r="P84" i="10"/>
  <c r="Q84" i="10"/>
  <c r="P85" i="10"/>
  <c r="Q85" i="10"/>
  <c r="P86" i="10"/>
  <c r="Q86" i="10"/>
  <c r="P87" i="10"/>
  <c r="Q87" i="10"/>
  <c r="P88" i="10"/>
  <c r="Q88" i="10"/>
  <c r="P89" i="10"/>
  <c r="Q89" i="10"/>
  <c r="P90" i="10"/>
  <c r="Q90" i="10"/>
  <c r="P91" i="10"/>
  <c r="Q91" i="10"/>
  <c r="P92" i="10"/>
  <c r="Q92" i="10"/>
  <c r="P93" i="10"/>
  <c r="Q93" i="10"/>
  <c r="P94" i="10"/>
  <c r="Q94" i="10"/>
  <c r="P95" i="10"/>
  <c r="Q95" i="10"/>
  <c r="P96" i="10"/>
  <c r="Q96" i="10"/>
  <c r="P97" i="10"/>
  <c r="Q97" i="10"/>
  <c r="P98" i="10"/>
  <c r="Q98" i="10"/>
  <c r="P99" i="10"/>
  <c r="Q99" i="10"/>
  <c r="P101" i="10"/>
  <c r="Q101" i="10"/>
  <c r="P103" i="10"/>
  <c r="Q103" i="10"/>
  <c r="P104" i="10"/>
  <c r="Q104" i="10"/>
  <c r="P105" i="10"/>
  <c r="Q105" i="10"/>
  <c r="P106" i="10"/>
  <c r="Q106" i="10"/>
  <c r="P107" i="10"/>
  <c r="Q107" i="10"/>
  <c r="P108" i="10"/>
  <c r="Q108" i="10"/>
  <c r="P109" i="10"/>
  <c r="Q109" i="10"/>
  <c r="P110" i="10"/>
  <c r="Q110" i="10"/>
  <c r="P111" i="10"/>
  <c r="Q111" i="10"/>
  <c r="P112" i="10"/>
  <c r="Q112" i="10"/>
  <c r="P113" i="10"/>
  <c r="Q113" i="10"/>
  <c r="P114" i="10"/>
  <c r="Q114" i="10"/>
  <c r="P115" i="10"/>
  <c r="Q115" i="10"/>
  <c r="P116" i="10"/>
  <c r="Q116" i="10"/>
  <c r="P117" i="10"/>
  <c r="Q117" i="10"/>
  <c r="P118" i="10"/>
  <c r="Q118" i="10"/>
  <c r="H67" i="10"/>
  <c r="H68" i="10"/>
  <c r="H69" i="10"/>
  <c r="H70" i="10"/>
  <c r="D120" i="10"/>
  <c r="Q133" i="10"/>
  <c r="I67" i="10"/>
  <c r="CM128" i="10"/>
  <c r="CM129" i="10"/>
  <c r="CM130" i="10"/>
  <c r="CM131" i="10"/>
  <c r="CM132" i="10"/>
  <c r="CI76" i="10"/>
  <c r="CD76" i="10"/>
  <c r="CG76" i="10"/>
  <c r="CH76" i="10"/>
  <c r="CK76" i="10"/>
  <c r="CL76" i="10"/>
  <c r="CI77" i="10"/>
  <c r="CD77" i="10"/>
  <c r="CG77" i="10"/>
  <c r="CH77" i="10"/>
  <c r="CK77" i="10"/>
  <c r="CL77" i="10"/>
  <c r="CI78" i="10"/>
  <c r="CD78" i="10"/>
  <c r="CG78" i="10"/>
  <c r="CH78" i="10"/>
  <c r="CK78" i="10"/>
  <c r="CL78" i="10"/>
  <c r="CI79" i="10"/>
  <c r="CD79" i="10"/>
  <c r="CG79" i="10"/>
  <c r="CH79" i="10"/>
  <c r="CK79" i="10"/>
  <c r="CL79" i="10"/>
  <c r="CI80" i="10"/>
  <c r="CD80" i="10"/>
  <c r="CG80" i="10"/>
  <c r="CH80" i="10"/>
  <c r="CK80" i="10"/>
  <c r="CL80" i="10"/>
  <c r="CI81" i="10"/>
  <c r="CD81" i="10"/>
  <c r="CG81" i="10"/>
  <c r="CH81" i="10"/>
  <c r="CK81" i="10"/>
  <c r="CL81" i="10"/>
  <c r="CI82" i="10"/>
  <c r="CD82" i="10"/>
  <c r="CG82" i="10"/>
  <c r="CH82" i="10"/>
  <c r="CK82" i="10"/>
  <c r="CL82" i="10"/>
  <c r="CI83" i="10"/>
  <c r="CD83" i="10"/>
  <c r="CG83" i="10"/>
  <c r="CH83" i="10"/>
  <c r="CK83" i="10"/>
  <c r="CL83" i="10"/>
  <c r="CI84" i="10"/>
  <c r="CD84" i="10"/>
  <c r="CG84" i="10"/>
  <c r="CH84" i="10"/>
  <c r="CK84" i="10"/>
  <c r="CL84" i="10"/>
  <c r="CI85" i="10"/>
  <c r="CD85" i="10"/>
  <c r="CG85" i="10"/>
  <c r="CH85" i="10"/>
  <c r="CK85" i="10"/>
  <c r="CL85" i="10"/>
  <c r="CI86" i="10"/>
  <c r="CD86" i="10"/>
  <c r="CG86" i="10"/>
  <c r="CH86" i="10"/>
  <c r="CK86" i="10"/>
  <c r="CL86" i="10"/>
  <c r="CI87" i="10"/>
  <c r="CD87" i="10"/>
  <c r="CG87" i="10"/>
  <c r="CH87" i="10"/>
  <c r="CK87" i="10"/>
  <c r="CL87" i="10"/>
  <c r="CI88" i="10"/>
  <c r="CD88" i="10"/>
  <c r="CG88" i="10"/>
  <c r="CH88" i="10"/>
  <c r="CK88" i="10"/>
  <c r="CL88" i="10"/>
  <c r="CI89" i="10"/>
  <c r="CD89" i="10"/>
  <c r="CG89" i="10"/>
  <c r="CH89" i="10"/>
  <c r="CK89" i="10"/>
  <c r="CL89" i="10"/>
  <c r="CI90" i="10"/>
  <c r="CD90" i="10"/>
  <c r="CG90" i="10"/>
  <c r="CH90" i="10"/>
  <c r="CK90" i="10"/>
  <c r="CL90" i="10"/>
  <c r="CI91" i="10"/>
  <c r="CD91" i="10"/>
  <c r="CG91" i="10"/>
  <c r="CH91" i="10"/>
  <c r="CK91" i="10"/>
  <c r="CL91" i="10"/>
  <c r="CI92" i="10"/>
  <c r="CD92" i="10"/>
  <c r="CG92" i="10"/>
  <c r="CH92" i="10"/>
  <c r="CK92" i="10"/>
  <c r="CL92" i="10"/>
  <c r="CI93" i="10"/>
  <c r="CD93" i="10"/>
  <c r="CG93" i="10"/>
  <c r="CH93" i="10"/>
  <c r="CK93" i="10"/>
  <c r="CL93" i="10"/>
  <c r="CI94" i="10"/>
  <c r="CD94" i="10"/>
  <c r="CG94" i="10"/>
  <c r="CH94" i="10"/>
  <c r="CK94" i="10"/>
  <c r="CL94" i="10"/>
  <c r="CI95" i="10"/>
  <c r="CD95" i="10"/>
  <c r="CG95" i="10"/>
  <c r="CH95" i="10"/>
  <c r="CK95" i="10"/>
  <c r="CL95" i="10"/>
  <c r="CI96" i="10"/>
  <c r="CD96" i="10"/>
  <c r="CG96" i="10"/>
  <c r="CH96" i="10"/>
  <c r="CK96" i="10"/>
  <c r="CL96" i="10"/>
  <c r="CI97" i="10"/>
  <c r="CD97" i="10"/>
  <c r="CG97" i="10"/>
  <c r="CH97" i="10"/>
  <c r="CK97" i="10"/>
  <c r="CL97" i="10"/>
  <c r="CI98" i="10"/>
  <c r="CD98" i="10"/>
  <c r="CG98" i="10"/>
  <c r="CH98" i="10"/>
  <c r="CK98" i="10"/>
  <c r="CL98" i="10"/>
  <c r="CI99" i="10"/>
  <c r="CD99" i="10"/>
  <c r="CG99" i="10"/>
  <c r="CH99" i="10"/>
  <c r="CK99" i="10"/>
  <c r="CL99" i="10"/>
  <c r="CI103" i="10"/>
  <c r="CD103" i="10"/>
  <c r="CG103" i="10"/>
  <c r="CH103" i="10"/>
  <c r="CK103" i="10"/>
  <c r="CL103" i="10"/>
  <c r="CI104" i="10"/>
  <c r="CD104" i="10"/>
  <c r="CG104" i="10"/>
  <c r="CH104" i="10"/>
  <c r="CK104" i="10"/>
  <c r="CL104" i="10"/>
  <c r="CI105" i="10"/>
  <c r="CD105" i="10"/>
  <c r="CG105" i="10"/>
  <c r="CH105" i="10"/>
  <c r="CK105" i="10"/>
  <c r="CL105" i="10"/>
  <c r="CI106" i="10"/>
  <c r="CD106" i="10"/>
  <c r="CG106" i="10"/>
  <c r="CH106" i="10"/>
  <c r="CK106" i="10"/>
  <c r="CL106" i="10"/>
  <c r="CI107" i="10"/>
  <c r="CD107" i="10"/>
  <c r="CG107" i="10"/>
  <c r="CH107" i="10"/>
  <c r="CK107" i="10"/>
  <c r="CL107" i="10"/>
  <c r="CI108" i="10"/>
  <c r="CD108" i="10"/>
  <c r="CG108" i="10"/>
  <c r="CH108" i="10"/>
  <c r="CK108" i="10"/>
  <c r="CL108" i="10"/>
  <c r="CI109" i="10"/>
  <c r="CD109" i="10"/>
  <c r="CG109" i="10"/>
  <c r="CH109" i="10"/>
  <c r="CK109" i="10"/>
  <c r="CL109" i="10"/>
  <c r="CI110" i="10"/>
  <c r="CD110" i="10"/>
  <c r="CG110" i="10"/>
  <c r="CH110" i="10"/>
  <c r="CK110" i="10"/>
  <c r="CL110" i="10"/>
  <c r="CI111" i="10"/>
  <c r="CD111" i="10"/>
  <c r="CG111" i="10"/>
  <c r="CH111" i="10"/>
  <c r="CK111" i="10"/>
  <c r="CL111" i="10"/>
  <c r="CI112" i="10"/>
  <c r="CD112" i="10"/>
  <c r="CG112" i="10"/>
  <c r="CH112" i="10"/>
  <c r="CK112" i="10"/>
  <c r="CL112" i="10"/>
  <c r="CI113" i="10"/>
  <c r="CD113" i="10"/>
  <c r="CG113" i="10"/>
  <c r="CH113" i="10"/>
  <c r="CK113" i="10"/>
  <c r="CL113" i="10"/>
  <c r="CI114" i="10"/>
  <c r="CD114" i="10"/>
  <c r="CG114" i="10"/>
  <c r="CH114" i="10"/>
  <c r="CK114" i="10"/>
  <c r="CL114" i="10"/>
  <c r="CI115" i="10"/>
  <c r="CD115" i="10"/>
  <c r="CG115" i="10"/>
  <c r="CH115" i="10"/>
  <c r="CK115" i="10"/>
  <c r="CL115" i="10"/>
  <c r="CI116" i="10"/>
  <c r="CD116" i="10"/>
  <c r="CG116" i="10"/>
  <c r="CH116" i="10"/>
  <c r="CK116" i="10"/>
  <c r="CL116" i="10"/>
  <c r="CI117" i="10"/>
  <c r="CD117" i="10"/>
  <c r="CG117" i="10"/>
  <c r="CH117" i="10"/>
  <c r="CK117" i="10"/>
  <c r="CL117" i="10"/>
  <c r="CI118" i="10"/>
  <c r="CD118" i="10"/>
  <c r="CG118" i="10"/>
  <c r="CH118" i="10"/>
  <c r="CK118" i="10"/>
  <c r="CL118" i="10"/>
  <c r="CL120" i="10"/>
  <c r="CL122" i="10"/>
  <c r="CF76" i="10"/>
  <c r="CE76" i="10"/>
  <c r="CM76" i="10"/>
  <c r="CF77" i="10"/>
  <c r="CE77" i="10"/>
  <c r="CM77" i="10"/>
  <c r="CF78" i="10"/>
  <c r="CE78" i="10"/>
  <c r="CM78" i="10"/>
  <c r="CF79" i="10"/>
  <c r="CE79" i="10"/>
  <c r="CM79" i="10"/>
  <c r="CF80" i="10"/>
  <c r="CE80" i="10"/>
  <c r="CM80" i="10"/>
  <c r="CF81" i="10"/>
  <c r="CE81" i="10"/>
  <c r="CM81" i="10"/>
  <c r="CF82" i="10"/>
  <c r="CE82" i="10"/>
  <c r="CM82" i="10"/>
  <c r="CF83" i="10"/>
  <c r="CE83" i="10"/>
  <c r="CM83" i="10"/>
  <c r="CF84" i="10"/>
  <c r="CE84" i="10"/>
  <c r="CM84" i="10"/>
  <c r="CF85" i="10"/>
  <c r="CE85" i="10"/>
  <c r="CM85" i="10"/>
  <c r="CF86" i="10"/>
  <c r="CE86" i="10"/>
  <c r="CM86" i="10"/>
  <c r="CF87" i="10"/>
  <c r="CE87" i="10"/>
  <c r="CM87" i="10"/>
  <c r="CF88" i="10"/>
  <c r="CE88" i="10"/>
  <c r="CM88" i="10"/>
  <c r="CF89" i="10"/>
  <c r="CE89" i="10"/>
  <c r="CM89" i="10"/>
  <c r="CF90" i="10"/>
  <c r="CE90" i="10"/>
  <c r="CM90" i="10"/>
  <c r="CF91" i="10"/>
  <c r="CE91" i="10"/>
  <c r="CM91" i="10"/>
  <c r="CF92" i="10"/>
  <c r="CE92" i="10"/>
  <c r="CM92" i="10"/>
  <c r="CF93" i="10"/>
  <c r="CE93" i="10"/>
  <c r="CM93" i="10"/>
  <c r="CF94" i="10"/>
  <c r="CE94" i="10"/>
  <c r="CM94" i="10"/>
  <c r="CF95" i="10"/>
  <c r="CE95" i="10"/>
  <c r="CM95" i="10"/>
  <c r="CF96" i="10"/>
  <c r="CE96" i="10"/>
  <c r="CM96" i="10"/>
  <c r="CF97" i="10"/>
  <c r="CE97" i="10"/>
  <c r="CM97" i="10"/>
  <c r="CF98" i="10"/>
  <c r="CE98" i="10"/>
  <c r="CM98" i="10"/>
  <c r="CF99" i="10"/>
  <c r="CE99" i="10"/>
  <c r="CM99" i="10"/>
  <c r="CM103" i="10"/>
  <c r="CM104" i="10"/>
  <c r="CM105" i="10"/>
  <c r="CM106" i="10"/>
  <c r="CM107" i="10"/>
  <c r="CM108" i="10"/>
  <c r="CM109" i="10"/>
  <c r="CM110" i="10"/>
  <c r="CM111" i="10"/>
  <c r="CM112" i="10"/>
  <c r="CM113" i="10"/>
  <c r="CM114" i="10"/>
  <c r="CM115" i="10"/>
  <c r="CM116" i="10"/>
  <c r="CM117" i="10"/>
  <c r="CM118" i="10"/>
  <c r="CM120" i="10"/>
  <c r="CM122" i="10"/>
  <c r="CN76" i="10"/>
  <c r="CN77" i="10"/>
  <c r="CN78" i="10"/>
  <c r="CN79" i="10"/>
  <c r="CN80" i="10"/>
  <c r="CN81" i="10"/>
  <c r="CN82" i="10"/>
  <c r="CN83" i="10"/>
  <c r="CN84" i="10"/>
  <c r="CN85" i="10"/>
  <c r="CN86" i="10"/>
  <c r="CN87" i="10"/>
  <c r="CN88" i="10"/>
  <c r="CN89" i="10"/>
  <c r="CN90" i="10"/>
  <c r="CN91" i="10"/>
  <c r="CN92" i="10"/>
  <c r="CN93" i="10"/>
  <c r="CN94" i="10"/>
  <c r="CN95" i="10"/>
  <c r="CN96" i="10"/>
  <c r="CN97" i="10"/>
  <c r="CN98" i="10"/>
  <c r="CN99" i="10"/>
  <c r="CN103" i="10"/>
  <c r="CN104" i="10"/>
  <c r="CN105" i="10"/>
  <c r="CN106" i="10"/>
  <c r="CN107" i="10"/>
  <c r="CN108" i="10"/>
  <c r="CN109" i="10"/>
  <c r="CN110" i="10"/>
  <c r="CN111" i="10"/>
  <c r="CN112" i="10"/>
  <c r="CN113" i="10"/>
  <c r="CN114" i="10"/>
  <c r="CN115" i="10"/>
  <c r="CN116" i="10"/>
  <c r="CN117" i="10"/>
  <c r="CN118" i="10"/>
  <c r="CN120" i="10"/>
  <c r="CN122" i="10"/>
  <c r="CM124" i="10"/>
  <c r="P120" i="10"/>
  <c r="K120" i="10"/>
  <c r="H120" i="10"/>
  <c r="BJ118" i="2"/>
  <c r="BK118" i="10"/>
  <c r="BJ118" i="10"/>
  <c r="BL118" i="10"/>
  <c r="BM118" i="10"/>
  <c r="BN118" i="10"/>
  <c r="BO118" i="10"/>
  <c r="BP118" i="10"/>
  <c r="BQ118" i="10"/>
  <c r="BR118" i="10"/>
  <c r="BS118" i="10"/>
  <c r="BU118" i="10"/>
  <c r="BV118" i="10"/>
  <c r="BW118" i="10"/>
  <c r="BX118" i="10"/>
  <c r="BI118" i="10"/>
  <c r="R118" i="10"/>
  <c r="BJ117" i="2"/>
  <c r="BK117" i="10"/>
  <c r="BJ117" i="10"/>
  <c r="BL117" i="10"/>
  <c r="BM117" i="10"/>
  <c r="BN117" i="10"/>
  <c r="BO117" i="10"/>
  <c r="BP117" i="10"/>
  <c r="BQ117" i="10"/>
  <c r="BR117" i="10"/>
  <c r="BS117" i="10"/>
  <c r="BU117" i="10"/>
  <c r="BV117" i="10"/>
  <c r="BW117" i="10"/>
  <c r="BX117" i="10"/>
  <c r="BI117" i="10"/>
  <c r="R117" i="10"/>
  <c r="BJ116" i="2"/>
  <c r="BK116" i="10"/>
  <c r="BJ116" i="10"/>
  <c r="BL116" i="10"/>
  <c r="BM116" i="10"/>
  <c r="BN116" i="10"/>
  <c r="BO116" i="10"/>
  <c r="BP116" i="10"/>
  <c r="BQ116" i="10"/>
  <c r="BR116" i="10"/>
  <c r="BS116" i="10"/>
  <c r="BU116" i="10"/>
  <c r="BV116" i="10"/>
  <c r="BW116" i="10"/>
  <c r="BX116" i="10"/>
  <c r="BI116" i="10"/>
  <c r="R116" i="10"/>
  <c r="BJ115" i="2"/>
  <c r="BK115" i="10"/>
  <c r="BJ115" i="10"/>
  <c r="BL115" i="10"/>
  <c r="BM115" i="10"/>
  <c r="BN115" i="10"/>
  <c r="BO115" i="10"/>
  <c r="BP115" i="10"/>
  <c r="BQ115" i="10"/>
  <c r="BR115" i="10"/>
  <c r="BS115" i="10"/>
  <c r="BU115" i="10"/>
  <c r="BV115" i="10"/>
  <c r="BW115" i="10"/>
  <c r="BX115" i="10"/>
  <c r="BI115" i="10"/>
  <c r="R115" i="10"/>
  <c r="BJ114" i="2"/>
  <c r="BK114" i="10"/>
  <c r="BJ114" i="10"/>
  <c r="BL114" i="10"/>
  <c r="BM114" i="10"/>
  <c r="BN114" i="10"/>
  <c r="BO114" i="10"/>
  <c r="BP114" i="10"/>
  <c r="BQ114" i="10"/>
  <c r="BR114" i="10"/>
  <c r="BS114" i="10"/>
  <c r="BU114" i="10"/>
  <c r="BV114" i="10"/>
  <c r="BW114" i="10"/>
  <c r="BX114" i="10"/>
  <c r="BI114" i="10"/>
  <c r="R114" i="10"/>
  <c r="BJ113" i="2"/>
  <c r="BK113" i="10"/>
  <c r="BJ113" i="10"/>
  <c r="BL113" i="10"/>
  <c r="BM113" i="10"/>
  <c r="BN113" i="10"/>
  <c r="BO113" i="10"/>
  <c r="BP113" i="10"/>
  <c r="BQ113" i="10"/>
  <c r="BR113" i="10"/>
  <c r="BS113" i="10"/>
  <c r="BU113" i="10"/>
  <c r="BV113" i="10"/>
  <c r="BW113" i="10"/>
  <c r="BX113" i="10"/>
  <c r="BI113" i="10"/>
  <c r="R113" i="10"/>
  <c r="BJ112" i="2"/>
  <c r="BK112" i="10"/>
  <c r="BJ112" i="10"/>
  <c r="BL112" i="10"/>
  <c r="BM112" i="10"/>
  <c r="BN112" i="10"/>
  <c r="BO112" i="10"/>
  <c r="BP112" i="10"/>
  <c r="BQ112" i="10"/>
  <c r="BR112" i="10"/>
  <c r="BS112" i="10"/>
  <c r="BU112" i="10"/>
  <c r="BV112" i="10"/>
  <c r="BW112" i="10"/>
  <c r="BX112" i="10"/>
  <c r="BI112" i="10"/>
  <c r="R112" i="10"/>
  <c r="BJ111" i="2"/>
  <c r="BK111" i="10"/>
  <c r="BJ111" i="10"/>
  <c r="BL111" i="10"/>
  <c r="BM111" i="10"/>
  <c r="BN111" i="10"/>
  <c r="BO111" i="10"/>
  <c r="BP111" i="10"/>
  <c r="BQ111" i="10"/>
  <c r="BR111" i="10"/>
  <c r="BS111" i="10"/>
  <c r="BU111" i="10"/>
  <c r="BV111" i="10"/>
  <c r="BW111" i="10"/>
  <c r="BX111" i="10"/>
  <c r="BI111" i="10"/>
  <c r="R111" i="10"/>
  <c r="BJ110" i="2"/>
  <c r="BK110" i="10"/>
  <c r="BJ110" i="10"/>
  <c r="BL110" i="10"/>
  <c r="BM110" i="10"/>
  <c r="BN110" i="10"/>
  <c r="BO110" i="10"/>
  <c r="BP110" i="10"/>
  <c r="BQ110" i="10"/>
  <c r="BR110" i="10"/>
  <c r="BS110" i="10"/>
  <c r="BU110" i="10"/>
  <c r="BV110" i="10"/>
  <c r="BW110" i="10"/>
  <c r="BX110" i="10"/>
  <c r="BI110" i="10"/>
  <c r="R110" i="10"/>
  <c r="BJ109" i="2"/>
  <c r="BK109" i="10"/>
  <c r="BJ109" i="10"/>
  <c r="BL109" i="10"/>
  <c r="BM109" i="10"/>
  <c r="BN109" i="10"/>
  <c r="BO109" i="10"/>
  <c r="BP109" i="10"/>
  <c r="BQ109" i="10"/>
  <c r="BR109" i="10"/>
  <c r="BS109" i="10"/>
  <c r="BU109" i="10"/>
  <c r="BV109" i="10"/>
  <c r="BW109" i="10"/>
  <c r="BX109" i="10"/>
  <c r="BI109" i="10"/>
  <c r="R109" i="10"/>
  <c r="BJ108" i="2"/>
  <c r="BK108" i="10"/>
  <c r="BJ108" i="10"/>
  <c r="BL108" i="10"/>
  <c r="BM108" i="10"/>
  <c r="BN108" i="10"/>
  <c r="BO108" i="10"/>
  <c r="BP108" i="10"/>
  <c r="BQ108" i="10"/>
  <c r="BR108" i="10"/>
  <c r="BS108" i="10"/>
  <c r="BU108" i="10"/>
  <c r="BV108" i="10"/>
  <c r="BW108" i="10"/>
  <c r="BX108" i="10"/>
  <c r="BI108" i="10"/>
  <c r="R108" i="10"/>
  <c r="BJ107" i="2"/>
  <c r="BK107" i="10"/>
  <c r="BJ107" i="10"/>
  <c r="BL107" i="10"/>
  <c r="BM107" i="10"/>
  <c r="BN107" i="10"/>
  <c r="BO107" i="10"/>
  <c r="BP107" i="10"/>
  <c r="BQ107" i="10"/>
  <c r="BR107" i="10"/>
  <c r="BS107" i="10"/>
  <c r="BU107" i="10"/>
  <c r="BV107" i="10"/>
  <c r="BW107" i="10"/>
  <c r="BX107" i="10"/>
  <c r="BI107" i="10"/>
  <c r="R107" i="10"/>
  <c r="BJ106" i="2"/>
  <c r="BK106" i="10"/>
  <c r="BJ106" i="10"/>
  <c r="BL106" i="10"/>
  <c r="BM106" i="10"/>
  <c r="BN106" i="10"/>
  <c r="BO106" i="10"/>
  <c r="BP106" i="10"/>
  <c r="BQ106" i="10"/>
  <c r="BR106" i="10"/>
  <c r="BS106" i="10"/>
  <c r="BU106" i="10"/>
  <c r="BV106" i="10"/>
  <c r="BW106" i="10"/>
  <c r="BX106" i="10"/>
  <c r="BI106" i="10"/>
  <c r="R106" i="10"/>
  <c r="BJ105" i="2"/>
  <c r="BK105" i="10"/>
  <c r="BJ105" i="10"/>
  <c r="BL105" i="10"/>
  <c r="BM105" i="10"/>
  <c r="BN105" i="10"/>
  <c r="BO105" i="10"/>
  <c r="BP105" i="10"/>
  <c r="BQ105" i="10"/>
  <c r="BR105" i="10"/>
  <c r="BS105" i="10"/>
  <c r="BU105" i="10"/>
  <c r="BV105" i="10"/>
  <c r="BW105" i="10"/>
  <c r="BX105" i="10"/>
  <c r="BI105" i="10"/>
  <c r="R105" i="10"/>
  <c r="BJ104" i="2"/>
  <c r="BK104" i="10"/>
  <c r="BJ104" i="10"/>
  <c r="BL104" i="10"/>
  <c r="BM104" i="10"/>
  <c r="BN104" i="10"/>
  <c r="BO104" i="10"/>
  <c r="BP104" i="10"/>
  <c r="BQ104" i="10"/>
  <c r="BR104" i="10"/>
  <c r="BS104" i="10"/>
  <c r="BU104" i="10"/>
  <c r="BV104" i="10"/>
  <c r="BW104" i="10"/>
  <c r="BX104" i="10"/>
  <c r="BI104" i="10"/>
  <c r="R104" i="10"/>
  <c r="BJ103" i="2"/>
  <c r="BK103" i="10"/>
  <c r="BJ103" i="10"/>
  <c r="BL103" i="10"/>
  <c r="BM103" i="10"/>
  <c r="BN103" i="10"/>
  <c r="BO103" i="10"/>
  <c r="BP103" i="10"/>
  <c r="BQ103" i="10"/>
  <c r="BR103" i="10"/>
  <c r="BS103" i="10"/>
  <c r="BU103" i="10"/>
  <c r="BV103" i="10"/>
  <c r="BW103" i="10"/>
  <c r="BX103" i="10"/>
  <c r="BI103" i="10"/>
  <c r="R103" i="10"/>
  <c r="CI101" i="10"/>
  <c r="CH101" i="10"/>
  <c r="CG101" i="10"/>
  <c r="CF101" i="10"/>
  <c r="CD101" i="10"/>
  <c r="BK101" i="10"/>
  <c r="BJ101" i="10"/>
  <c r="BM101" i="10"/>
  <c r="BS101" i="10"/>
  <c r="BU101" i="10"/>
  <c r="BV101" i="10"/>
  <c r="BW101" i="10"/>
  <c r="BX101" i="10"/>
  <c r="BR101" i="10"/>
  <c r="BQ101" i="10"/>
  <c r="BP101" i="10"/>
  <c r="BO101" i="10"/>
  <c r="BN101" i="10"/>
  <c r="BL101" i="10"/>
  <c r="BI101" i="10"/>
  <c r="R101" i="10"/>
  <c r="BJ99" i="2"/>
  <c r="BK99" i="10"/>
  <c r="BJ99" i="10"/>
  <c r="BL99" i="10"/>
  <c r="BM99" i="10"/>
  <c r="BN99" i="10"/>
  <c r="BO99" i="10"/>
  <c r="BP99" i="10"/>
  <c r="BQ99" i="10"/>
  <c r="BR99" i="10"/>
  <c r="BS99" i="10"/>
  <c r="BU99" i="10"/>
  <c r="BV99" i="10"/>
  <c r="BW99" i="10"/>
  <c r="BX99" i="10"/>
  <c r="BI99" i="10"/>
  <c r="R99" i="10"/>
  <c r="BJ98" i="2"/>
  <c r="BK98" i="10"/>
  <c r="BJ98" i="10"/>
  <c r="BL98" i="10"/>
  <c r="BM98" i="10"/>
  <c r="BN98" i="10"/>
  <c r="BO98" i="10"/>
  <c r="BP98" i="10"/>
  <c r="BQ98" i="10"/>
  <c r="BR98" i="10"/>
  <c r="BS98" i="10"/>
  <c r="BU98" i="10"/>
  <c r="BV98" i="10"/>
  <c r="BW98" i="10"/>
  <c r="BX98" i="10"/>
  <c r="BI98" i="10"/>
  <c r="R98" i="10"/>
  <c r="BJ97" i="2"/>
  <c r="BK97" i="10"/>
  <c r="BJ97" i="10"/>
  <c r="BL97" i="10"/>
  <c r="BM97" i="10"/>
  <c r="BN97" i="10"/>
  <c r="BO97" i="10"/>
  <c r="BP97" i="10"/>
  <c r="BQ97" i="10"/>
  <c r="BR97" i="10"/>
  <c r="BS97" i="10"/>
  <c r="BU97" i="10"/>
  <c r="BV97" i="10"/>
  <c r="BW97" i="10"/>
  <c r="BX97" i="10"/>
  <c r="BI97" i="10"/>
  <c r="R97" i="10"/>
  <c r="BJ96" i="2"/>
  <c r="BK96" i="10"/>
  <c r="BJ96" i="10"/>
  <c r="BL96" i="10"/>
  <c r="BM96" i="10"/>
  <c r="BN96" i="10"/>
  <c r="BO96" i="10"/>
  <c r="BP96" i="10"/>
  <c r="BQ96" i="10"/>
  <c r="BR96" i="10"/>
  <c r="BS96" i="10"/>
  <c r="BU96" i="10"/>
  <c r="BV96" i="10"/>
  <c r="BW96" i="10"/>
  <c r="BX96" i="10"/>
  <c r="BI96" i="10"/>
  <c r="R96" i="10"/>
  <c r="BJ95" i="2"/>
  <c r="BK95" i="10"/>
  <c r="BJ95" i="10"/>
  <c r="BL95" i="10"/>
  <c r="BM95" i="10"/>
  <c r="BN95" i="10"/>
  <c r="BO95" i="10"/>
  <c r="BP95" i="10"/>
  <c r="BQ95" i="10"/>
  <c r="BR95" i="10"/>
  <c r="BS95" i="10"/>
  <c r="BU95" i="10"/>
  <c r="BV95" i="10"/>
  <c r="BW95" i="10"/>
  <c r="BX95" i="10"/>
  <c r="BI95" i="10"/>
  <c r="R95" i="10"/>
  <c r="BJ94" i="2"/>
  <c r="BK94" i="10"/>
  <c r="BJ94" i="10"/>
  <c r="BL94" i="10"/>
  <c r="BM94" i="10"/>
  <c r="BN94" i="10"/>
  <c r="BO94" i="10"/>
  <c r="BP94" i="10"/>
  <c r="BQ94" i="10"/>
  <c r="BR94" i="10"/>
  <c r="BS94" i="10"/>
  <c r="BU94" i="10"/>
  <c r="BV94" i="10"/>
  <c r="BW94" i="10"/>
  <c r="BX94" i="10"/>
  <c r="BI94" i="10"/>
  <c r="R94" i="10"/>
  <c r="BJ93" i="2"/>
  <c r="BK93" i="10"/>
  <c r="BJ93" i="10"/>
  <c r="BL93" i="10"/>
  <c r="BM93" i="10"/>
  <c r="BN93" i="10"/>
  <c r="BO93" i="10"/>
  <c r="BP93" i="10"/>
  <c r="BQ93" i="10"/>
  <c r="BR93" i="10"/>
  <c r="BS93" i="10"/>
  <c r="BU93" i="10"/>
  <c r="BV93" i="10"/>
  <c r="BW93" i="10"/>
  <c r="BX93" i="10"/>
  <c r="BI93" i="10"/>
  <c r="R93" i="10"/>
  <c r="BJ92" i="2"/>
  <c r="BK92" i="10"/>
  <c r="BJ92" i="10"/>
  <c r="BL92" i="10"/>
  <c r="BM92" i="10"/>
  <c r="BN92" i="10"/>
  <c r="BO92" i="10"/>
  <c r="BP92" i="10"/>
  <c r="BQ92" i="10"/>
  <c r="BR92" i="10"/>
  <c r="BS92" i="10"/>
  <c r="BU92" i="10"/>
  <c r="BV92" i="10"/>
  <c r="BW92" i="10"/>
  <c r="BX92" i="10"/>
  <c r="BI92" i="10"/>
  <c r="R92" i="10"/>
  <c r="BJ91" i="2"/>
  <c r="BK91" i="10"/>
  <c r="BJ91" i="10"/>
  <c r="BL91" i="10"/>
  <c r="BM91" i="10"/>
  <c r="BN91" i="10"/>
  <c r="BO91" i="10"/>
  <c r="BP91" i="10"/>
  <c r="BQ91" i="10"/>
  <c r="BR91" i="10"/>
  <c r="BS91" i="10"/>
  <c r="BU91" i="10"/>
  <c r="BV91" i="10"/>
  <c r="BW91" i="10"/>
  <c r="BX91" i="10"/>
  <c r="BI91" i="10"/>
  <c r="R91" i="10"/>
  <c r="BJ90" i="2"/>
  <c r="BK90" i="10"/>
  <c r="BJ90" i="10"/>
  <c r="BL90" i="10"/>
  <c r="BM90" i="10"/>
  <c r="BN90" i="10"/>
  <c r="BO90" i="10"/>
  <c r="BP90" i="10"/>
  <c r="BQ90" i="10"/>
  <c r="BR90" i="10"/>
  <c r="BS90" i="10"/>
  <c r="BU90" i="10"/>
  <c r="BV90" i="10"/>
  <c r="BW90" i="10"/>
  <c r="BX90" i="10"/>
  <c r="BI90" i="10"/>
  <c r="R90" i="10"/>
  <c r="BJ89" i="2"/>
  <c r="BK89" i="10"/>
  <c r="BJ89" i="10"/>
  <c r="BL89" i="10"/>
  <c r="BM89" i="10"/>
  <c r="BN89" i="10"/>
  <c r="BO89" i="10"/>
  <c r="BP89" i="10"/>
  <c r="BQ89" i="10"/>
  <c r="BR89" i="10"/>
  <c r="BS89" i="10"/>
  <c r="BU89" i="10"/>
  <c r="BV89" i="10"/>
  <c r="BW89" i="10"/>
  <c r="BX89" i="10"/>
  <c r="BI89" i="10"/>
  <c r="R89" i="10"/>
  <c r="BJ88" i="2"/>
  <c r="BK88" i="10"/>
  <c r="BJ88" i="10"/>
  <c r="BL88" i="10"/>
  <c r="BM88" i="10"/>
  <c r="BN88" i="10"/>
  <c r="BO88" i="10"/>
  <c r="BP88" i="10"/>
  <c r="BQ88" i="10"/>
  <c r="BR88" i="10"/>
  <c r="BS88" i="10"/>
  <c r="BU88" i="10"/>
  <c r="BV88" i="10"/>
  <c r="BW88" i="10"/>
  <c r="BX88" i="10"/>
  <c r="BI88" i="10"/>
  <c r="R88" i="10"/>
  <c r="BJ87" i="2"/>
  <c r="BK87" i="10"/>
  <c r="BJ87" i="10"/>
  <c r="BL87" i="10"/>
  <c r="BM87" i="10"/>
  <c r="BN87" i="10"/>
  <c r="BO87" i="10"/>
  <c r="BP87" i="10"/>
  <c r="BQ87" i="10"/>
  <c r="BR87" i="10"/>
  <c r="BS87" i="10"/>
  <c r="BU87" i="10"/>
  <c r="BV87" i="10"/>
  <c r="BW87" i="10"/>
  <c r="BX87" i="10"/>
  <c r="BI87" i="10"/>
  <c r="R87" i="10"/>
  <c r="BJ86" i="2"/>
  <c r="BK86" i="10"/>
  <c r="BJ86" i="10"/>
  <c r="BL86" i="10"/>
  <c r="BM86" i="10"/>
  <c r="BN86" i="10"/>
  <c r="BO86" i="10"/>
  <c r="BP86" i="10"/>
  <c r="BQ86" i="10"/>
  <c r="BR86" i="10"/>
  <c r="BS86" i="10"/>
  <c r="BU86" i="10"/>
  <c r="BV86" i="10"/>
  <c r="BW86" i="10"/>
  <c r="BX86" i="10"/>
  <c r="BI86" i="10"/>
  <c r="R86" i="10"/>
  <c r="BJ85" i="2"/>
  <c r="BK85" i="10"/>
  <c r="BJ85" i="10"/>
  <c r="BL85" i="10"/>
  <c r="BM85" i="10"/>
  <c r="BN85" i="10"/>
  <c r="BO85" i="10"/>
  <c r="BP85" i="10"/>
  <c r="BQ85" i="10"/>
  <c r="BR85" i="10"/>
  <c r="BS85" i="10"/>
  <c r="BU85" i="10"/>
  <c r="BV85" i="10"/>
  <c r="BW85" i="10"/>
  <c r="BX85" i="10"/>
  <c r="BI85" i="10"/>
  <c r="R85" i="10"/>
  <c r="BJ84" i="2"/>
  <c r="BK84" i="10"/>
  <c r="BJ84" i="10"/>
  <c r="BL84" i="10"/>
  <c r="BM84" i="10"/>
  <c r="BN84" i="10"/>
  <c r="BO84" i="10"/>
  <c r="BP84" i="10"/>
  <c r="BQ84" i="10"/>
  <c r="BR84" i="10"/>
  <c r="BS84" i="10"/>
  <c r="BU84" i="10"/>
  <c r="BV84" i="10"/>
  <c r="BW84" i="10"/>
  <c r="BX84" i="10"/>
  <c r="BI84" i="10"/>
  <c r="R84" i="10"/>
  <c r="BJ83" i="2"/>
  <c r="BK83" i="10"/>
  <c r="BJ83" i="10"/>
  <c r="BL83" i="10"/>
  <c r="BM83" i="10"/>
  <c r="BN83" i="10"/>
  <c r="BO83" i="10"/>
  <c r="BP83" i="10"/>
  <c r="BQ83" i="10"/>
  <c r="BR83" i="10"/>
  <c r="BS83" i="10"/>
  <c r="BU83" i="10"/>
  <c r="BV83" i="10"/>
  <c r="BW83" i="10"/>
  <c r="BX83" i="10"/>
  <c r="BI83" i="10"/>
  <c r="R83" i="10"/>
  <c r="BI82" i="10"/>
  <c r="R82" i="10"/>
  <c r="BI81" i="10"/>
  <c r="R81" i="10"/>
  <c r="BI80" i="10"/>
  <c r="R80" i="10"/>
  <c r="BI79" i="10"/>
  <c r="R79" i="10"/>
  <c r="BI78" i="10"/>
  <c r="R78" i="10"/>
  <c r="BI77" i="10"/>
  <c r="R77" i="10"/>
  <c r="BI76" i="10"/>
  <c r="R76" i="10"/>
  <c r="BI74" i="10"/>
  <c r="R74" i="10"/>
  <c r="P70" i="10"/>
  <c r="I70" i="10"/>
  <c r="I69" i="10"/>
  <c r="P68" i="10"/>
  <c r="I68" i="10"/>
  <c r="P67" i="10"/>
  <c r="P66" i="10"/>
  <c r="BK74" i="9"/>
  <c r="BN74" i="9"/>
  <c r="BS74" i="9"/>
  <c r="BU74" i="9"/>
  <c r="BX74" i="9"/>
  <c r="P74" i="9"/>
  <c r="Q74" i="9"/>
  <c r="BK76" i="9"/>
  <c r="BJ76" i="9"/>
  <c r="BL76" i="9"/>
  <c r="BM76" i="9"/>
  <c r="BN76" i="9"/>
  <c r="BO76" i="9"/>
  <c r="BP76" i="9"/>
  <c r="BQ76" i="9"/>
  <c r="BR76" i="9"/>
  <c r="BS76" i="9"/>
  <c r="BU76" i="9"/>
  <c r="BV76" i="9"/>
  <c r="BW76" i="9"/>
  <c r="BX76" i="9"/>
  <c r="P76" i="9"/>
  <c r="Q76" i="9"/>
  <c r="BK77" i="9"/>
  <c r="BJ77" i="9"/>
  <c r="BL77" i="9"/>
  <c r="BM77" i="9"/>
  <c r="BN77" i="9"/>
  <c r="BO77" i="9"/>
  <c r="BP77" i="9"/>
  <c r="BQ77" i="9"/>
  <c r="BR77" i="9"/>
  <c r="BS77" i="9"/>
  <c r="BU77" i="9"/>
  <c r="BV77" i="9"/>
  <c r="BW77" i="9"/>
  <c r="BX77" i="9"/>
  <c r="P77" i="9"/>
  <c r="Q77" i="9"/>
  <c r="BK78" i="9"/>
  <c r="BJ78" i="9"/>
  <c r="BL78" i="9"/>
  <c r="BM78" i="9"/>
  <c r="BN78" i="9"/>
  <c r="BO78" i="9"/>
  <c r="BP78" i="9"/>
  <c r="BQ78" i="9"/>
  <c r="BR78" i="9"/>
  <c r="BS78" i="9"/>
  <c r="BU78" i="9"/>
  <c r="BV78" i="9"/>
  <c r="BW78" i="9"/>
  <c r="BX78" i="9"/>
  <c r="P78" i="9"/>
  <c r="Q78" i="9"/>
  <c r="BK79" i="9"/>
  <c r="BJ79" i="9"/>
  <c r="BL79" i="9"/>
  <c r="BM79" i="9"/>
  <c r="BN79" i="9"/>
  <c r="BO79" i="9"/>
  <c r="BP79" i="9"/>
  <c r="BQ79" i="9"/>
  <c r="BR79" i="9"/>
  <c r="BS79" i="9"/>
  <c r="BU79" i="9"/>
  <c r="BV79" i="9"/>
  <c r="BW79" i="9"/>
  <c r="BX79" i="9"/>
  <c r="P79" i="9"/>
  <c r="Q79" i="9"/>
  <c r="BK80" i="9"/>
  <c r="BJ80" i="9"/>
  <c r="BL80" i="9"/>
  <c r="BM80" i="9"/>
  <c r="BN80" i="9"/>
  <c r="BO80" i="9"/>
  <c r="BP80" i="9"/>
  <c r="BQ80" i="9"/>
  <c r="BR80" i="9"/>
  <c r="BS80" i="9"/>
  <c r="BU80" i="9"/>
  <c r="BV80" i="9"/>
  <c r="BW80" i="9"/>
  <c r="BX80" i="9"/>
  <c r="P80" i="9"/>
  <c r="Q80" i="9"/>
  <c r="BK81" i="9"/>
  <c r="BJ81" i="9"/>
  <c r="BL81" i="9"/>
  <c r="BM81" i="9"/>
  <c r="BN81" i="9"/>
  <c r="BO81" i="9"/>
  <c r="BP81" i="9"/>
  <c r="BQ81" i="9"/>
  <c r="BR81" i="9"/>
  <c r="BS81" i="9"/>
  <c r="BU81" i="9"/>
  <c r="BV81" i="9"/>
  <c r="BW81" i="9"/>
  <c r="BX81" i="9"/>
  <c r="P81" i="9"/>
  <c r="Q81" i="9"/>
  <c r="BK82" i="9"/>
  <c r="BJ82" i="9"/>
  <c r="BL82" i="9"/>
  <c r="BM82" i="9"/>
  <c r="BN82" i="9"/>
  <c r="BO82" i="9"/>
  <c r="BP82" i="9"/>
  <c r="BQ82" i="9"/>
  <c r="BR82" i="9"/>
  <c r="BS82" i="9"/>
  <c r="BU82" i="9"/>
  <c r="BV82" i="9"/>
  <c r="BW82" i="9"/>
  <c r="BX82" i="9"/>
  <c r="P82" i="9"/>
  <c r="Q82" i="9"/>
  <c r="P83" i="9"/>
  <c r="Q83" i="9"/>
  <c r="P84" i="9"/>
  <c r="Q84" i="9"/>
  <c r="P85" i="9"/>
  <c r="Q85" i="9"/>
  <c r="P86" i="9"/>
  <c r="Q86" i="9"/>
  <c r="P87" i="9"/>
  <c r="Q87" i="9"/>
  <c r="P88" i="9"/>
  <c r="Q88" i="9"/>
  <c r="P89" i="9"/>
  <c r="Q89" i="9"/>
  <c r="P90" i="9"/>
  <c r="Q90" i="9"/>
  <c r="P91" i="9"/>
  <c r="Q91" i="9"/>
  <c r="P92" i="9"/>
  <c r="Q92" i="9"/>
  <c r="P93" i="9"/>
  <c r="Q93" i="9"/>
  <c r="P94" i="9"/>
  <c r="Q94" i="9"/>
  <c r="P95" i="9"/>
  <c r="Q95" i="9"/>
  <c r="P96" i="9"/>
  <c r="Q96" i="9"/>
  <c r="P97" i="9"/>
  <c r="Q97" i="9"/>
  <c r="P98" i="9"/>
  <c r="Q98" i="9"/>
  <c r="P99" i="9"/>
  <c r="Q99" i="9"/>
  <c r="P101" i="9"/>
  <c r="Q101" i="9"/>
  <c r="P103" i="9"/>
  <c r="Q103" i="9"/>
  <c r="P104" i="9"/>
  <c r="Q104" i="9"/>
  <c r="P105" i="9"/>
  <c r="Q105" i="9"/>
  <c r="P106" i="9"/>
  <c r="Q106" i="9"/>
  <c r="P107" i="9"/>
  <c r="Q107" i="9"/>
  <c r="P108" i="9"/>
  <c r="Q108" i="9"/>
  <c r="P109" i="9"/>
  <c r="Q109" i="9"/>
  <c r="P110" i="9"/>
  <c r="Q110" i="9"/>
  <c r="P111" i="9"/>
  <c r="Q111" i="9"/>
  <c r="P112" i="9"/>
  <c r="Q112" i="9"/>
  <c r="P113" i="9"/>
  <c r="Q113" i="9"/>
  <c r="P114" i="9"/>
  <c r="Q114" i="9"/>
  <c r="P115" i="9"/>
  <c r="Q115" i="9"/>
  <c r="P116" i="9"/>
  <c r="Q116" i="9"/>
  <c r="P117" i="9"/>
  <c r="Q117" i="9"/>
  <c r="P118" i="9"/>
  <c r="Q118" i="9"/>
  <c r="H67" i="9"/>
  <c r="H68" i="9"/>
  <c r="H69" i="9"/>
  <c r="H70" i="9"/>
  <c r="D120" i="9"/>
  <c r="Q133" i="9"/>
  <c r="I67" i="9"/>
  <c r="CM128" i="9"/>
  <c r="CM129" i="9"/>
  <c r="CM130" i="9"/>
  <c r="CM131" i="9"/>
  <c r="CM132" i="9"/>
  <c r="CI76" i="9"/>
  <c r="CD76" i="9"/>
  <c r="CG76" i="9"/>
  <c r="CH76" i="9"/>
  <c r="CK76" i="9"/>
  <c r="CL76" i="9"/>
  <c r="CI77" i="9"/>
  <c r="CD77" i="9"/>
  <c r="CG77" i="9"/>
  <c r="CH77" i="9"/>
  <c r="CK77" i="9"/>
  <c r="CL77" i="9"/>
  <c r="CI78" i="9"/>
  <c r="CD78" i="9"/>
  <c r="CG78" i="9"/>
  <c r="CH78" i="9"/>
  <c r="CK78" i="9"/>
  <c r="CL78" i="9"/>
  <c r="CI79" i="9"/>
  <c r="CD79" i="9"/>
  <c r="CG79" i="9"/>
  <c r="CH79" i="9"/>
  <c r="CK79" i="9"/>
  <c r="CL79" i="9"/>
  <c r="CI80" i="9"/>
  <c r="CD80" i="9"/>
  <c r="CG80" i="9"/>
  <c r="CH80" i="9"/>
  <c r="CK80" i="9"/>
  <c r="CL80" i="9"/>
  <c r="CI81" i="9"/>
  <c r="CD81" i="9"/>
  <c r="CG81" i="9"/>
  <c r="CH81" i="9"/>
  <c r="CK81" i="9"/>
  <c r="CL81" i="9"/>
  <c r="CI82" i="9"/>
  <c r="CD82" i="9"/>
  <c r="CG82" i="9"/>
  <c r="CH82" i="9"/>
  <c r="CK82" i="9"/>
  <c r="CL82" i="9"/>
  <c r="CI83" i="9"/>
  <c r="CD83" i="9"/>
  <c r="CG83" i="9"/>
  <c r="CH83" i="9"/>
  <c r="CK83" i="9"/>
  <c r="CL83" i="9"/>
  <c r="CI84" i="9"/>
  <c r="CD84" i="9"/>
  <c r="CG84" i="9"/>
  <c r="CH84" i="9"/>
  <c r="CK84" i="9"/>
  <c r="CL84" i="9"/>
  <c r="CI85" i="9"/>
  <c r="CD85" i="9"/>
  <c r="CG85" i="9"/>
  <c r="CH85" i="9"/>
  <c r="CK85" i="9"/>
  <c r="CL85" i="9"/>
  <c r="CI86" i="9"/>
  <c r="CD86" i="9"/>
  <c r="CG86" i="9"/>
  <c r="CH86" i="9"/>
  <c r="CK86" i="9"/>
  <c r="CL86" i="9"/>
  <c r="CI87" i="9"/>
  <c r="CD87" i="9"/>
  <c r="CG87" i="9"/>
  <c r="CH87" i="9"/>
  <c r="CK87" i="9"/>
  <c r="CL87" i="9"/>
  <c r="CI88" i="9"/>
  <c r="CD88" i="9"/>
  <c r="CG88" i="9"/>
  <c r="CH88" i="9"/>
  <c r="CK88" i="9"/>
  <c r="CL88" i="9"/>
  <c r="CI89" i="9"/>
  <c r="CD89" i="9"/>
  <c r="CG89" i="9"/>
  <c r="CH89" i="9"/>
  <c r="CK89" i="9"/>
  <c r="CL89" i="9"/>
  <c r="CI90" i="9"/>
  <c r="CD90" i="9"/>
  <c r="CG90" i="9"/>
  <c r="CH90" i="9"/>
  <c r="CK90" i="9"/>
  <c r="CL90" i="9"/>
  <c r="CI91" i="9"/>
  <c r="CD91" i="9"/>
  <c r="CG91" i="9"/>
  <c r="CH91" i="9"/>
  <c r="CK91" i="9"/>
  <c r="CL91" i="9"/>
  <c r="CI92" i="9"/>
  <c r="CD92" i="9"/>
  <c r="CG92" i="9"/>
  <c r="CH92" i="9"/>
  <c r="CK92" i="9"/>
  <c r="CL92" i="9"/>
  <c r="CI93" i="9"/>
  <c r="CD93" i="9"/>
  <c r="CG93" i="9"/>
  <c r="CH93" i="9"/>
  <c r="CK93" i="9"/>
  <c r="CL93" i="9"/>
  <c r="CI94" i="9"/>
  <c r="CD94" i="9"/>
  <c r="CG94" i="9"/>
  <c r="CH94" i="9"/>
  <c r="CK94" i="9"/>
  <c r="CL94" i="9"/>
  <c r="CI95" i="9"/>
  <c r="CD95" i="9"/>
  <c r="CG95" i="9"/>
  <c r="CH95" i="9"/>
  <c r="CK95" i="9"/>
  <c r="CL95" i="9"/>
  <c r="CI96" i="9"/>
  <c r="CD96" i="9"/>
  <c r="CG96" i="9"/>
  <c r="CH96" i="9"/>
  <c r="CK96" i="9"/>
  <c r="CL96" i="9"/>
  <c r="CI97" i="9"/>
  <c r="CD97" i="9"/>
  <c r="CG97" i="9"/>
  <c r="CH97" i="9"/>
  <c r="CK97" i="9"/>
  <c r="CL97" i="9"/>
  <c r="CI98" i="9"/>
  <c r="CD98" i="9"/>
  <c r="CG98" i="9"/>
  <c r="CH98" i="9"/>
  <c r="CK98" i="9"/>
  <c r="CL98" i="9"/>
  <c r="CI99" i="9"/>
  <c r="CD99" i="9"/>
  <c r="CG99" i="9"/>
  <c r="CH99" i="9"/>
  <c r="CK99" i="9"/>
  <c r="CL99" i="9"/>
  <c r="CI103" i="9"/>
  <c r="CD103" i="9"/>
  <c r="CG103" i="9"/>
  <c r="CH103" i="9"/>
  <c r="CK103" i="9"/>
  <c r="CL103" i="9"/>
  <c r="CI104" i="9"/>
  <c r="CD104" i="9"/>
  <c r="CG104" i="9"/>
  <c r="CH104" i="9"/>
  <c r="CK104" i="9"/>
  <c r="CL104" i="9"/>
  <c r="CI105" i="9"/>
  <c r="CD105" i="9"/>
  <c r="CG105" i="9"/>
  <c r="CH105" i="9"/>
  <c r="CK105" i="9"/>
  <c r="CL105" i="9"/>
  <c r="CI106" i="9"/>
  <c r="CD106" i="9"/>
  <c r="CG106" i="9"/>
  <c r="CH106" i="9"/>
  <c r="CK106" i="9"/>
  <c r="CL106" i="9"/>
  <c r="CI107" i="9"/>
  <c r="CD107" i="9"/>
  <c r="CG107" i="9"/>
  <c r="CH107" i="9"/>
  <c r="CK107" i="9"/>
  <c r="CL107" i="9"/>
  <c r="CI108" i="9"/>
  <c r="CD108" i="9"/>
  <c r="CG108" i="9"/>
  <c r="CH108" i="9"/>
  <c r="CK108" i="9"/>
  <c r="CL108" i="9"/>
  <c r="CI109" i="9"/>
  <c r="CD109" i="9"/>
  <c r="CG109" i="9"/>
  <c r="CH109" i="9"/>
  <c r="CK109" i="9"/>
  <c r="CL109" i="9"/>
  <c r="CI110" i="9"/>
  <c r="CD110" i="9"/>
  <c r="CG110" i="9"/>
  <c r="CH110" i="9"/>
  <c r="CK110" i="9"/>
  <c r="CL110" i="9"/>
  <c r="CI111" i="9"/>
  <c r="CD111" i="9"/>
  <c r="CG111" i="9"/>
  <c r="CH111" i="9"/>
  <c r="CK111" i="9"/>
  <c r="CL111" i="9"/>
  <c r="CI112" i="9"/>
  <c r="CD112" i="9"/>
  <c r="CG112" i="9"/>
  <c r="CH112" i="9"/>
  <c r="CK112" i="9"/>
  <c r="CL112" i="9"/>
  <c r="CI113" i="9"/>
  <c r="CD113" i="9"/>
  <c r="CG113" i="9"/>
  <c r="CH113" i="9"/>
  <c r="CK113" i="9"/>
  <c r="CL113" i="9"/>
  <c r="CI114" i="9"/>
  <c r="CD114" i="9"/>
  <c r="CG114" i="9"/>
  <c r="CH114" i="9"/>
  <c r="CK114" i="9"/>
  <c r="CL114" i="9"/>
  <c r="CI115" i="9"/>
  <c r="CD115" i="9"/>
  <c r="CG115" i="9"/>
  <c r="CH115" i="9"/>
  <c r="CK115" i="9"/>
  <c r="CL115" i="9"/>
  <c r="CI116" i="9"/>
  <c r="CD116" i="9"/>
  <c r="CG116" i="9"/>
  <c r="CH116" i="9"/>
  <c r="CK116" i="9"/>
  <c r="CL116" i="9"/>
  <c r="CI117" i="9"/>
  <c r="CD117" i="9"/>
  <c r="CG117" i="9"/>
  <c r="CH117" i="9"/>
  <c r="CK117" i="9"/>
  <c r="CL117" i="9"/>
  <c r="CI118" i="9"/>
  <c r="CD118" i="9"/>
  <c r="CG118" i="9"/>
  <c r="CH118" i="9"/>
  <c r="CK118" i="9"/>
  <c r="CL118" i="9"/>
  <c r="CL120" i="9"/>
  <c r="CL122" i="9"/>
  <c r="CF76" i="9"/>
  <c r="CE76" i="9"/>
  <c r="CM76" i="9"/>
  <c r="CF77" i="9"/>
  <c r="CE77" i="9"/>
  <c r="CM77" i="9"/>
  <c r="CF78" i="9"/>
  <c r="CE78" i="9"/>
  <c r="CM78" i="9"/>
  <c r="CF79" i="9"/>
  <c r="CE79" i="9"/>
  <c r="CM79" i="9"/>
  <c r="CF80" i="9"/>
  <c r="CE80" i="9"/>
  <c r="CM80" i="9"/>
  <c r="CF81" i="9"/>
  <c r="CE81" i="9"/>
  <c r="CM81" i="9"/>
  <c r="CF82" i="9"/>
  <c r="CE82" i="9"/>
  <c r="CM82" i="9"/>
  <c r="CF83" i="9"/>
  <c r="CE83" i="9"/>
  <c r="CM83" i="9"/>
  <c r="CF84" i="9"/>
  <c r="CE84" i="9"/>
  <c r="CM84" i="9"/>
  <c r="CF85" i="9"/>
  <c r="CE85" i="9"/>
  <c r="CM85" i="9"/>
  <c r="CF86" i="9"/>
  <c r="CE86" i="9"/>
  <c r="CM86" i="9"/>
  <c r="CF87" i="9"/>
  <c r="CE87" i="9"/>
  <c r="CM87" i="9"/>
  <c r="CF88" i="9"/>
  <c r="CE88" i="9"/>
  <c r="CM88" i="9"/>
  <c r="CF89" i="9"/>
  <c r="CE89" i="9"/>
  <c r="CM89" i="9"/>
  <c r="CF90" i="9"/>
  <c r="CE90" i="9"/>
  <c r="CM90" i="9"/>
  <c r="CF91" i="9"/>
  <c r="CE91" i="9"/>
  <c r="CM91" i="9"/>
  <c r="CF92" i="9"/>
  <c r="CE92" i="9"/>
  <c r="CM92" i="9"/>
  <c r="CF93" i="9"/>
  <c r="CE93" i="9"/>
  <c r="CM93" i="9"/>
  <c r="CF94" i="9"/>
  <c r="CE94" i="9"/>
  <c r="CM94" i="9"/>
  <c r="CF95" i="9"/>
  <c r="CE95" i="9"/>
  <c r="CM95" i="9"/>
  <c r="CF96" i="9"/>
  <c r="CE96" i="9"/>
  <c r="CM96" i="9"/>
  <c r="CF97" i="9"/>
  <c r="CE97" i="9"/>
  <c r="CM97" i="9"/>
  <c r="CF98" i="9"/>
  <c r="CE98" i="9"/>
  <c r="CM98" i="9"/>
  <c r="CF99" i="9"/>
  <c r="CE99" i="9"/>
  <c r="CM99" i="9"/>
  <c r="CM103" i="9"/>
  <c r="CM104" i="9"/>
  <c r="CM105" i="9"/>
  <c r="CM106" i="9"/>
  <c r="CM107" i="9"/>
  <c r="CM108" i="9"/>
  <c r="CM109" i="9"/>
  <c r="CM110" i="9"/>
  <c r="CM111" i="9"/>
  <c r="CM112" i="9"/>
  <c r="CM113" i="9"/>
  <c r="CM114" i="9"/>
  <c r="CM115" i="9"/>
  <c r="CM116" i="9"/>
  <c r="CM117" i="9"/>
  <c r="CM118" i="9"/>
  <c r="CM120" i="9"/>
  <c r="CM122" i="9"/>
  <c r="CN76" i="9"/>
  <c r="CN77" i="9"/>
  <c r="CN78" i="9"/>
  <c r="CN79" i="9"/>
  <c r="CN80" i="9"/>
  <c r="CN81" i="9"/>
  <c r="CN82" i="9"/>
  <c r="CN83" i="9"/>
  <c r="CN84" i="9"/>
  <c r="CN85" i="9"/>
  <c r="CN86" i="9"/>
  <c r="CN87" i="9"/>
  <c r="CN88" i="9"/>
  <c r="CN89" i="9"/>
  <c r="CN90" i="9"/>
  <c r="CN91" i="9"/>
  <c r="CN92" i="9"/>
  <c r="CN93" i="9"/>
  <c r="CN94" i="9"/>
  <c r="CN95" i="9"/>
  <c r="CN96" i="9"/>
  <c r="CN97" i="9"/>
  <c r="CN98" i="9"/>
  <c r="CN99" i="9"/>
  <c r="CN103" i="9"/>
  <c r="CN104" i="9"/>
  <c r="CN105" i="9"/>
  <c r="CN106" i="9"/>
  <c r="CN107" i="9"/>
  <c r="CN108" i="9"/>
  <c r="CN109" i="9"/>
  <c r="CN110" i="9"/>
  <c r="CN111" i="9"/>
  <c r="CN112" i="9"/>
  <c r="CN113" i="9"/>
  <c r="CN114" i="9"/>
  <c r="CN115" i="9"/>
  <c r="CN116" i="9"/>
  <c r="CN117" i="9"/>
  <c r="CN118" i="9"/>
  <c r="CN120" i="9"/>
  <c r="CN122" i="9"/>
  <c r="CM124" i="9"/>
  <c r="P120" i="9"/>
  <c r="K120" i="9"/>
  <c r="H120" i="9"/>
  <c r="BK118" i="9"/>
  <c r="BJ118" i="9"/>
  <c r="BL118" i="9"/>
  <c r="BM118" i="9"/>
  <c r="BN118" i="9"/>
  <c r="BO118" i="9"/>
  <c r="BP118" i="9"/>
  <c r="BQ118" i="9"/>
  <c r="BR118" i="9"/>
  <c r="BS118" i="9"/>
  <c r="BU118" i="9"/>
  <c r="BV118" i="9"/>
  <c r="BW118" i="9"/>
  <c r="BX118" i="9"/>
  <c r="BI118" i="9"/>
  <c r="R118" i="9"/>
  <c r="BK117" i="9"/>
  <c r="BJ117" i="9"/>
  <c r="BL117" i="9"/>
  <c r="BM117" i="9"/>
  <c r="BN117" i="9"/>
  <c r="BO117" i="9"/>
  <c r="BP117" i="9"/>
  <c r="BQ117" i="9"/>
  <c r="BR117" i="9"/>
  <c r="BS117" i="9"/>
  <c r="BU117" i="9"/>
  <c r="BV117" i="9"/>
  <c r="BW117" i="9"/>
  <c r="BX117" i="9"/>
  <c r="BI117" i="9"/>
  <c r="R117" i="9"/>
  <c r="BK116" i="9"/>
  <c r="BJ116" i="9"/>
  <c r="BL116" i="9"/>
  <c r="BM116" i="9"/>
  <c r="BN116" i="9"/>
  <c r="BO116" i="9"/>
  <c r="BP116" i="9"/>
  <c r="BQ116" i="9"/>
  <c r="BR116" i="9"/>
  <c r="BS116" i="9"/>
  <c r="BU116" i="9"/>
  <c r="BV116" i="9"/>
  <c r="BW116" i="9"/>
  <c r="BX116" i="9"/>
  <c r="BI116" i="9"/>
  <c r="R116" i="9"/>
  <c r="BK115" i="9"/>
  <c r="BJ115" i="9"/>
  <c r="BL115" i="9"/>
  <c r="BM115" i="9"/>
  <c r="BN115" i="9"/>
  <c r="BO115" i="9"/>
  <c r="BP115" i="9"/>
  <c r="BQ115" i="9"/>
  <c r="BR115" i="9"/>
  <c r="BS115" i="9"/>
  <c r="BU115" i="9"/>
  <c r="BV115" i="9"/>
  <c r="BW115" i="9"/>
  <c r="BX115" i="9"/>
  <c r="BI115" i="9"/>
  <c r="R115" i="9"/>
  <c r="BK114" i="9"/>
  <c r="BJ114" i="9"/>
  <c r="BL114" i="9"/>
  <c r="BM114" i="9"/>
  <c r="BN114" i="9"/>
  <c r="BO114" i="9"/>
  <c r="BP114" i="9"/>
  <c r="BQ114" i="9"/>
  <c r="BR114" i="9"/>
  <c r="BS114" i="9"/>
  <c r="BU114" i="9"/>
  <c r="BV114" i="9"/>
  <c r="BW114" i="9"/>
  <c r="BX114" i="9"/>
  <c r="BI114" i="9"/>
  <c r="R114" i="9"/>
  <c r="BK113" i="9"/>
  <c r="BJ113" i="9"/>
  <c r="BL113" i="9"/>
  <c r="BM113" i="9"/>
  <c r="BN113" i="9"/>
  <c r="BO113" i="9"/>
  <c r="BP113" i="9"/>
  <c r="BQ113" i="9"/>
  <c r="BR113" i="9"/>
  <c r="BS113" i="9"/>
  <c r="BU113" i="9"/>
  <c r="BV113" i="9"/>
  <c r="BW113" i="9"/>
  <c r="BX113" i="9"/>
  <c r="BI113" i="9"/>
  <c r="R113" i="9"/>
  <c r="BK112" i="9"/>
  <c r="BJ112" i="9"/>
  <c r="BL112" i="9"/>
  <c r="BM112" i="9"/>
  <c r="BN112" i="9"/>
  <c r="BO112" i="9"/>
  <c r="BP112" i="9"/>
  <c r="BQ112" i="9"/>
  <c r="BR112" i="9"/>
  <c r="BS112" i="9"/>
  <c r="BU112" i="9"/>
  <c r="BV112" i="9"/>
  <c r="BW112" i="9"/>
  <c r="BX112" i="9"/>
  <c r="BI112" i="9"/>
  <c r="R112" i="9"/>
  <c r="BK111" i="9"/>
  <c r="BJ111" i="9"/>
  <c r="BL111" i="9"/>
  <c r="BM111" i="9"/>
  <c r="BN111" i="9"/>
  <c r="BO111" i="9"/>
  <c r="BP111" i="9"/>
  <c r="BQ111" i="9"/>
  <c r="BR111" i="9"/>
  <c r="BS111" i="9"/>
  <c r="BU111" i="9"/>
  <c r="BV111" i="9"/>
  <c r="BW111" i="9"/>
  <c r="BX111" i="9"/>
  <c r="BI111" i="9"/>
  <c r="R111" i="9"/>
  <c r="BK110" i="9"/>
  <c r="BJ110" i="9"/>
  <c r="BL110" i="9"/>
  <c r="BM110" i="9"/>
  <c r="BN110" i="9"/>
  <c r="BO110" i="9"/>
  <c r="BP110" i="9"/>
  <c r="BQ110" i="9"/>
  <c r="BR110" i="9"/>
  <c r="BS110" i="9"/>
  <c r="BU110" i="9"/>
  <c r="BV110" i="9"/>
  <c r="BW110" i="9"/>
  <c r="BX110" i="9"/>
  <c r="BI110" i="9"/>
  <c r="R110" i="9"/>
  <c r="BK109" i="9"/>
  <c r="BJ109" i="9"/>
  <c r="BL109" i="9"/>
  <c r="BM109" i="9"/>
  <c r="BN109" i="9"/>
  <c r="BO109" i="9"/>
  <c r="BP109" i="9"/>
  <c r="BQ109" i="9"/>
  <c r="BR109" i="9"/>
  <c r="BS109" i="9"/>
  <c r="BU109" i="9"/>
  <c r="BV109" i="9"/>
  <c r="BW109" i="9"/>
  <c r="BX109" i="9"/>
  <c r="BI109" i="9"/>
  <c r="R109" i="9"/>
  <c r="BK108" i="9"/>
  <c r="BJ108" i="9"/>
  <c r="BL108" i="9"/>
  <c r="BM108" i="9"/>
  <c r="BN108" i="9"/>
  <c r="BO108" i="9"/>
  <c r="BP108" i="9"/>
  <c r="BQ108" i="9"/>
  <c r="BR108" i="9"/>
  <c r="BS108" i="9"/>
  <c r="BU108" i="9"/>
  <c r="BV108" i="9"/>
  <c r="BW108" i="9"/>
  <c r="BX108" i="9"/>
  <c r="BI108" i="9"/>
  <c r="R108" i="9"/>
  <c r="BK107" i="9"/>
  <c r="BJ107" i="9"/>
  <c r="BL107" i="9"/>
  <c r="BM107" i="9"/>
  <c r="BN107" i="9"/>
  <c r="BO107" i="9"/>
  <c r="BP107" i="9"/>
  <c r="BQ107" i="9"/>
  <c r="BR107" i="9"/>
  <c r="BS107" i="9"/>
  <c r="BU107" i="9"/>
  <c r="BV107" i="9"/>
  <c r="BW107" i="9"/>
  <c r="BX107" i="9"/>
  <c r="BI107" i="9"/>
  <c r="R107" i="9"/>
  <c r="BK106" i="9"/>
  <c r="BJ106" i="9"/>
  <c r="BL106" i="9"/>
  <c r="BM106" i="9"/>
  <c r="BN106" i="9"/>
  <c r="BO106" i="9"/>
  <c r="BP106" i="9"/>
  <c r="BQ106" i="9"/>
  <c r="BR106" i="9"/>
  <c r="BS106" i="9"/>
  <c r="BU106" i="9"/>
  <c r="BV106" i="9"/>
  <c r="BW106" i="9"/>
  <c r="BX106" i="9"/>
  <c r="BI106" i="9"/>
  <c r="R106" i="9"/>
  <c r="BK105" i="9"/>
  <c r="BJ105" i="9"/>
  <c r="BL105" i="9"/>
  <c r="BM105" i="9"/>
  <c r="BN105" i="9"/>
  <c r="BO105" i="9"/>
  <c r="BP105" i="9"/>
  <c r="BQ105" i="9"/>
  <c r="BR105" i="9"/>
  <c r="BS105" i="9"/>
  <c r="BU105" i="9"/>
  <c r="BV105" i="9"/>
  <c r="BW105" i="9"/>
  <c r="BX105" i="9"/>
  <c r="BI105" i="9"/>
  <c r="R105" i="9"/>
  <c r="BK104" i="9"/>
  <c r="BJ104" i="9"/>
  <c r="BL104" i="9"/>
  <c r="BM104" i="9"/>
  <c r="BN104" i="9"/>
  <c r="BO104" i="9"/>
  <c r="BP104" i="9"/>
  <c r="BQ104" i="9"/>
  <c r="BR104" i="9"/>
  <c r="BS104" i="9"/>
  <c r="BU104" i="9"/>
  <c r="BV104" i="9"/>
  <c r="BW104" i="9"/>
  <c r="BX104" i="9"/>
  <c r="BI104" i="9"/>
  <c r="R104" i="9"/>
  <c r="BK103" i="9"/>
  <c r="BJ103" i="9"/>
  <c r="BL103" i="9"/>
  <c r="BM103" i="9"/>
  <c r="BN103" i="9"/>
  <c r="BO103" i="9"/>
  <c r="BP103" i="9"/>
  <c r="BQ103" i="9"/>
  <c r="BR103" i="9"/>
  <c r="BS103" i="9"/>
  <c r="BU103" i="9"/>
  <c r="BV103" i="9"/>
  <c r="BW103" i="9"/>
  <c r="BX103" i="9"/>
  <c r="BI103" i="9"/>
  <c r="R103" i="9"/>
  <c r="CI101" i="9"/>
  <c r="CH101" i="9"/>
  <c r="CG101" i="9"/>
  <c r="CF101" i="9"/>
  <c r="CD101" i="9"/>
  <c r="BK101" i="9"/>
  <c r="BJ101" i="9"/>
  <c r="BM101" i="9"/>
  <c r="BS101" i="9"/>
  <c r="BU101" i="9"/>
  <c r="BV101" i="9"/>
  <c r="BW101" i="9"/>
  <c r="BX101" i="9"/>
  <c r="BR101" i="9"/>
  <c r="BQ101" i="9"/>
  <c r="BP101" i="9"/>
  <c r="BO101" i="9"/>
  <c r="BN101" i="9"/>
  <c r="BL101" i="9"/>
  <c r="BI101" i="9"/>
  <c r="R101" i="9"/>
  <c r="BK99" i="9"/>
  <c r="BJ99" i="9"/>
  <c r="BL99" i="9"/>
  <c r="BM99" i="9"/>
  <c r="BN99" i="9"/>
  <c r="BO99" i="9"/>
  <c r="BP99" i="9"/>
  <c r="BQ99" i="9"/>
  <c r="BR99" i="9"/>
  <c r="BS99" i="9"/>
  <c r="BU99" i="9"/>
  <c r="BV99" i="9"/>
  <c r="BW99" i="9"/>
  <c r="BX99" i="9"/>
  <c r="BI99" i="9"/>
  <c r="R99" i="9"/>
  <c r="BK98" i="9"/>
  <c r="BJ98" i="9"/>
  <c r="BL98" i="9"/>
  <c r="BM98" i="9"/>
  <c r="BN98" i="9"/>
  <c r="BO98" i="9"/>
  <c r="BP98" i="9"/>
  <c r="BQ98" i="9"/>
  <c r="BR98" i="9"/>
  <c r="BS98" i="9"/>
  <c r="BU98" i="9"/>
  <c r="BV98" i="9"/>
  <c r="BW98" i="9"/>
  <c r="BX98" i="9"/>
  <c r="BI98" i="9"/>
  <c r="R98" i="9"/>
  <c r="BK97" i="9"/>
  <c r="BJ97" i="9"/>
  <c r="BL97" i="9"/>
  <c r="BM97" i="9"/>
  <c r="BN97" i="9"/>
  <c r="BO97" i="9"/>
  <c r="BP97" i="9"/>
  <c r="BQ97" i="9"/>
  <c r="BR97" i="9"/>
  <c r="BS97" i="9"/>
  <c r="BU97" i="9"/>
  <c r="BV97" i="9"/>
  <c r="BW97" i="9"/>
  <c r="BX97" i="9"/>
  <c r="BI97" i="9"/>
  <c r="R97" i="9"/>
  <c r="BK96" i="9"/>
  <c r="BJ96" i="9"/>
  <c r="BL96" i="9"/>
  <c r="BM96" i="9"/>
  <c r="BN96" i="9"/>
  <c r="BO96" i="9"/>
  <c r="BP96" i="9"/>
  <c r="BQ96" i="9"/>
  <c r="BR96" i="9"/>
  <c r="BS96" i="9"/>
  <c r="BU96" i="9"/>
  <c r="BV96" i="9"/>
  <c r="BW96" i="9"/>
  <c r="BX96" i="9"/>
  <c r="BI96" i="9"/>
  <c r="R96" i="9"/>
  <c r="BK95" i="9"/>
  <c r="BJ95" i="9"/>
  <c r="BL95" i="9"/>
  <c r="BM95" i="9"/>
  <c r="BN95" i="9"/>
  <c r="BO95" i="9"/>
  <c r="BP95" i="9"/>
  <c r="BQ95" i="9"/>
  <c r="BR95" i="9"/>
  <c r="BS95" i="9"/>
  <c r="BU95" i="9"/>
  <c r="BV95" i="9"/>
  <c r="BW95" i="9"/>
  <c r="BX95" i="9"/>
  <c r="BI95" i="9"/>
  <c r="R95" i="9"/>
  <c r="BK94" i="9"/>
  <c r="BJ94" i="9"/>
  <c r="BL94" i="9"/>
  <c r="BM94" i="9"/>
  <c r="BN94" i="9"/>
  <c r="BO94" i="9"/>
  <c r="BP94" i="9"/>
  <c r="BQ94" i="9"/>
  <c r="BR94" i="9"/>
  <c r="BS94" i="9"/>
  <c r="BU94" i="9"/>
  <c r="BV94" i="9"/>
  <c r="BW94" i="9"/>
  <c r="BX94" i="9"/>
  <c r="BI94" i="9"/>
  <c r="R94" i="9"/>
  <c r="BK93" i="9"/>
  <c r="BJ93" i="9"/>
  <c r="BL93" i="9"/>
  <c r="BM93" i="9"/>
  <c r="BN93" i="9"/>
  <c r="BO93" i="9"/>
  <c r="BP93" i="9"/>
  <c r="BQ93" i="9"/>
  <c r="BR93" i="9"/>
  <c r="BS93" i="9"/>
  <c r="BU93" i="9"/>
  <c r="BV93" i="9"/>
  <c r="BW93" i="9"/>
  <c r="BX93" i="9"/>
  <c r="BI93" i="9"/>
  <c r="R93" i="9"/>
  <c r="BK92" i="9"/>
  <c r="BJ92" i="9"/>
  <c r="BL92" i="9"/>
  <c r="BM92" i="9"/>
  <c r="BN92" i="9"/>
  <c r="BO92" i="9"/>
  <c r="BP92" i="9"/>
  <c r="BQ92" i="9"/>
  <c r="BR92" i="9"/>
  <c r="BS92" i="9"/>
  <c r="BU92" i="9"/>
  <c r="BV92" i="9"/>
  <c r="BW92" i="9"/>
  <c r="BX92" i="9"/>
  <c r="BI92" i="9"/>
  <c r="R92" i="9"/>
  <c r="BK91" i="9"/>
  <c r="BJ91" i="9"/>
  <c r="BL91" i="9"/>
  <c r="BM91" i="9"/>
  <c r="BN91" i="9"/>
  <c r="BO91" i="9"/>
  <c r="BP91" i="9"/>
  <c r="BQ91" i="9"/>
  <c r="BR91" i="9"/>
  <c r="BS91" i="9"/>
  <c r="BU91" i="9"/>
  <c r="BV91" i="9"/>
  <c r="BW91" i="9"/>
  <c r="BX91" i="9"/>
  <c r="BI91" i="9"/>
  <c r="R91" i="9"/>
  <c r="BK90" i="9"/>
  <c r="BJ90" i="9"/>
  <c r="BL90" i="9"/>
  <c r="BM90" i="9"/>
  <c r="BN90" i="9"/>
  <c r="BO90" i="9"/>
  <c r="BP90" i="9"/>
  <c r="BQ90" i="9"/>
  <c r="BR90" i="9"/>
  <c r="BS90" i="9"/>
  <c r="BU90" i="9"/>
  <c r="BV90" i="9"/>
  <c r="BW90" i="9"/>
  <c r="BX90" i="9"/>
  <c r="BI90" i="9"/>
  <c r="R90" i="9"/>
  <c r="BK89" i="9"/>
  <c r="BJ89" i="9"/>
  <c r="BL89" i="9"/>
  <c r="BM89" i="9"/>
  <c r="BN89" i="9"/>
  <c r="BO89" i="9"/>
  <c r="BP89" i="9"/>
  <c r="BQ89" i="9"/>
  <c r="BR89" i="9"/>
  <c r="BS89" i="9"/>
  <c r="BU89" i="9"/>
  <c r="BV89" i="9"/>
  <c r="BW89" i="9"/>
  <c r="BX89" i="9"/>
  <c r="BI89" i="9"/>
  <c r="R89" i="9"/>
  <c r="BK88" i="9"/>
  <c r="BJ88" i="9"/>
  <c r="BL88" i="9"/>
  <c r="BM88" i="9"/>
  <c r="BN88" i="9"/>
  <c r="BO88" i="9"/>
  <c r="BP88" i="9"/>
  <c r="BQ88" i="9"/>
  <c r="BR88" i="9"/>
  <c r="BS88" i="9"/>
  <c r="BU88" i="9"/>
  <c r="BV88" i="9"/>
  <c r="BW88" i="9"/>
  <c r="BX88" i="9"/>
  <c r="BI88" i="9"/>
  <c r="R88" i="9"/>
  <c r="BK87" i="9"/>
  <c r="BJ87" i="9"/>
  <c r="BL87" i="9"/>
  <c r="BM87" i="9"/>
  <c r="BN87" i="9"/>
  <c r="BO87" i="9"/>
  <c r="BP87" i="9"/>
  <c r="BQ87" i="9"/>
  <c r="BR87" i="9"/>
  <c r="BS87" i="9"/>
  <c r="BU87" i="9"/>
  <c r="BV87" i="9"/>
  <c r="BW87" i="9"/>
  <c r="BX87" i="9"/>
  <c r="BI87" i="9"/>
  <c r="R87" i="9"/>
  <c r="BK86" i="9"/>
  <c r="BJ86" i="9"/>
  <c r="BL86" i="9"/>
  <c r="BM86" i="9"/>
  <c r="BN86" i="9"/>
  <c r="BO86" i="9"/>
  <c r="BP86" i="9"/>
  <c r="BQ86" i="9"/>
  <c r="BR86" i="9"/>
  <c r="BS86" i="9"/>
  <c r="BU86" i="9"/>
  <c r="BV86" i="9"/>
  <c r="BW86" i="9"/>
  <c r="BX86" i="9"/>
  <c r="BI86" i="9"/>
  <c r="R86" i="9"/>
  <c r="BK85" i="9"/>
  <c r="BJ85" i="9"/>
  <c r="BL85" i="9"/>
  <c r="BM85" i="9"/>
  <c r="BN85" i="9"/>
  <c r="BO85" i="9"/>
  <c r="BP85" i="9"/>
  <c r="BQ85" i="9"/>
  <c r="BR85" i="9"/>
  <c r="BS85" i="9"/>
  <c r="BU85" i="9"/>
  <c r="BV85" i="9"/>
  <c r="BW85" i="9"/>
  <c r="BX85" i="9"/>
  <c r="BI85" i="9"/>
  <c r="R85" i="9"/>
  <c r="BK84" i="9"/>
  <c r="BJ84" i="9"/>
  <c r="BL84" i="9"/>
  <c r="BM84" i="9"/>
  <c r="BN84" i="9"/>
  <c r="BO84" i="9"/>
  <c r="BP84" i="9"/>
  <c r="BQ84" i="9"/>
  <c r="BR84" i="9"/>
  <c r="BS84" i="9"/>
  <c r="BU84" i="9"/>
  <c r="BV84" i="9"/>
  <c r="BW84" i="9"/>
  <c r="BX84" i="9"/>
  <c r="BI84" i="9"/>
  <c r="R84" i="9"/>
  <c r="BK83" i="9"/>
  <c r="BJ83" i="9"/>
  <c r="BL83" i="9"/>
  <c r="BM83" i="9"/>
  <c r="BN83" i="9"/>
  <c r="BO83" i="9"/>
  <c r="BP83" i="9"/>
  <c r="BQ83" i="9"/>
  <c r="BR83" i="9"/>
  <c r="BS83" i="9"/>
  <c r="BU83" i="9"/>
  <c r="BV83" i="9"/>
  <c r="BW83" i="9"/>
  <c r="BX83" i="9"/>
  <c r="BI83" i="9"/>
  <c r="R83" i="9"/>
  <c r="BI82" i="9"/>
  <c r="R82" i="9"/>
  <c r="BI81" i="9"/>
  <c r="R81" i="9"/>
  <c r="BI80" i="9"/>
  <c r="R80" i="9"/>
  <c r="BI79" i="9"/>
  <c r="R79" i="9"/>
  <c r="BI78" i="9"/>
  <c r="R78" i="9"/>
  <c r="BI77" i="9"/>
  <c r="R77" i="9"/>
  <c r="BI76" i="9"/>
  <c r="R76" i="9"/>
  <c r="BI74" i="9"/>
  <c r="R74" i="9"/>
  <c r="P70" i="9"/>
  <c r="I70" i="9"/>
  <c r="I69" i="9"/>
  <c r="P68" i="9"/>
  <c r="I68" i="9"/>
  <c r="P67" i="9"/>
  <c r="P66" i="9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2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3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<sst xmlns="http://schemas.openxmlformats.org/spreadsheetml/2006/main" count="4599" uniqueCount="306">
  <si>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</si>
  <si>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</si>
  <si>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</si>
  <si>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</si>
  <si>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</si>
  <si>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</si>
  <si>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</si>
  <si>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</si>
  <si>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</si>
  <si>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</si>
  <si>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</si>
  <si>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</si>
  <si>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</si>
  <si>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</si>
  <si>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</si>
  <si>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</si>
  <si>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</si>
  <si>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</si>
  <si>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</si>
  <si>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</si>
  <si>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</si>
  <si>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</si>
  <si>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</si>
  <si>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</si>
  <si>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</si>
  <si>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</si>
  <si>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</si>
  <si>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</si>
  <si>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</si>
  <si>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</si>
  <si>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</si>
  <si>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</si>
  <si>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</si>
  <si>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</si>
  <si>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</si>
  <si>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</si>
  <si>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</si>
  <si>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</si>
  <si>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</si>
  <si>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</si>
  <si>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</si>
  <si>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</si>
  <si>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</si>
  <si>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</si>
  <si>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</si>
  <si>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</si>
  <si>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</si>
  <si>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</si>
  <si>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</si>
  <si>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</si>
  <si>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</si>
  <si>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</si>
  <si>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</si>
  <si>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</si>
  <si>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</si>
  <si>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</si>
  <si>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</si>
  <si>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</si>
  <si>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</si>
  <si>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</si>
  <si>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</si>
  <si>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</si>
  <si>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</si>
  <si>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</si>
  <si>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</si>
  <si>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</si>
  <si>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</si>
  <si>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</si>
  <si>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</si>
  <si>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</si>
  <si>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</si>
  <si>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</si>
  <si>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</si>
  <si>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</si>
  <si>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</si>
  <si>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</si>
  <si>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</si>
  <si>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</si>
  <si>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</si>
  <si>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</si>
  <si>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</si>
  <si>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</si>
  <si>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</si>
  <si>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</si>
  <si>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</si>
  <si>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</si>
  <si>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</si>
  <si>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</si>
  <si>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</si>
  <si>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</si>
  <si>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</si>
  <si>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</si>
  <si>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</si>
  <si>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</si>
  <si>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</si>
  <si>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</si>
  <si>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</si>
  <si>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</si>
  <si>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</si>
  <si>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</si>
  <si>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</si>
  <si>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</si>
  <si>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</si>
  <si>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</si>
  <si>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</si>
  <si>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</si>
  <si>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</si>
  <si>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</si>
  <si>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</si>
  <si>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</si>
  <si>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</si>
  <si>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</si>
  <si>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</si>
  <si>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</si>
  <si>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</si>
  <si>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</si>
  <si>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</si>
  <si>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</si>
  <si>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</si>
  <si>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</si>
  <si>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</si>
  <si>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</si>
  <si>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</si>
  <si>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</si>
  <si>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</si>
  <si>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</si>
  <si>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</si>
  <si>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</si>
  <si>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</si>
  <si>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</si>
  <si>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</si>
  <si>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</si>
  <si>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</si>
  <si>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</si>
  <si>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</si>
  <si>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</si>
  <si>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</si>
  <si>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</si>
  <si>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</si>
  <si>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</si>
  <si>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</si>
  <si>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</si>
  <si>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</si>
  <si>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</si>
  <si>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</si>
  <si>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</si>
  <si>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</si>
  <si>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</si>
  <si>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</si>
  <si>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</si>
  <si>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</si>
  <si>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</si>
  <si>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</si>
  <si>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</si>
  <si>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</si>
  <si>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</si>
  <si>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</si>
  <si>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</si>
  <si>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</si>
  <si>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</si>
  <si>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</si>
  <si>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</si>
  <si>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</si>
  <si>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</si>
  <si>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</si>
  <si>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</si>
  <si>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</si>
  <si>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</si>
  <si>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</si>
  <si>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</si>
  <si>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</si>
  <si>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</si>
  <si>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</si>
  <si>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</si>
  <si>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</si>
  <si>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</si>
  <si>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</si>
  <si>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</si>
  <si>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</si>
  <si>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</si>
  <si>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</si>
  <si>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</si>
  <si>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</si>
  <si>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</si>
  <si>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</si>
  <si>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</si>
  <si>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</si>
  <si>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</si>
  <si>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</si>
  <si>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</si>
  <si>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</si>
  <si>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</si>
  <si>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</si>
  <si>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</si>
  <si>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</si>
  <si>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</si>
  <si>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</si>
  <si>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</si>
  <si>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</si>
  <si>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</si>
  <si>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</si>
  <si>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</si>
  <si>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</si>
  <si>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</si>
  <si>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</si>
  <si>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</si>
  <si>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</si>
  <si>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</si>
  <si>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</si>
  <si>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</si>
  <si>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</si>
  <si>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</si>
  <si>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</si>
  <si>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</si>
  <si>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</si>
  <si>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</si>
  <si>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</si>
  <si>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</si>
  <si>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</si>
  <si>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</si>
  <si>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</si>
  <si>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</si>
  <si>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</si>
  <si>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</si>
  <si>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</si>
  <si>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</si>
  <si>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</si>
  <si>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</si>
  <si>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</si>
  <si>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</si>
  <si>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</si>
  <si>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</si>
  <si>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</si>
  <si>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</si>
  <si>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</si>
  <si>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</si>
  <si>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</si>
  <si>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</si>
  <si>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</si>
  <si>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</si>
  <si>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</si>
  <si>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</si>
  <si>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</si>
  <si>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</si>
  <si>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</si>
  <si>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</si>
  <si>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</si>
  <si>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</si>
  <si>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</si>
  <si>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</si>
  <si>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</si>
  <si>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</si>
  <si>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</si>
  <si>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</si>
  <si>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</si>
  <si>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</si>
  <si>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</si>
  <si>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</si>
  <si>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</si>
  <si>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</si>
  <si>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</si>
  <si>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</si>
  <si>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</si>
  <si>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</si>
  <si>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</si>
  <si>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</si>
  <si>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</si>
  <si>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</si>
  <si>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</si>
  <si>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</si>
  <si>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</si>
  <si>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</si>
  <si>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</si>
  <si>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</si>
  <si>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</si>
  <si>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</si>
  <si>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</si>
  <si>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</si>
  <si>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</si>
  <si>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</si>
  <si>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</si>
  <si>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</si>
  <si>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</si>
  <si>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</si>
  <si>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</si>
  <si>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</si>
  <si>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</si>
  <si>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</si>
  <si>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</si>
  <si>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</si>
  <si>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</si>
  <si>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</si>
  <si>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</si>
  <si>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</si>
  <si>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</si>
  <si>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</si>
  <si>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</si>
  <si>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</si>
  <si>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</si>
  <si>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</si>
  <si>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Elephants w/foot</t>
  </si>
  <si>
    <t>Indian Cavalry</t>
  </si>
  <si>
    <t>Javelinmen</t>
  </si>
  <si>
    <t>Spearmen</t>
  </si>
  <si>
    <t>Archers</t>
  </si>
  <si>
    <t>Skirmishers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</si>
</sst>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1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26" fillId="8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5" fillId="8" borderId="21" xfId="0" applyFont="1" applyFill="1" applyBorder="1" applyAlignment="1">
      <alignment horizontal="center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</cellXfs>
  <cellStyles count="818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188545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12700</xdr:colOff>
      <xdr:row>70</xdr:row>
      <xdr:rowOff>228601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84300" cy="157480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264745</xdr:rowOff>
    </xdr:to>
    <xdr:pic>
      <xdr:nvPicPr>
        <xdr:cNvPr id="3" name="Picture 2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439400"/>
          <a:ext cx="2036232" cy="6838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9</xdr:col>
      <xdr:colOff>1371600</xdr:colOff>
      <xdr:row>70</xdr:row>
      <xdr:rowOff>254001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20800" cy="160020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264745</xdr:rowOff>
    </xdr:to>
    <xdr:pic>
      <xdr:nvPicPr>
        <xdr:cNvPr id="3" name="Picture 2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439400"/>
          <a:ext cx="2036232" cy="68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6.950000000000003" customHeight="1">
      <c r="A2" s="81"/>
      <c r="B2" s="56"/>
      <c r="C2" s="242" t="s">
        <v>265</v>
      </c>
      <c r="D2" s="242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.100000000000001" customHeight="1" thickBot="1">
      <c r="A3" s="89"/>
      <c r="B3" s="90"/>
      <c r="C3" s="243" t="s">
        <v>266</v>
      </c>
      <c r="D3" s="243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.100000000000001" customHeight="1">
      <c r="A4" s="89"/>
      <c r="B4" s="90"/>
      <c r="C4" s="231" t="s">
        <v>285</v>
      </c>
      <c r="D4" s="232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.100000000000001" customHeight="1">
      <c r="A5" s="89"/>
      <c r="B5" s="90"/>
      <c r="C5" s="244" t="s">
        <v>286</v>
      </c>
      <c r="D5" s="245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.100000000000001" customHeight="1">
      <c r="A6" s="89"/>
      <c r="B6" s="90"/>
      <c r="C6" s="246" t="s">
        <v>269</v>
      </c>
      <c r="D6" s="247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.100000000000001" customHeight="1">
      <c r="A7" s="89"/>
      <c r="B7" s="90"/>
      <c r="C7" s="246" t="s">
        <v>270</v>
      </c>
      <c r="D7" s="247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.100000000000001" customHeight="1" thickBot="1">
      <c r="A8" s="89"/>
      <c r="B8" s="90"/>
      <c r="C8" s="240" t="s">
        <v>267</v>
      </c>
      <c r="D8" s="241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.100000000000001" customHeight="1">
      <c r="A9" s="89"/>
      <c r="B9" s="90"/>
      <c r="C9" s="231" t="s">
        <v>268</v>
      </c>
      <c r="D9" s="232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20.25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20.25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20.25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238" t="s">
        <v>282</v>
      </c>
      <c r="E13" s="90"/>
      <c r="F13" s="89"/>
      <c r="G13" s="89"/>
      <c r="H13" s="89"/>
    </row>
    <row r="14" spans="1:34" s="103" customFormat="1" ht="21" thickBot="1">
      <c r="A14" s="100"/>
      <c r="B14" s="101"/>
      <c r="C14" s="102" t="s">
        <v>167</v>
      </c>
      <c r="D14" s="239"/>
      <c r="E14" s="101"/>
      <c r="F14" s="100"/>
      <c r="G14" s="100"/>
      <c r="H14" s="100"/>
    </row>
    <row r="15" spans="1:34" s="91" customFormat="1" ht="20.100000000000001" customHeight="1" thickBot="1">
      <c r="A15" s="89"/>
      <c r="B15" s="90"/>
      <c r="C15" s="231" t="s">
        <v>271</v>
      </c>
      <c r="D15" s="232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20.25">
      <c r="A16" s="104"/>
      <c r="B16" s="105"/>
      <c r="C16" s="106" t="s">
        <v>277</v>
      </c>
      <c r="D16" s="235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20.25">
      <c r="A17" s="104"/>
      <c r="B17" s="105"/>
      <c r="C17" s="110" t="s">
        <v>276</v>
      </c>
      <c r="D17" s="236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20.25">
      <c r="A18" s="104"/>
      <c r="B18" s="105"/>
      <c r="C18" s="110" t="s">
        <v>278</v>
      </c>
      <c r="D18" s="236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20.25">
      <c r="A19" s="100"/>
      <c r="B19" s="101"/>
      <c r="C19" s="110" t="s">
        <v>168</v>
      </c>
      <c r="D19" s="236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20.25">
      <c r="A20" s="100"/>
      <c r="B20" s="101"/>
      <c r="C20" s="110" t="s">
        <v>284</v>
      </c>
      <c r="D20" s="236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20.25">
      <c r="A21" s="100"/>
      <c r="B21" s="101"/>
      <c r="C21" s="110" t="s">
        <v>106</v>
      </c>
      <c r="D21" s="236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21" thickBot="1">
      <c r="A22" s="113"/>
      <c r="B22" s="114"/>
      <c r="C22" s="115" t="s">
        <v>275</v>
      </c>
      <c r="D22" s="237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.100000000000001" customHeight="1">
      <c r="A23" s="89"/>
      <c r="B23" s="90"/>
      <c r="C23" s="231" t="s">
        <v>272</v>
      </c>
      <c r="D23" s="232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.100000000000001" customHeight="1">
      <c r="A24" s="89"/>
      <c r="B24" s="90"/>
      <c r="C24" s="233" t="s">
        <v>287</v>
      </c>
      <c r="D24" s="234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.100000000000001" customHeight="1">
      <c r="A25" s="89"/>
      <c r="B25" s="90"/>
      <c r="C25" s="233" t="s">
        <v>273</v>
      </c>
      <c r="D25" s="234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8:D8"/>
    <mergeCell ref="C9:D9"/>
    <mergeCell ref="C15:D15"/>
    <mergeCell ref="C2:D2"/>
    <mergeCell ref="C3:D3"/>
    <mergeCell ref="C5:D5"/>
    <mergeCell ref="C6:D6"/>
    <mergeCell ref="C7:D7"/>
    <mergeCell ref="C4:D4"/>
    <mergeCell ref="C23:D23"/>
    <mergeCell ref="C24:D24"/>
    <mergeCell ref="C25:D25"/>
    <mergeCell ref="D16:D22"/>
    <mergeCell ref="D13:D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A68" zoomScale="70" zoomScaleNormal="70" zoomScalePageLayoutView="70" workbookViewId="0">
      <selection activeCell="O78" sqref="O78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44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6" customFormat="1" ht="30.95" hidden="1" customHeight="1" outlineLevel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 outlineLevel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281" t="s">
        <v>173</v>
      </c>
      <c r="S2" s="281"/>
      <c r="T2" s="281"/>
      <c r="U2" s="281"/>
      <c r="V2" s="281"/>
      <c r="W2" s="281"/>
      <c r="X2" s="281"/>
      <c r="Y2" s="281"/>
      <c r="Z2" s="281"/>
      <c r="AA2" s="141"/>
      <c r="AB2" s="281" t="s">
        <v>173</v>
      </c>
      <c r="AC2" s="281"/>
      <c r="AD2" s="281"/>
      <c r="AE2" s="281"/>
      <c r="AF2" s="281"/>
      <c r="AG2" s="281"/>
      <c r="AH2" s="281"/>
      <c r="AI2" s="281"/>
      <c r="AJ2" s="281"/>
      <c r="AK2" s="281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.1" hidden="1" customHeight="1" outlineLevel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.1" hidden="1" customHeight="1" outlineLevel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5.95" hidden="1" customHeight="1" outlineLevel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 outlineLevel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4.95" hidden="1" customHeight="1" outlineLevel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282" t="s">
        <v>182</v>
      </c>
      <c r="AC26" s="282"/>
      <c r="AD26" s="282"/>
      <c r="AE26" s="282"/>
      <c r="AF26" s="282"/>
      <c r="AG26" s="282"/>
      <c r="AH26" s="282"/>
      <c r="AI26" s="282"/>
      <c r="AJ26" s="282"/>
      <c r="AK26" s="282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 outlineLevel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281" t="s">
        <v>182</v>
      </c>
      <c r="S27" s="281"/>
      <c r="T27" s="281"/>
      <c r="U27" s="281"/>
      <c r="V27" s="281"/>
      <c r="W27" s="281"/>
      <c r="X27" s="281"/>
      <c r="Y27" s="281"/>
      <c r="Z27" s="281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169"/>
      <c r="U50" s="4"/>
      <c r="AB50" s="282" t="s">
        <v>179</v>
      </c>
      <c r="AC50" s="282"/>
      <c r="AD50" s="282"/>
      <c r="AE50" s="282"/>
      <c r="AF50" s="282"/>
      <c r="AG50" s="282"/>
      <c r="AH50" s="282"/>
      <c r="AI50" s="282"/>
      <c r="AJ50" s="282"/>
      <c r="AK50" s="282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6" t="s">
        <v>1</v>
      </c>
      <c r="B63" s="277"/>
      <c r="C63" s="277"/>
      <c r="D63" s="120" t="s">
        <v>20</v>
      </c>
      <c r="E63" s="280" t="s">
        <v>127</v>
      </c>
      <c r="F63" s="277"/>
      <c r="G63" s="248" t="s">
        <v>128</v>
      </c>
      <c r="H63" s="249"/>
      <c r="I63" s="250"/>
      <c r="J63" s="248" t="s">
        <v>141</v>
      </c>
      <c r="K63" s="249"/>
      <c r="L63" s="249"/>
      <c r="M63" s="249"/>
      <c r="N63" s="250"/>
      <c r="O63" s="248" t="s">
        <v>140</v>
      </c>
      <c r="P63" s="249"/>
      <c r="Q63" s="249"/>
      <c r="R63" s="25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8"/>
      <c r="B64" s="279"/>
      <c r="C64" s="279"/>
      <c r="D64" s="82"/>
      <c r="E64" s="278"/>
      <c r="F64" s="279"/>
      <c r="G64" s="83" t="s">
        <v>50</v>
      </c>
      <c r="H64" s="84" t="s">
        <v>50</v>
      </c>
      <c r="I64" s="85" t="s">
        <v>50</v>
      </c>
      <c r="J64" s="251"/>
      <c r="K64" s="252"/>
      <c r="L64" s="252"/>
      <c r="M64" s="252"/>
      <c r="N64" s="253"/>
      <c r="O64" s="266"/>
      <c r="P64" s="267"/>
      <c r="Q64" s="267"/>
      <c r="R64" s="268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73" t="s">
        <v>84</v>
      </c>
      <c r="B65" s="274"/>
      <c r="C65" s="274"/>
      <c r="D65" s="274"/>
      <c r="E65" s="274"/>
      <c r="F65" s="274"/>
      <c r="G65" s="274"/>
      <c r="H65" s="274"/>
      <c r="I65" s="275"/>
      <c r="J65" s="187"/>
      <c r="K65" s="269" t="s">
        <v>82</v>
      </c>
      <c r="L65" s="270"/>
      <c r="M65" s="270"/>
      <c r="N65" s="271"/>
      <c r="O65" s="271"/>
      <c r="P65" s="271"/>
      <c r="Q65" s="271"/>
      <c r="R65" s="272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07" t="s">
        <v>2</v>
      </c>
      <c r="D66" s="307"/>
      <c r="E66" s="307"/>
      <c r="F66" s="307"/>
      <c r="G66" s="192" t="s">
        <v>87</v>
      </c>
      <c r="H66" s="192" t="s">
        <v>0</v>
      </c>
      <c r="I66" s="193" t="s">
        <v>81</v>
      </c>
      <c r="J66" s="292"/>
      <c r="K66" s="295" t="s">
        <v>138</v>
      </c>
      <c r="L66" s="296"/>
      <c r="M66" s="296"/>
      <c r="N66" s="297"/>
      <c r="O66" s="297"/>
      <c r="P66" s="308">
        <f>IFERROR(INT(CM132+CM124/3),0)+1</f>
        <v>6</v>
      </c>
      <c r="Q66" s="309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.1" customHeight="1">
      <c r="A67" s="197" t="s">
        <v>200</v>
      </c>
      <c r="B67" s="198"/>
      <c r="C67" s="287" t="s">
        <v>26</v>
      </c>
      <c r="D67" s="287"/>
      <c r="E67" s="287"/>
      <c r="F67" s="287"/>
      <c r="G67" s="199" t="s">
        <v>105</v>
      </c>
      <c r="H67" s="200">
        <f>VLOOKUP(C67,'Standard AB - 17 Tugs, 8 SuGs'!AM3:AO11,2,FALSE)-IF(G67="yes",100,0)</f>
        <v>1400</v>
      </c>
      <c r="I67" s="201">
        <f>VLOOKUP(C67,'Standard AB - 17 Tugs, 8 SuGs'!AM3:AQ138,4,FALSE)</f>
        <v>5</v>
      </c>
      <c r="J67" s="293"/>
      <c r="K67" s="298" t="s">
        <v>139</v>
      </c>
      <c r="L67" s="299"/>
      <c r="M67" s="299"/>
      <c r="N67" s="300"/>
      <c r="O67" s="300"/>
      <c r="P67" s="310">
        <f>IFERROR(INT(CM132/3+CM124),0)</f>
        <v>2</v>
      </c>
      <c r="Q67" s="311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287" t="s">
        <v>28</v>
      </c>
      <c r="D68" s="287"/>
      <c r="E68" s="287"/>
      <c r="F68" s="287"/>
      <c r="G68" s="86" t="s">
        <v>89</v>
      </c>
      <c r="H68" s="200">
        <f>VLOOKUP(C68,'Standard AB - 17 Tugs, 8 SuGs'!AM3:AO11,3,FALSE)-IF(G68="yes",$AP$15,0)</f>
        <v>400</v>
      </c>
      <c r="I68" s="201">
        <f>VLOOKUP(C68,'Standard AB - 17 Tugs, 8 SuGs'!AM3:AQ11,4,FALSE)</f>
        <v>3</v>
      </c>
      <c r="J68" s="293"/>
      <c r="K68" s="261" t="s">
        <v>161</v>
      </c>
      <c r="L68" s="262"/>
      <c r="M68" s="262"/>
      <c r="N68" s="263"/>
      <c r="O68" s="263"/>
      <c r="P68" s="264">
        <f>INT((SUMPRODUCT((A76:A99 &lt;&gt; "")/COUNTIF(A76:A99,A76:A99 &amp; ""))+1)/2)</f>
        <v>6</v>
      </c>
      <c r="Q68" s="264"/>
      <c r="R68" s="265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287" t="s">
        <v>28</v>
      </c>
      <c r="D69" s="287"/>
      <c r="E69" s="287"/>
      <c r="F69" s="287"/>
      <c r="G69" s="86" t="s">
        <v>89</v>
      </c>
      <c r="H69" s="200">
        <f>IFERROR(VLOOKUP(C69,'Standard AB - 17 Tugs, 8 SuGs'!AM4:AO12,3,FALSE)-IF(G69="yes",$AP$15,0),0)</f>
        <v>400</v>
      </c>
      <c r="I69" s="201">
        <f>IFERROR(VLOOKUP(C69,'Standard AB - 17 Tugs, 8 SuGs'!AM3:AQ11,4,FALSE),0)</f>
        <v>3</v>
      </c>
      <c r="J69" s="293"/>
      <c r="K69" s="261"/>
      <c r="L69" s="262"/>
      <c r="M69" s="262"/>
      <c r="N69" s="263"/>
      <c r="O69" s="263"/>
      <c r="P69" s="264"/>
      <c r="Q69" s="264"/>
      <c r="R69" s="265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287" t="s">
        <v>28</v>
      </c>
      <c r="D70" s="287"/>
      <c r="E70" s="287"/>
      <c r="F70" s="287"/>
      <c r="G70" s="210" t="s">
        <v>89</v>
      </c>
      <c r="H70" s="200">
        <f>IFERROR(VLOOKUP(C70,'Standard AB - 17 Tugs, 8 SuGs'!AM5:AO13,3,FALSE)-IF(G70="yes",$AP$15,0),0)</f>
        <v>400</v>
      </c>
      <c r="I70" s="211">
        <f>IFERROR(VLOOKUP(C70,'Standard AB - 17 Tugs, 8 SuGs'!AM3:AQ11,4,FALSE),0)</f>
        <v>3</v>
      </c>
      <c r="J70" s="293"/>
      <c r="K70" s="301" t="s">
        <v>100</v>
      </c>
      <c r="L70" s="302"/>
      <c r="M70" s="302"/>
      <c r="N70" s="303"/>
      <c r="O70" s="303"/>
      <c r="P70" s="283">
        <f>Q133</f>
        <v>9972</v>
      </c>
      <c r="Q70" s="283"/>
      <c r="R70" s="284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289" t="s">
        <v>264</v>
      </c>
      <c r="B71" s="290"/>
      <c r="C71" s="290"/>
      <c r="D71" s="290"/>
      <c r="E71" s="290"/>
      <c r="F71" s="290"/>
      <c r="G71" s="290"/>
      <c r="H71" s="290"/>
      <c r="I71" s="291"/>
      <c r="J71" s="294"/>
      <c r="K71" s="304"/>
      <c r="L71" s="305"/>
      <c r="M71" s="305"/>
      <c r="N71" s="306"/>
      <c r="O71" s="306"/>
      <c r="P71" s="285"/>
      <c r="Q71" s="285"/>
      <c r="R71" s="286"/>
      <c r="U71" s="4"/>
      <c r="W71" s="27"/>
      <c r="AD71" s="19"/>
      <c r="AE71" s="19"/>
      <c r="AF71" s="12"/>
      <c r="BI71" s="312" t="s">
        <v>6</v>
      </c>
      <c r="BJ71" s="288" t="s">
        <v>80</v>
      </c>
      <c r="BK71" s="288"/>
      <c r="BL71" s="288"/>
      <c r="BM71" s="288"/>
      <c r="BN71" s="288"/>
      <c r="BO71" s="288"/>
      <c r="BP71" s="288"/>
      <c r="BQ71" s="288"/>
      <c r="BR71" s="288"/>
      <c r="BS71" s="288"/>
      <c r="BT71" s="288"/>
      <c r="BU71" s="288"/>
      <c r="BV71" s="288"/>
      <c r="BW71" s="288"/>
      <c r="BX71" s="288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322" t="s">
        <v>142</v>
      </c>
      <c r="B72" s="254" t="s">
        <v>6</v>
      </c>
      <c r="C72" s="254" t="s">
        <v>2</v>
      </c>
      <c r="D72" s="256" t="s">
        <v>46</v>
      </c>
      <c r="E72" s="328" t="s">
        <v>47</v>
      </c>
      <c r="F72" s="328" t="s">
        <v>207</v>
      </c>
      <c r="G72" s="328" t="s">
        <v>210</v>
      </c>
      <c r="H72" s="254" t="s">
        <v>14</v>
      </c>
      <c r="I72" s="321"/>
      <c r="J72" s="258" t="s">
        <v>49</v>
      </c>
      <c r="K72" s="259"/>
      <c r="L72" s="259"/>
      <c r="M72" s="259"/>
      <c r="N72" s="260"/>
      <c r="O72" s="256" t="s">
        <v>7</v>
      </c>
      <c r="P72" s="317" t="s">
        <v>18</v>
      </c>
      <c r="Q72" s="317" t="s">
        <v>19</v>
      </c>
      <c r="R72" s="319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12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.100000000000001" customHeight="1" thickBot="1">
      <c r="A73" s="323"/>
      <c r="B73" s="255"/>
      <c r="C73" s="255"/>
      <c r="D73" s="257"/>
      <c r="E73" s="329"/>
      <c r="F73" s="329"/>
      <c r="G73" s="329"/>
      <c r="H73" s="221" t="s">
        <v>209</v>
      </c>
      <c r="I73" s="221" t="s">
        <v>208</v>
      </c>
      <c r="J73" s="222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57"/>
      <c r="P73" s="318"/>
      <c r="Q73" s="318"/>
      <c r="R73" s="320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13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366" t="s">
        <v>94</v>
      </c>
      <c r="CE73" s="366" t="s">
        <v>202</v>
      </c>
      <c r="CF73" s="366" t="s">
        <v>184</v>
      </c>
      <c r="CG73" s="366" t="s">
        <v>110</v>
      </c>
      <c r="CH73" s="366" t="s">
        <v>95</v>
      </c>
      <c r="CI73" s="366" t="s">
        <v>96</v>
      </c>
      <c r="CJ73" s="224"/>
      <c r="CK73" s="365" t="s">
        <v>199</v>
      </c>
      <c r="CL73" s="364" t="s">
        <v>97</v>
      </c>
      <c r="CM73" s="364" t="s">
        <v>111</v>
      </c>
      <c r="CN73" s="364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10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70</v>
      </c>
      <c r="Q74" s="25">
        <f>O74*P74</f>
        <v>210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1</v>
      </c>
      <c r="BV74" s="31">
        <v>1</v>
      </c>
      <c r="BW74" s="29">
        <v>1</v>
      </c>
      <c r="BX74" s="32">
        <f>BS74*BU74*BV74+BM74*BW74</f>
        <v>70</v>
      </c>
      <c r="BY74" s="32"/>
      <c r="BZ74" s="32"/>
      <c r="CA74" s="32"/>
      <c r="CB74" s="32"/>
      <c r="CC74" s="33"/>
      <c r="CD74" s="366"/>
      <c r="CE74" s="366"/>
      <c r="CF74" s="366"/>
      <c r="CG74" s="366"/>
      <c r="CH74" s="366"/>
      <c r="CI74" s="366"/>
      <c r="CJ74" s="34"/>
      <c r="CK74" s="365"/>
      <c r="CL74" s="364"/>
      <c r="CM74" s="364"/>
      <c r="CN74" s="364"/>
      <c r="CO74" s="33"/>
      <c r="CP74" s="33"/>
    </row>
    <row r="75" spans="1:94" ht="18" customHeight="1" thickBot="1">
      <c r="A75" s="324" t="s">
        <v>143</v>
      </c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6" t="s">
        <v>171</v>
      </c>
      <c r="Q75" s="326"/>
      <c r="R75" s="327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 t="s">
        <v>300</v>
      </c>
      <c r="C76" s="86" t="s">
        <v>42</v>
      </c>
      <c r="D76" s="87" t="s">
        <v>160</v>
      </c>
      <c r="E76" s="87" t="s">
        <v>10</v>
      </c>
      <c r="F76" s="87" t="s">
        <v>51</v>
      </c>
      <c r="G76" s="87" t="s">
        <v>50</v>
      </c>
      <c r="H76" s="87" t="s">
        <v>118</v>
      </c>
      <c r="I76" s="87" t="s">
        <v>59</v>
      </c>
      <c r="J76" s="87" t="s">
        <v>31</v>
      </c>
      <c r="K76" s="87" t="s">
        <v>50</v>
      </c>
      <c r="L76" s="87" t="s">
        <v>50</v>
      </c>
      <c r="M76" s="87" t="s">
        <v>50</v>
      </c>
      <c r="N76" s="87" t="s">
        <v>50</v>
      </c>
      <c r="O76" s="87">
        <v>3</v>
      </c>
      <c r="P76" s="24">
        <f t="shared" ref="P76:P99" si="0">IFERROR(IF(A76&gt;0,BX76,0),0)</f>
        <v>280</v>
      </c>
      <c r="Q76" s="25">
        <f>IFERROR(IF(76&gt;0,O76*P76,0),0)</f>
        <v>840</v>
      </c>
      <c r="R76" s="26">
        <f t="shared" ref="R76:R99" si="1">IF(O76=0,0,O76/IF(D76="Skirmisher",3,2)+0.5)</f>
        <v>2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Elephants w/foot</v>
      </c>
      <c r="BJ76" s="29">
        <f>VLOOKUP(C76,'Standard AB - 17 Tugs, 8 SuGs'!$B$13:$C$21,2,FALSE)</f>
        <v>7</v>
      </c>
      <c r="BK76" s="29">
        <f>VLOOKUP(D76,'Standard AB - 17 Tugs, 8 SuGs'!$B$2:$K$11,'Standard AB - 17 Tugs, 8 SuGs'!BJ76,FALSE)</f>
        <v>220</v>
      </c>
      <c r="BL76" s="29">
        <f>VLOOKUP(G76,'Standard AB - 17 Tugs, 8 SuGs'!$R$3:$Z$21,BJ76,FALSE)</f>
        <v>0</v>
      </c>
      <c r="BM76" s="30">
        <f>VLOOKUP(I76,'Standard AB - 17 Tugs, 8 SuGs'!$R$12:$Z$21,BJ76,FALSE)</f>
        <v>40</v>
      </c>
      <c r="BN76" s="29">
        <f>IFERROR(VLOOKUP(J76,'Standard AB - 17 Tugs, 8 SuGs'!$AB$3:$AK$55,$BJ76,FALSE),0)</f>
        <v>20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240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280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 t="s">
        <v>300</v>
      </c>
      <c r="C77" s="86" t="s">
        <v>42</v>
      </c>
      <c r="D77" s="87" t="s">
        <v>160</v>
      </c>
      <c r="E77" s="87" t="s">
        <v>10</v>
      </c>
      <c r="F77" s="87" t="s">
        <v>51</v>
      </c>
      <c r="G77" s="87" t="s">
        <v>50</v>
      </c>
      <c r="H77" s="87" t="s">
        <v>118</v>
      </c>
      <c r="I77" s="87" t="s">
        <v>59</v>
      </c>
      <c r="J77" s="87" t="s">
        <v>31</v>
      </c>
      <c r="K77" s="87" t="s">
        <v>50</v>
      </c>
      <c r="L77" s="87" t="s">
        <v>50</v>
      </c>
      <c r="M77" s="87" t="s">
        <v>50</v>
      </c>
      <c r="N77" s="87" t="s">
        <v>50</v>
      </c>
      <c r="O77" s="87">
        <v>3</v>
      </c>
      <c r="P77" s="24">
        <f t="shared" si="0"/>
        <v>280</v>
      </c>
      <c r="Q77" s="25">
        <f t="shared" ref="Q77:Q118" si="14">IFERROR(IF(76&gt;0,O77*P77,0),0)</f>
        <v>840</v>
      </c>
      <c r="R77" s="26">
        <f t="shared" si="1"/>
        <v>2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Elephants w/foot</v>
      </c>
      <c r="BJ77" s="29">
        <f>VLOOKUP(C77,'Standard AB - 17 Tugs, 8 SuGs'!$B$13:$C$21,2,FALSE)</f>
        <v>7</v>
      </c>
      <c r="BK77" s="29">
        <f>VLOOKUP(D77,'Standard AB - 17 Tugs, 8 SuGs'!$B$2:$K$11,'Standard AB - 17 Tugs, 8 SuGs'!BJ77,FALSE)</f>
        <v>220</v>
      </c>
      <c r="BL77" s="29">
        <f>VLOOKUP(G77,'Standard AB - 17 Tugs, 8 SuGs'!$R$3:$Z$21,BJ77,FALSE)</f>
        <v>0</v>
      </c>
      <c r="BM77" s="30">
        <f>VLOOKUP(I77,'Standard AB - 17 Tugs, 8 SuGs'!$R$12:$Z$21,BJ77,FALSE)</f>
        <v>40</v>
      </c>
      <c r="BN77" s="29">
        <f>IFERROR(VLOOKUP(J77,'Standard AB - 17 Tugs, 8 SuGs'!$AB$3:$AK$55,$BJ77,FALSE),0)</f>
        <v>20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240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280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0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 t="s">
        <v>300</v>
      </c>
      <c r="C78" s="86" t="s">
        <v>42</v>
      </c>
      <c r="D78" s="87" t="s">
        <v>160</v>
      </c>
      <c r="E78" s="87" t="s">
        <v>10</v>
      </c>
      <c r="F78" s="87" t="s">
        <v>51</v>
      </c>
      <c r="G78" s="87" t="s">
        <v>50</v>
      </c>
      <c r="H78" s="87" t="s">
        <v>118</v>
      </c>
      <c r="I78" s="87" t="s">
        <v>59</v>
      </c>
      <c r="J78" s="87" t="s">
        <v>31</v>
      </c>
      <c r="K78" s="87" t="s">
        <v>50</v>
      </c>
      <c r="L78" s="87" t="s">
        <v>50</v>
      </c>
      <c r="M78" s="87" t="s">
        <v>50</v>
      </c>
      <c r="N78" s="87" t="s">
        <v>50</v>
      </c>
      <c r="O78" s="87">
        <v>3</v>
      </c>
      <c r="P78" s="24">
        <f t="shared" si="0"/>
        <v>280</v>
      </c>
      <c r="Q78" s="25">
        <f t="shared" si="14"/>
        <v>840</v>
      </c>
      <c r="R78" s="26">
        <f t="shared" si="1"/>
        <v>2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Elephants w/foot</v>
      </c>
      <c r="BJ78" s="29">
        <f>VLOOKUP(C78,'Standard AB - 17 Tugs, 8 SuGs'!$B$13:$C$21,2,FALSE)</f>
        <v>7</v>
      </c>
      <c r="BK78" s="29">
        <f>VLOOKUP(D78,'Standard AB - 17 Tugs, 8 SuGs'!$B$2:$K$11,'Standard AB - 17 Tugs, 8 SuGs'!BJ78,FALSE)</f>
        <v>220</v>
      </c>
      <c r="BL78" s="29">
        <f>VLOOKUP(G78,'Standard AB - 17 Tugs, 8 SuGs'!$R$3:$Z$21,BJ78,FALSE)</f>
        <v>0</v>
      </c>
      <c r="BM78" s="30">
        <f>VLOOKUP(I78,'Standard AB - 17 Tugs, 8 SuGs'!$R$12:$Z$21,BJ78,FALSE)</f>
        <v>40</v>
      </c>
      <c r="BN78" s="29">
        <f>IFERROR(VLOOKUP(J78,'Standard AB - 17 Tugs, 8 SuGs'!$AB$3:$AK$55,$BJ78,FALSE),0)</f>
        <v>20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240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280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0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 t="s">
        <v>300</v>
      </c>
      <c r="C79" s="86" t="s">
        <v>42</v>
      </c>
      <c r="D79" s="87" t="s">
        <v>160</v>
      </c>
      <c r="E79" s="87" t="s">
        <v>10</v>
      </c>
      <c r="F79" s="87" t="s">
        <v>51</v>
      </c>
      <c r="G79" s="87" t="s">
        <v>50</v>
      </c>
      <c r="H79" s="87" t="s">
        <v>118</v>
      </c>
      <c r="I79" s="87" t="s">
        <v>59</v>
      </c>
      <c r="J79" s="87" t="s">
        <v>31</v>
      </c>
      <c r="K79" s="87" t="s">
        <v>50</v>
      </c>
      <c r="L79" s="87" t="s">
        <v>50</v>
      </c>
      <c r="M79" s="87" t="s">
        <v>50</v>
      </c>
      <c r="N79" s="87" t="s">
        <v>50</v>
      </c>
      <c r="O79" s="87">
        <v>0</v>
      </c>
      <c r="P79" s="24">
        <f t="shared" si="0"/>
        <v>280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Elephants w/foot</v>
      </c>
      <c r="BJ79" s="29">
        <f>VLOOKUP(C79,'Standard AB - 17 Tugs, 8 SuGs'!$B$13:$C$21,2,FALSE)</f>
        <v>7</v>
      </c>
      <c r="BK79" s="29">
        <f>VLOOKUP(D79,'Standard AB - 17 Tugs, 8 SuGs'!$B$2:$K$11,'Standard AB - 17 Tugs, 8 SuGs'!BJ79,FALSE)</f>
        <v>220</v>
      </c>
      <c r="BL79" s="29">
        <f>VLOOKUP(G79,'Standard AB - 17 Tugs, 8 SuGs'!$R$3:$Z$21,BJ79,FALSE)</f>
        <v>0</v>
      </c>
      <c r="BM79" s="30">
        <f>VLOOKUP(I79,'Standard AB - 17 Tugs, 8 SuGs'!$R$12:$Z$21,BJ79,FALSE)</f>
        <v>40</v>
      </c>
      <c r="BN79" s="29">
        <f>IFERROR(VLOOKUP(J79,'Standard AB - 17 Tugs, 8 SuGs'!$AB$3:$AK$55,$BJ79,FALSE),0)</f>
        <v>20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240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280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 t="s">
        <v>301</v>
      </c>
      <c r="C80" s="86" t="s">
        <v>43</v>
      </c>
      <c r="D80" s="87" t="s">
        <v>160</v>
      </c>
      <c r="E80" s="87" t="s">
        <v>10</v>
      </c>
      <c r="F80" s="87" t="s">
        <v>51</v>
      </c>
      <c r="G80" s="87" t="s">
        <v>54</v>
      </c>
      <c r="H80" s="87" t="s">
        <v>117</v>
      </c>
      <c r="I80" s="87" t="s">
        <v>62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>
        <v>4</v>
      </c>
      <c r="P80" s="24">
        <f t="shared" si="0"/>
        <v>88</v>
      </c>
      <c r="Q80" s="25">
        <f t="shared" si="14"/>
        <v>352</v>
      </c>
      <c r="R80" s="26">
        <f t="shared" si="1"/>
        <v>2.5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Indian Cavalry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70</v>
      </c>
      <c r="BL80" s="29">
        <f>VLOOKUP(G80,'Standard AB - 17 Tugs, 8 SuGs'!$R$3:$Z$21,BJ80,FALSE)</f>
        <v>10</v>
      </c>
      <c r="BM80" s="30">
        <f>VLOOKUP(I80,'Standard AB - 17 Tugs, 8 SuGs'!$R$12:$Z$21,BJ80,FALSE)</f>
        <v>20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80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0.4</v>
      </c>
      <c r="BX80" s="32">
        <f t="shared" si="15"/>
        <v>88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0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4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 t="s">
        <v>302</v>
      </c>
      <c r="C81" s="86" t="s">
        <v>40</v>
      </c>
      <c r="D81" s="87" t="s">
        <v>160</v>
      </c>
      <c r="E81" s="87" t="s">
        <v>10</v>
      </c>
      <c r="F81" s="87" t="s">
        <v>51</v>
      </c>
      <c r="G81" s="87" t="s">
        <v>54</v>
      </c>
      <c r="H81" s="87" t="s">
        <v>117</v>
      </c>
      <c r="I81" s="87" t="s">
        <v>62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>
        <v>9</v>
      </c>
      <c r="P81" s="24">
        <f t="shared" si="0"/>
        <v>60</v>
      </c>
      <c r="Q81" s="25">
        <f t="shared" si="14"/>
        <v>540</v>
      </c>
      <c r="R81" s="26">
        <f t="shared" si="1"/>
        <v>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Javelinmen</v>
      </c>
      <c r="BJ81" s="29">
        <f>VLOOKUP(C81,'Standard AB - 17 Tugs, 8 SuGs'!$B$13:$C$21,2,FALSE)</f>
        <v>2</v>
      </c>
      <c r="BK81" s="29">
        <f>VLOOKUP(D81,'Standard AB - 17 Tugs, 8 SuGs'!$B$2:$K$11,'Standard AB - 17 Tugs, 8 SuGs'!BJ81,FALSE)</f>
        <v>50</v>
      </c>
      <c r="BL81" s="29">
        <f>VLOOKUP(G81,'Standard AB - 17 Tugs, 8 SuGs'!$R$3:$Z$21,BJ81,FALSE)</f>
        <v>7</v>
      </c>
      <c r="BM81" s="30">
        <f>VLOOKUP(I81,'Standard AB - 17 Tugs, 8 SuGs'!$R$12:$Z$21,BJ81,FALSE)</f>
        <v>8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57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0.4</v>
      </c>
      <c r="BX81" s="32">
        <f t="shared" si="15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 t="s">
        <v>303</v>
      </c>
      <c r="C82" s="86" t="s">
        <v>40</v>
      </c>
      <c r="D82" s="87" t="s">
        <v>160</v>
      </c>
      <c r="E82" s="87" t="s">
        <v>10</v>
      </c>
      <c r="F82" s="87" t="s">
        <v>51</v>
      </c>
      <c r="G82" s="87" t="s">
        <v>54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>
        <v>3</v>
      </c>
      <c r="P82" s="24">
        <f t="shared" si="0"/>
        <v>57</v>
      </c>
      <c r="Q82" s="25">
        <f t="shared" si="14"/>
        <v>171</v>
      </c>
      <c r="R82" s="26">
        <f t="shared" si="1"/>
        <v>2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Spearmen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50</v>
      </c>
      <c r="BL82" s="29">
        <f>VLOOKUP(G82,'Standard AB - 17 Tugs, 8 SuGs'!$R$3:$Z$21,BJ82,FALSE)</f>
        <v>7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57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57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>
        <v>7</v>
      </c>
      <c r="B83" s="119" t="s">
        <v>304</v>
      </c>
      <c r="C83" s="86" t="s">
        <v>40</v>
      </c>
      <c r="D83" s="87" t="s">
        <v>160</v>
      </c>
      <c r="E83" s="87" t="s">
        <v>10</v>
      </c>
      <c r="F83" s="87" t="s">
        <v>51</v>
      </c>
      <c r="G83" s="87" t="s">
        <v>50</v>
      </c>
      <c r="H83" s="87" t="s">
        <v>118</v>
      </c>
      <c r="I83" s="87" t="s">
        <v>59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>
        <v>6</v>
      </c>
      <c r="P83" s="24">
        <f t="shared" si="0"/>
        <v>70</v>
      </c>
      <c r="Q83" s="25">
        <f t="shared" si="14"/>
        <v>420</v>
      </c>
      <c r="R83" s="26">
        <f t="shared" si="1"/>
        <v>3.5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Archers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50</v>
      </c>
      <c r="BL83" s="29">
        <f>VLOOKUP(G83,'Standard AB - 17 Tugs, 8 SuGs'!$R$3:$Z$21,BJ83,FALSE)</f>
        <v>0</v>
      </c>
      <c r="BM83" s="30">
        <f>VLOOKUP(I83,'Standard AB - 17 Tugs, 8 SuGs'!$R$12:$Z$21,BJ83,FALSE)</f>
        <v>20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50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70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1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>
        <v>8</v>
      </c>
      <c r="B84" s="119" t="s">
        <v>303</v>
      </c>
      <c r="C84" s="86" t="s">
        <v>40</v>
      </c>
      <c r="D84" s="87" t="s">
        <v>160</v>
      </c>
      <c r="E84" s="87" t="s">
        <v>10</v>
      </c>
      <c r="F84" s="87" t="s">
        <v>51</v>
      </c>
      <c r="G84" s="87" t="s">
        <v>54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>
        <v>3</v>
      </c>
      <c r="P84" s="24">
        <f t="shared" si="0"/>
        <v>57</v>
      </c>
      <c r="Q84" s="25">
        <f t="shared" si="14"/>
        <v>171</v>
      </c>
      <c r="R84" s="26">
        <f t="shared" si="1"/>
        <v>2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Spearmen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50</v>
      </c>
      <c r="BL84" s="29">
        <f>VLOOKUP(G84,'Standard AB - 17 Tugs, 8 SuGs'!$R$3:$Z$21,BJ84,FALSE)</f>
        <v>7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57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57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1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>
        <v>8</v>
      </c>
      <c r="B85" s="119" t="s">
        <v>304</v>
      </c>
      <c r="C85" s="86" t="s">
        <v>40</v>
      </c>
      <c r="D85" s="87" t="s">
        <v>160</v>
      </c>
      <c r="E85" s="87" t="s">
        <v>10</v>
      </c>
      <c r="F85" s="87" t="s">
        <v>51</v>
      </c>
      <c r="G85" s="87" t="s">
        <v>50</v>
      </c>
      <c r="H85" s="87" t="s">
        <v>118</v>
      </c>
      <c r="I85" s="87" t="s">
        <v>59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>
        <v>6</v>
      </c>
      <c r="P85" s="24">
        <f t="shared" si="0"/>
        <v>70</v>
      </c>
      <c r="Q85" s="25">
        <f t="shared" si="14"/>
        <v>420</v>
      </c>
      <c r="R85" s="26">
        <f t="shared" si="1"/>
        <v>3.5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Archers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50</v>
      </c>
      <c r="BL85" s="29">
        <f>VLOOKUP(G85,'Standard AB - 17 Tugs, 8 SuGs'!$R$3:$Z$21,BJ85,FALSE)</f>
        <v>0</v>
      </c>
      <c r="BM85" s="30">
        <f>VLOOKUP(I85,'Standard AB - 17 Tugs, 8 SuGs'!$R$12:$Z$21,BJ85,FALSE)</f>
        <v>20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50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70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1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>
        <v>9</v>
      </c>
      <c r="B86" s="119" t="s">
        <v>110</v>
      </c>
      <c r="C86" s="86" t="s">
        <v>175</v>
      </c>
      <c r="D86" s="87" t="s">
        <v>159</v>
      </c>
      <c r="E86" s="87" t="s">
        <v>38</v>
      </c>
      <c r="F86" s="87" t="s">
        <v>51</v>
      </c>
      <c r="G86" s="87" t="s">
        <v>50</v>
      </c>
      <c r="H86" s="87" t="s">
        <v>118</v>
      </c>
      <c r="I86" s="87" t="s">
        <v>59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>
        <v>4</v>
      </c>
      <c r="P86" s="24">
        <f t="shared" si="0"/>
        <v>166</v>
      </c>
      <c r="Q86" s="25">
        <f t="shared" si="14"/>
        <v>664</v>
      </c>
      <c r="R86" s="26">
        <f t="shared" si="1"/>
        <v>2.5</v>
      </c>
      <c r="U86" s="4"/>
      <c r="X86" s="27"/>
      <c r="Y86" s="27"/>
      <c r="Z86" s="27"/>
      <c r="AA86" s="27"/>
      <c r="AB86" s="27"/>
      <c r="AC86" s="27"/>
      <c r="AF86" s="27"/>
      <c r="AG86" s="27"/>
      <c r="BI86" s="28" t="str">
        <f t="shared" si="2"/>
        <v>Chariots</v>
      </c>
      <c r="BJ86" s="29">
        <f>VLOOKUP(C86,'Standard AB - 17 Tugs, 8 SuGs'!$B$13:$C$21,2,FALSE)</f>
        <v>6</v>
      </c>
      <c r="BK86" s="29">
        <f>VLOOKUP(D86,'Standard AB - 17 Tugs, 8 SuGs'!$B$2:$K$11,'Standard AB - 17 Tugs, 8 SuGs'!BJ86,FALSE)</f>
        <v>90</v>
      </c>
      <c r="BL86" s="29">
        <f>VLOOKUP(G86,'Standard AB - 17 Tugs, 8 SuGs'!$R$3:$Z$21,BJ86,FALSE)</f>
        <v>0</v>
      </c>
      <c r="BM86" s="30">
        <f>VLOOKUP(I86,'Standard AB - 17 Tugs, 8 SuGs'!$R$12:$Z$21,BJ86,FALSE)</f>
        <v>40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90</v>
      </c>
      <c r="BT86" s="29"/>
      <c r="BU86" s="31">
        <f>VLOOKUP(E86,'Standard AB - 17 Tugs, 8 SuGs'!$M$2:$N$5,2,0)</f>
        <v>1.4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166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1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>
        <v>10</v>
      </c>
      <c r="B87" s="119" t="s">
        <v>110</v>
      </c>
      <c r="C87" s="86" t="s">
        <v>175</v>
      </c>
      <c r="D87" s="87" t="s">
        <v>159</v>
      </c>
      <c r="E87" s="87" t="s">
        <v>38</v>
      </c>
      <c r="F87" s="87" t="s">
        <v>51</v>
      </c>
      <c r="G87" s="87" t="s">
        <v>50</v>
      </c>
      <c r="H87" s="87" t="s">
        <v>118</v>
      </c>
      <c r="I87" s="87" t="s">
        <v>59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>
        <v>4</v>
      </c>
      <c r="P87" s="24">
        <f t="shared" si="0"/>
        <v>166</v>
      </c>
      <c r="Q87" s="25">
        <f t="shared" si="14"/>
        <v>664</v>
      </c>
      <c r="R87" s="26">
        <f t="shared" si="1"/>
        <v>2.5</v>
      </c>
      <c r="U87" s="4"/>
      <c r="X87" s="27"/>
      <c r="Y87" s="27"/>
      <c r="Z87" s="27"/>
      <c r="AA87" s="27"/>
      <c r="AB87" s="27"/>
      <c r="AC87" s="27"/>
      <c r="AF87" s="27"/>
      <c r="AG87" s="27"/>
      <c r="BI87" s="28" t="str">
        <f t="shared" si="2"/>
        <v>Chariots</v>
      </c>
      <c r="BJ87" s="29">
        <f>VLOOKUP(C87,'Standard AB - 17 Tugs, 8 SuGs'!$B$13:$C$21,2,FALSE)</f>
        <v>6</v>
      </c>
      <c r="BK87" s="29">
        <f>VLOOKUP(D87,'Standard AB - 17 Tugs, 8 SuGs'!$B$2:$K$11,'Standard AB - 17 Tugs, 8 SuGs'!BJ87,FALSE)</f>
        <v>90</v>
      </c>
      <c r="BL87" s="29">
        <f>VLOOKUP(G87,'Standard AB - 17 Tugs, 8 SuGs'!$R$3:$Z$21,BJ87,FALSE)</f>
        <v>0</v>
      </c>
      <c r="BM87" s="30">
        <f>VLOOKUP(I87,'Standard AB - 17 Tugs, 8 SuGs'!$R$12:$Z$21,BJ87,FALSE)</f>
        <v>40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90</v>
      </c>
      <c r="BT87" s="29"/>
      <c r="BU87" s="31">
        <f>VLOOKUP(E87,'Standard AB - 17 Tugs, 8 SuGs'!$M$2:$N$5,2,0)</f>
        <v>1.4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166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1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>
        <v>11</v>
      </c>
      <c r="B88" s="119" t="s">
        <v>110</v>
      </c>
      <c r="C88" s="86" t="s">
        <v>175</v>
      </c>
      <c r="D88" s="87" t="s">
        <v>159</v>
      </c>
      <c r="E88" s="87" t="s">
        <v>38</v>
      </c>
      <c r="F88" s="87" t="s">
        <v>51</v>
      </c>
      <c r="G88" s="87" t="s">
        <v>50</v>
      </c>
      <c r="H88" s="87" t="s">
        <v>118</v>
      </c>
      <c r="I88" s="87" t="s">
        <v>59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>
        <v>4</v>
      </c>
      <c r="P88" s="24">
        <f t="shared" si="0"/>
        <v>166</v>
      </c>
      <c r="Q88" s="25">
        <f t="shared" si="14"/>
        <v>664</v>
      </c>
      <c r="R88" s="26">
        <f t="shared" si="1"/>
        <v>2.5</v>
      </c>
      <c r="U88" s="4"/>
      <c r="X88" s="27"/>
      <c r="Y88" s="27"/>
      <c r="Z88" s="27"/>
      <c r="AA88" s="27"/>
      <c r="AB88" s="27"/>
      <c r="AC88" s="27"/>
      <c r="AF88" s="27"/>
      <c r="AG88" s="27"/>
      <c r="BI88" s="28" t="str">
        <f t="shared" si="2"/>
        <v>Chariots</v>
      </c>
      <c r="BJ88" s="29">
        <f>VLOOKUP(C88,'Standard AB - 17 Tugs, 8 SuGs'!$B$13:$C$21,2,FALSE)</f>
        <v>6</v>
      </c>
      <c r="BK88" s="29">
        <f>VLOOKUP(D88,'Standard AB - 17 Tugs, 8 SuGs'!$B$2:$K$11,'Standard AB - 17 Tugs, 8 SuGs'!BJ88,FALSE)</f>
        <v>90</v>
      </c>
      <c r="BL88" s="29">
        <f>VLOOKUP(G88,'Standard AB - 17 Tugs, 8 SuGs'!$R$3:$Z$21,BJ88,FALSE)</f>
        <v>0</v>
      </c>
      <c r="BM88" s="30">
        <f>VLOOKUP(I88,'Standard AB - 17 Tugs, 8 SuGs'!$R$12:$Z$21,BJ88,FALSE)</f>
        <v>40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90</v>
      </c>
      <c r="BT88" s="29"/>
      <c r="BU88" s="31">
        <f>VLOOKUP(E88,'Standard AB - 17 Tugs, 8 SuGs'!$M$2:$N$5,2,0)</f>
        <v>1.4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166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1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hidden="1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hidden="1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hidden="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hidden="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hidden="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hidden="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hidden="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4" t="s">
        <v>198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6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4" t="s">
        <v>144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6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>
        <v>101</v>
      </c>
      <c r="B103" s="119" t="s">
        <v>305</v>
      </c>
      <c r="C103" s="86" t="s">
        <v>40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55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>
        <v>6</v>
      </c>
      <c r="P103" s="24">
        <f t="shared" ref="P103:P118" si="18">IFERROR(IF(A103&gt;0,BX103,0),0)</f>
        <v>32</v>
      </c>
      <c r="Q103" s="25">
        <f t="shared" si="14"/>
        <v>192</v>
      </c>
      <c r="R103" s="26">
        <f t="shared" ref="R103:R118" si="19">IF(O103=0,0,IF(D103="Skirmisher",INT(2*O103/3)/2+0.5,O103/2+0.5))</f>
        <v>2.5</v>
      </c>
      <c r="U103" s="4"/>
      <c r="BI103" s="28" t="str">
        <f t="shared" ref="BI103:BI118" si="20">B103</f>
        <v>Skirmishers</v>
      </c>
      <c r="BJ103" s="29">
        <f>VLOOKUP(C103,'Standard AB - 17 Tugs, 8 SuGs'!$B$13:$C$21,2,FALSE)</f>
        <v>2</v>
      </c>
      <c r="BK103" s="29">
        <f>VLOOKUP(D103,'Standard AB - 17 Tugs, 8 SuGs'!$B$2:$K$12,'Standard AB - 17 Tugs, 8 SuGs'!BJ103,FALSE)</f>
        <v>30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20</v>
      </c>
      <c r="BN103" s="29">
        <f>IFERROR(VLOOKUP(J103,'Standard AB - 17 Tugs, 8 SuGs'!$AB$28:$AK$48,$BJ103,FALSE),0)</f>
        <v>-5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25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32</v>
      </c>
      <c r="BY103" s="32"/>
      <c r="BZ103" s="32"/>
      <c r="CA103" s="32"/>
      <c r="CB103" s="32"/>
      <c r="CC103" s="33"/>
      <c r="CD103" s="29">
        <f t="shared" ref="CD103:CD118" si="21">IF(C103="CAVALRY",1,0)</f>
        <v>0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1</v>
      </c>
      <c r="CL103" s="29">
        <f t="shared" ref="CL103:CL118" si="26">O103*CI103*(CD103+CG103+CH103)*CK103</f>
        <v>0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6</v>
      </c>
      <c r="CO103" s="33"/>
      <c r="CP103" s="33"/>
    </row>
    <row r="104" spans="1:94" ht="20.100000000000001" customHeight="1" thickBot="1">
      <c r="A104" s="118">
        <v>102</v>
      </c>
      <c r="B104" s="119" t="s">
        <v>305</v>
      </c>
      <c r="C104" s="86" t="s">
        <v>40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55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>
        <v>6</v>
      </c>
      <c r="P104" s="24">
        <f t="shared" si="18"/>
        <v>32</v>
      </c>
      <c r="Q104" s="25">
        <f t="shared" si="14"/>
        <v>192</v>
      </c>
      <c r="R104" s="26">
        <f t="shared" si="19"/>
        <v>2.5</v>
      </c>
      <c r="U104" s="4"/>
      <c r="BI104" s="28" t="str">
        <f t="shared" si="20"/>
        <v>Skirmishers</v>
      </c>
      <c r="BJ104" s="29">
        <f>VLOOKUP(C104,'Standard AB - 17 Tugs, 8 SuGs'!$B$13:$C$21,2,FALSE)</f>
        <v>2</v>
      </c>
      <c r="BK104" s="29">
        <f>VLOOKUP(D104,'Standard AB - 17 Tugs, 8 SuGs'!$B$2:$K$12,'Standard AB - 17 Tugs, 8 SuGs'!BJ104,FALSE)</f>
        <v>30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20</v>
      </c>
      <c r="BN104" s="29">
        <f>IFERROR(VLOOKUP(J104,'Standard AB - 17 Tugs, 8 SuGs'!$AB$28:$AK$48,$BJ104,FALSE),0)</f>
        <v>-5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25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9">INT(BS104*BU104*BV104+BM104*BW104)</f>
        <v>32</v>
      </c>
      <c r="BY104" s="32"/>
      <c r="BZ104" s="32"/>
      <c r="CA104" s="32"/>
      <c r="CB104" s="32"/>
      <c r="CC104" s="33"/>
      <c r="CD104" s="29">
        <f t="shared" si="21"/>
        <v>0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1</v>
      </c>
      <c r="CL104" s="29">
        <f t="shared" si="26"/>
        <v>0</v>
      </c>
      <c r="CM104" s="29">
        <f t="shared" si="27"/>
        <v>0</v>
      </c>
      <c r="CN104" s="29">
        <f t="shared" si="28"/>
        <v>6</v>
      </c>
      <c r="CO104" s="33"/>
      <c r="CP104" s="33"/>
    </row>
    <row r="105" spans="1:94" ht="20.100000000000001" customHeight="1" thickBot="1">
      <c r="A105" s="118">
        <v>103</v>
      </c>
      <c r="B105" s="119" t="s">
        <v>305</v>
      </c>
      <c r="C105" s="86" t="s">
        <v>40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55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>
        <v>6</v>
      </c>
      <c r="P105" s="24">
        <f t="shared" si="18"/>
        <v>32</v>
      </c>
      <c r="Q105" s="25">
        <f t="shared" si="14"/>
        <v>192</v>
      </c>
      <c r="R105" s="26">
        <f t="shared" si="19"/>
        <v>2.5</v>
      </c>
      <c r="U105" s="4"/>
      <c r="BI105" s="28" t="str">
        <f t="shared" si="20"/>
        <v>Skirmishers</v>
      </c>
      <c r="BJ105" s="29">
        <f>VLOOKUP(C105,'Standard AB - 17 Tugs, 8 SuGs'!$B$13:$C$21,2,FALSE)</f>
        <v>2</v>
      </c>
      <c r="BK105" s="29">
        <f>VLOOKUP(D105,'Standard AB - 17 Tugs, 8 SuGs'!$B$2:$K$12,'Standard AB - 17 Tugs, 8 SuGs'!BJ105,FALSE)</f>
        <v>30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20</v>
      </c>
      <c r="BN105" s="29">
        <f>IFERROR(VLOOKUP(J105,'Standard AB - 17 Tugs, 8 SuGs'!$AB$28:$AK$48,$BJ105,FALSE),0)</f>
        <v>-5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25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32</v>
      </c>
      <c r="BY105" s="32"/>
      <c r="BZ105" s="32"/>
      <c r="CA105" s="32"/>
      <c r="CB105" s="32"/>
      <c r="CC105" s="33"/>
      <c r="CD105" s="29">
        <f t="shared" si="21"/>
        <v>0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1</v>
      </c>
      <c r="CL105" s="29">
        <f t="shared" si="26"/>
        <v>0</v>
      </c>
      <c r="CM105" s="29">
        <f t="shared" si="27"/>
        <v>0</v>
      </c>
      <c r="CN105" s="29">
        <f t="shared" si="28"/>
        <v>6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8"/>
        <v>0</v>
      </c>
      <c r="Q106" s="25">
        <f t="shared" si="14"/>
        <v>0</v>
      </c>
      <c r="R106" s="26">
        <f t="shared" si="19"/>
        <v>0</v>
      </c>
      <c r="U106" s="4"/>
      <c r="BI106" s="28">
        <f t="shared" si="20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44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0</v>
      </c>
      <c r="CL106" s="29">
        <f t="shared" si="26"/>
        <v>0</v>
      </c>
      <c r="CM106" s="29">
        <f t="shared" si="27"/>
        <v>0</v>
      </c>
      <c r="CN106" s="29">
        <f t="shared" si="28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8"/>
        <v>0</v>
      </c>
      <c r="Q107" s="25">
        <f t="shared" si="14"/>
        <v>0</v>
      </c>
      <c r="R107" s="26">
        <f t="shared" si="19"/>
        <v>0</v>
      </c>
      <c r="U107" s="4"/>
      <c r="BI107" s="28">
        <f t="shared" si="20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44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0</v>
      </c>
      <c r="CL107" s="29">
        <f t="shared" si="26"/>
        <v>0</v>
      </c>
      <c r="CM107" s="29">
        <f t="shared" si="27"/>
        <v>0</v>
      </c>
      <c r="CN107" s="29">
        <f t="shared" si="28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5" hidden="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72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5" hidden="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72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5" hidden="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72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5" hidden="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72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5" hidden="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72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5" hidden="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72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5" hidden="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72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5" hidden="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72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72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2600</v>
      </c>
      <c r="E120" s="65"/>
      <c r="F120" s="65"/>
      <c r="G120" s="66" t="s">
        <v>143</v>
      </c>
      <c r="H120" s="67">
        <f>SUM(Q76:Q101)</f>
        <v>6586</v>
      </c>
      <c r="I120" s="61"/>
      <c r="J120" s="68" t="s">
        <v>144</v>
      </c>
      <c r="K120" s="69">
        <f>SUM(Q103:Q118)</f>
        <v>576</v>
      </c>
      <c r="L120" s="70"/>
      <c r="M120" s="70"/>
      <c r="N120" s="62"/>
      <c r="O120" s="71" t="s">
        <v>8</v>
      </c>
      <c r="P120" s="72">
        <f>Q74</f>
        <v>210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4</v>
      </c>
      <c r="CN120" s="74">
        <f>SUM(CN74:CN118)</f>
        <v>18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32" t="s">
        <v>164</v>
      </c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3"/>
      <c r="N122" s="333"/>
      <c r="O122" s="333"/>
      <c r="P122" s="333"/>
      <c r="Q122" s="333"/>
      <c r="R122" s="334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31">CM120/CM121</f>
        <v>0.2</v>
      </c>
      <c r="CN122" s="11">
        <f t="shared" si="31"/>
        <v>0.6</v>
      </c>
    </row>
    <row r="123" spans="1:94" s="6" customFormat="1" ht="26.1" customHeight="1" thickBot="1">
      <c r="A123" s="332" t="s">
        <v>129</v>
      </c>
      <c r="B123" s="333"/>
      <c r="C123" s="333"/>
      <c r="D123" s="334"/>
      <c r="E123" s="344" t="s">
        <v>157</v>
      </c>
      <c r="F123" s="345"/>
      <c r="G123" s="345"/>
      <c r="H123" s="345"/>
      <c r="I123" s="345"/>
      <c r="J123" s="346"/>
      <c r="K123" s="335" t="s">
        <v>162</v>
      </c>
      <c r="L123" s="336"/>
      <c r="M123" s="336"/>
      <c r="N123" s="336"/>
      <c r="O123" s="336"/>
      <c r="P123" s="336"/>
      <c r="Q123" s="336"/>
      <c r="R123" s="337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8" t="s">
        <v>131</v>
      </c>
      <c r="B124" s="339"/>
      <c r="C124" s="339"/>
      <c r="D124" s="340"/>
      <c r="E124" s="347" t="s">
        <v>134</v>
      </c>
      <c r="F124" s="348"/>
      <c r="G124" s="349"/>
      <c r="H124" s="353" t="s">
        <v>132</v>
      </c>
      <c r="I124" s="354"/>
      <c r="J124" s="122" t="s">
        <v>130</v>
      </c>
      <c r="K124" s="357" t="s">
        <v>137</v>
      </c>
      <c r="L124" s="349"/>
      <c r="M124" s="349"/>
      <c r="N124" s="358"/>
      <c r="O124" s="358"/>
      <c r="P124" s="358"/>
      <c r="Q124" s="358"/>
      <c r="R124" s="359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0.8</v>
      </c>
      <c r="CN124" s="13"/>
      <c r="CO124" s="13"/>
      <c r="CP124" s="13"/>
    </row>
    <row r="125" spans="1:94" s="12" customFormat="1" ht="20.100000000000001" customHeight="1" thickBot="1">
      <c r="A125" s="341" t="s">
        <v>156</v>
      </c>
      <c r="B125" s="342"/>
      <c r="C125" s="342"/>
      <c r="D125" s="343"/>
      <c r="E125" s="350" t="s">
        <v>135</v>
      </c>
      <c r="F125" s="351"/>
      <c r="G125" s="352"/>
      <c r="H125" s="355" t="s">
        <v>133</v>
      </c>
      <c r="I125" s="356"/>
      <c r="J125" s="15">
        <v>10</v>
      </c>
      <c r="K125" s="360" t="s">
        <v>163</v>
      </c>
      <c r="L125" s="361"/>
      <c r="M125" s="361"/>
      <c r="N125" s="362"/>
      <c r="O125" s="362"/>
      <c r="P125" s="362"/>
      <c r="Q125" s="362"/>
      <c r="R125" s="363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30" t="s">
        <v>85</v>
      </c>
      <c r="CM127" s="331"/>
    </row>
    <row r="128" spans="1:94">
      <c r="C128" s="4"/>
      <c r="CL128" s="227" t="s">
        <v>5</v>
      </c>
      <c r="CM128" s="77">
        <f>IF(H67&gt;0,I67,0)</f>
        <v>5</v>
      </c>
    </row>
    <row r="129" spans="3:91" s="4" customFormat="1" ht="21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0</v>
      </c>
    </row>
    <row r="130" spans="3:91" s="4" customFormat="1" ht="21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0</v>
      </c>
    </row>
    <row r="131" spans="3:91" s="4" customFormat="1" ht="21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0</v>
      </c>
    </row>
    <row r="132" spans="3:91" s="4" customFormat="1" ht="21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5</v>
      </c>
    </row>
    <row r="133" spans="3:91" s="4" customFormat="1">
      <c r="C133" s="39"/>
      <c r="P133" s="144"/>
      <c r="Q133" s="144">
        <f>SUM(Q74:Q101)+SUM(Q103:Q118)+D120</f>
        <v>9972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CH73:CH74"/>
    <mergeCell ref="CG73:CG74"/>
    <mergeCell ref="CF73:CF74"/>
    <mergeCell ref="CE73:CE74"/>
    <mergeCell ref="CD73:CD74"/>
    <mergeCell ref="CN73:CN74"/>
    <mergeCell ref="CM73:CM74"/>
    <mergeCell ref="CL73:CL74"/>
    <mergeCell ref="CK73:CK74"/>
    <mergeCell ref="CI73:CI74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R27:Z27"/>
    <mergeCell ref="AB26:AK26"/>
    <mergeCell ref="R2:Z2"/>
    <mergeCell ref="AB2:AK2"/>
    <mergeCell ref="AB50:AK50"/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</mergeCells>
  <phoneticPr fontId="21" type="noConversion"/>
  <dataValidations count="20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33"/>
  <sheetViews>
    <sheetView topLeftCell="A63" zoomScale="55" zoomScaleNormal="55" zoomScalePageLayoutView="55" workbookViewId="0">
      <selection activeCell="Z113" sqref="Z113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44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6" customFormat="1" ht="45" hidden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281" t="s">
        <v>173</v>
      </c>
      <c r="S2" s="281"/>
      <c r="T2" s="281"/>
      <c r="U2" s="281"/>
      <c r="V2" s="281"/>
      <c r="W2" s="281"/>
      <c r="X2" s="281"/>
      <c r="Y2" s="281"/>
      <c r="Z2" s="281"/>
      <c r="AA2" s="141"/>
      <c r="AB2" s="281" t="s">
        <v>173</v>
      </c>
      <c r="AC2" s="281"/>
      <c r="AD2" s="281"/>
      <c r="AE2" s="281"/>
      <c r="AF2" s="281"/>
      <c r="AG2" s="281"/>
      <c r="AH2" s="281"/>
      <c r="AI2" s="281"/>
      <c r="AJ2" s="281"/>
      <c r="AK2" s="281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idden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idden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5" hidden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30" hidden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30" hidden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282" t="s">
        <v>182</v>
      </c>
      <c r="AC26" s="282"/>
      <c r="AD26" s="282"/>
      <c r="AE26" s="282"/>
      <c r="AF26" s="282"/>
      <c r="AG26" s="282"/>
      <c r="AH26" s="282"/>
      <c r="AI26" s="282"/>
      <c r="AJ26" s="282"/>
      <c r="AK26" s="282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281" t="s">
        <v>182</v>
      </c>
      <c r="S27" s="281"/>
      <c r="T27" s="281"/>
      <c r="U27" s="281"/>
      <c r="V27" s="281"/>
      <c r="W27" s="281"/>
      <c r="X27" s="281"/>
      <c r="Y27" s="281"/>
      <c r="Z27" s="281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6.5" hidden="1" thickBot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.5" hidden="1" outlineLevel="1" thickBot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.5" hidden="1" outlineLevel="1" thickBot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.5" hidden="1" outlineLevel="1" thickBot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.5" hidden="1" outlineLevel="1" thickBot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.5" hidden="1" outlineLevel="1" thickBot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.5" hidden="1" outlineLevel="1" thickBot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.5" hidden="1" outlineLevel="1" thickBot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.5" hidden="1" outlineLevel="1" thickBot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.5" hidden="1" outlineLevel="1" thickBot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.5" hidden="1" outlineLevel="1" thickBot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.5" hidden="1" outlineLevel="1" thickBot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.5" hidden="1" outlineLevel="1" thickBot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.5" hidden="1" outlineLevel="1" thickBot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.5" hidden="1" outlineLevel="1" thickBot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.5" hidden="1" outlineLevel="1" thickBot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.5" hidden="1" outlineLevel="1" thickBot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.5" hidden="1" outlineLevel="1" thickBot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.5" hidden="1" outlineLevel="1" thickBot="1">
      <c r="C50" s="4"/>
      <c r="R50" s="4"/>
      <c r="S50" s="169"/>
      <c r="U50" s="4"/>
      <c r="AB50" s="282" t="s">
        <v>179</v>
      </c>
      <c r="AC50" s="282"/>
      <c r="AD50" s="282"/>
      <c r="AE50" s="282"/>
      <c r="AF50" s="282"/>
      <c r="AG50" s="282"/>
      <c r="AH50" s="282"/>
      <c r="AI50" s="282"/>
      <c r="AJ50" s="282"/>
      <c r="AK50" s="282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.5" hidden="1" outlineLevel="1" thickBot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.5" hidden="1" outlineLevel="1" thickBot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.5" hidden="1" outlineLevel="1" thickBot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.5" hidden="1" outlineLevel="1" thickBot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.5" hidden="1" outlineLevel="1" thickBot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6" t="s">
        <v>1</v>
      </c>
      <c r="B63" s="277"/>
      <c r="C63" s="277"/>
      <c r="D63" s="124" t="s">
        <v>20</v>
      </c>
      <c r="E63" s="280" t="s">
        <v>127</v>
      </c>
      <c r="F63" s="277"/>
      <c r="G63" s="248" t="s">
        <v>128</v>
      </c>
      <c r="H63" s="249"/>
      <c r="I63" s="250"/>
      <c r="J63" s="248" t="s">
        <v>141</v>
      </c>
      <c r="K63" s="249"/>
      <c r="L63" s="249"/>
      <c r="M63" s="249"/>
      <c r="N63" s="250"/>
      <c r="O63" s="248" t="s">
        <v>140</v>
      </c>
      <c r="P63" s="249"/>
      <c r="Q63" s="249"/>
      <c r="R63" s="25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8"/>
      <c r="B64" s="279"/>
      <c r="C64" s="279"/>
      <c r="D64" s="82"/>
      <c r="E64" s="278"/>
      <c r="F64" s="279"/>
      <c r="G64" s="83" t="s">
        <v>50</v>
      </c>
      <c r="H64" s="84" t="s">
        <v>50</v>
      </c>
      <c r="I64" s="85" t="s">
        <v>50</v>
      </c>
      <c r="J64" s="251"/>
      <c r="K64" s="252"/>
      <c r="L64" s="252"/>
      <c r="M64" s="252"/>
      <c r="N64" s="253"/>
      <c r="O64" s="266"/>
      <c r="P64" s="267"/>
      <c r="Q64" s="267"/>
      <c r="R64" s="268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73" t="s">
        <v>84</v>
      </c>
      <c r="B65" s="274"/>
      <c r="C65" s="274"/>
      <c r="D65" s="274"/>
      <c r="E65" s="274"/>
      <c r="F65" s="274"/>
      <c r="G65" s="274"/>
      <c r="H65" s="274"/>
      <c r="I65" s="275"/>
      <c r="J65" s="187"/>
      <c r="K65" s="269" t="s">
        <v>82</v>
      </c>
      <c r="L65" s="270"/>
      <c r="M65" s="270"/>
      <c r="N65" s="271"/>
      <c r="O65" s="271"/>
      <c r="P65" s="271"/>
      <c r="Q65" s="271"/>
      <c r="R65" s="272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07" t="s">
        <v>2</v>
      </c>
      <c r="D66" s="307"/>
      <c r="E66" s="307"/>
      <c r="F66" s="307"/>
      <c r="G66" s="192" t="s">
        <v>87</v>
      </c>
      <c r="H66" s="192" t="s">
        <v>0</v>
      </c>
      <c r="I66" s="193" t="s">
        <v>81</v>
      </c>
      <c r="J66" s="292"/>
      <c r="K66" s="295" t="s">
        <v>138</v>
      </c>
      <c r="L66" s="296"/>
      <c r="M66" s="296"/>
      <c r="N66" s="297"/>
      <c r="O66" s="297"/>
      <c r="P66" s="308">
        <f>IFERROR(INT(CM132+CM124/3),0)+1</f>
        <v>3</v>
      </c>
      <c r="Q66" s="309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.1" customHeight="1">
      <c r="A67" s="197" t="s">
        <v>200</v>
      </c>
      <c r="B67" s="198"/>
      <c r="C67" s="287" t="s">
        <v>33</v>
      </c>
      <c r="D67" s="287"/>
      <c r="E67" s="287"/>
      <c r="F67" s="287"/>
      <c r="G67" s="199" t="s">
        <v>105</v>
      </c>
      <c r="H67" s="200">
        <f>VLOOKUP(C67,'Standard AB - 17 Tugs, 8 SuGs'!AM3:AO11,2,FALSE)-IF(G67="yes",100,0)</f>
        <v>300</v>
      </c>
      <c r="I67" s="201">
        <f>VLOOKUP(C67,'Standard AB - 17 Tugs, 8 SuGs'!AM3:AQ138,4,FALSE)</f>
        <v>2</v>
      </c>
      <c r="J67" s="293"/>
      <c r="K67" s="298" t="s">
        <v>139</v>
      </c>
      <c r="L67" s="299"/>
      <c r="M67" s="299"/>
      <c r="N67" s="300"/>
      <c r="O67" s="300"/>
      <c r="P67" s="310">
        <f>IFERROR(INT(CM132/3+CM124),0)</f>
        <v>0</v>
      </c>
      <c r="Q67" s="311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287" t="s">
        <v>33</v>
      </c>
      <c r="D68" s="287"/>
      <c r="E68" s="287"/>
      <c r="F68" s="287"/>
      <c r="G68" s="86" t="s">
        <v>89</v>
      </c>
      <c r="H68" s="200">
        <f>VLOOKUP(C68,'Standard AB - 17 Tugs, 8 SuGs'!AM3:AO11,3,FALSE)-IF(G68="yes",$AP$15,0)</f>
        <v>200</v>
      </c>
      <c r="I68" s="201">
        <f>VLOOKUP(C68,'Standard AB - 17 Tugs, 8 SuGs'!AM3:AQ11,4,FALSE)</f>
        <v>2</v>
      </c>
      <c r="J68" s="293"/>
      <c r="K68" s="261" t="s">
        <v>161</v>
      </c>
      <c r="L68" s="262"/>
      <c r="M68" s="262"/>
      <c r="N68" s="263"/>
      <c r="O68" s="263"/>
      <c r="P68" s="264">
        <f>INT((SUMPRODUCT((A76:A99 &lt;&gt; "")/COUNTIF(A76:A99,A76:A99 &amp; ""))+1)/2)</f>
        <v>4</v>
      </c>
      <c r="Q68" s="264"/>
      <c r="R68" s="265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287" t="s">
        <v>15</v>
      </c>
      <c r="D69" s="287"/>
      <c r="E69" s="287"/>
      <c r="F69" s="287"/>
      <c r="G69" s="86" t="s">
        <v>89</v>
      </c>
      <c r="H69" s="200">
        <f>IFERROR(VLOOKUP(C69,'Standard AB - 17 Tugs, 8 SuGs'!AM4:AO12,3,FALSE)-IF(G69="yes",$AP$15,0),0)</f>
        <v>0</v>
      </c>
      <c r="I69" s="201">
        <f>IFERROR(VLOOKUP(C69,'Standard AB - 17 Tugs, 8 SuGs'!AM3:AQ11,4,FALSE),0)</f>
        <v>0</v>
      </c>
      <c r="J69" s="293"/>
      <c r="K69" s="261"/>
      <c r="L69" s="262"/>
      <c r="M69" s="262"/>
      <c r="N69" s="263"/>
      <c r="O69" s="263"/>
      <c r="P69" s="264"/>
      <c r="Q69" s="264"/>
      <c r="R69" s="265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287" t="s">
        <v>15</v>
      </c>
      <c r="D70" s="287"/>
      <c r="E70" s="287"/>
      <c r="F70" s="287"/>
      <c r="G70" s="210" t="s">
        <v>89</v>
      </c>
      <c r="H70" s="200">
        <f>IFERROR(VLOOKUP(C70,'Standard AB - 17 Tugs, 8 SuGs'!AM5:AO13,3,FALSE)-IF(G70="yes",$AP$15,0),0)</f>
        <v>0</v>
      </c>
      <c r="I70" s="211">
        <f>IFERROR(VLOOKUP(C70,'Standard AB - 17 Tugs, 8 SuGs'!AM3:AQ11,4,FALSE),0)</f>
        <v>0</v>
      </c>
      <c r="J70" s="293"/>
      <c r="K70" s="301" t="s">
        <v>100</v>
      </c>
      <c r="L70" s="302"/>
      <c r="M70" s="302"/>
      <c r="N70" s="303"/>
      <c r="O70" s="303"/>
      <c r="P70" s="283">
        <f>Q133</f>
        <v>626</v>
      </c>
      <c r="Q70" s="283"/>
      <c r="R70" s="284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289" t="s">
        <v>264</v>
      </c>
      <c r="B71" s="290"/>
      <c r="C71" s="290"/>
      <c r="D71" s="290"/>
      <c r="E71" s="290"/>
      <c r="F71" s="290"/>
      <c r="G71" s="290"/>
      <c r="H71" s="290"/>
      <c r="I71" s="291"/>
      <c r="J71" s="294"/>
      <c r="K71" s="304"/>
      <c r="L71" s="305"/>
      <c r="M71" s="305"/>
      <c r="N71" s="306"/>
      <c r="O71" s="306"/>
      <c r="P71" s="285"/>
      <c r="Q71" s="285"/>
      <c r="R71" s="286"/>
      <c r="U71" s="4"/>
      <c r="W71" s="27"/>
      <c r="AD71" s="19"/>
      <c r="AE71" s="19"/>
      <c r="AF71" s="12"/>
      <c r="BI71" s="312" t="s">
        <v>6</v>
      </c>
      <c r="BJ71" s="288" t="s">
        <v>80</v>
      </c>
      <c r="BK71" s="288"/>
      <c r="BL71" s="288"/>
      <c r="BM71" s="288"/>
      <c r="BN71" s="288"/>
      <c r="BO71" s="288"/>
      <c r="BP71" s="288"/>
      <c r="BQ71" s="288"/>
      <c r="BR71" s="288"/>
      <c r="BS71" s="288"/>
      <c r="BT71" s="288"/>
      <c r="BU71" s="288"/>
      <c r="BV71" s="288"/>
      <c r="BW71" s="288"/>
      <c r="BX71" s="288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322" t="s">
        <v>142</v>
      </c>
      <c r="B72" s="254" t="s">
        <v>6</v>
      </c>
      <c r="C72" s="254" t="s">
        <v>2</v>
      </c>
      <c r="D72" s="256" t="s">
        <v>46</v>
      </c>
      <c r="E72" s="328" t="s">
        <v>47</v>
      </c>
      <c r="F72" s="328" t="s">
        <v>207</v>
      </c>
      <c r="G72" s="328" t="s">
        <v>210</v>
      </c>
      <c r="H72" s="254" t="s">
        <v>14</v>
      </c>
      <c r="I72" s="321"/>
      <c r="J72" s="258" t="s">
        <v>49</v>
      </c>
      <c r="K72" s="259"/>
      <c r="L72" s="259"/>
      <c r="M72" s="259"/>
      <c r="N72" s="260"/>
      <c r="O72" s="256" t="s">
        <v>7</v>
      </c>
      <c r="P72" s="317" t="s">
        <v>18</v>
      </c>
      <c r="Q72" s="317" t="s">
        <v>19</v>
      </c>
      <c r="R72" s="319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12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.100000000000001" customHeight="1" thickBot="1">
      <c r="A73" s="323"/>
      <c r="B73" s="255"/>
      <c r="C73" s="255"/>
      <c r="D73" s="257"/>
      <c r="E73" s="329"/>
      <c r="F73" s="329"/>
      <c r="G73" s="329"/>
      <c r="H73" s="223" t="s">
        <v>209</v>
      </c>
      <c r="I73" s="223" t="s">
        <v>208</v>
      </c>
      <c r="J73" s="222" t="s">
        <v>3</v>
      </c>
      <c r="K73" s="125" t="s">
        <v>12</v>
      </c>
      <c r="L73" s="125" t="s">
        <v>126</v>
      </c>
      <c r="M73" s="125" t="s">
        <v>212</v>
      </c>
      <c r="N73" s="125" t="s">
        <v>213</v>
      </c>
      <c r="O73" s="257"/>
      <c r="P73" s="318"/>
      <c r="Q73" s="318"/>
      <c r="R73" s="320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13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366" t="s">
        <v>94</v>
      </c>
      <c r="CE73" s="366" t="s">
        <v>202</v>
      </c>
      <c r="CF73" s="366" t="s">
        <v>184</v>
      </c>
      <c r="CG73" s="366" t="s">
        <v>110</v>
      </c>
      <c r="CH73" s="366" t="s">
        <v>95</v>
      </c>
      <c r="CI73" s="366" t="s">
        <v>96</v>
      </c>
      <c r="CJ73" s="224"/>
      <c r="CK73" s="365" t="s">
        <v>199</v>
      </c>
      <c r="CL73" s="364" t="s">
        <v>97</v>
      </c>
      <c r="CM73" s="364" t="s">
        <v>111</v>
      </c>
      <c r="CN73" s="364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6"/>
      <c r="CE74" s="366"/>
      <c r="CF74" s="366"/>
      <c r="CG74" s="366"/>
      <c r="CH74" s="366"/>
      <c r="CI74" s="366"/>
      <c r="CJ74" s="34"/>
      <c r="CK74" s="365"/>
      <c r="CL74" s="364"/>
      <c r="CM74" s="364"/>
      <c r="CN74" s="364"/>
      <c r="CO74" s="33"/>
      <c r="CP74" s="33"/>
    </row>
    <row r="75" spans="1:94" ht="18" customHeight="1" thickBot="1">
      <c r="A75" s="324" t="s">
        <v>143</v>
      </c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6" t="s">
        <v>171</v>
      </c>
      <c r="Q75" s="326"/>
      <c r="R75" s="327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/>
      <c r="C76" s="86" t="s">
        <v>42</v>
      </c>
      <c r="D76" s="87" t="s">
        <v>160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220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7</v>
      </c>
      <c r="BK76" s="29">
        <f>VLOOKUP(D76,'Standard AB - 17 Tugs, 8 SuGs'!$B$2:$K$11,'Standard AB - 17 Tugs, 8 SuGs'!BJ76,FALSE)</f>
        <v>220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220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220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/>
      <c r="C77" s="86" t="s">
        <v>40</v>
      </c>
      <c r="D77" s="87" t="s">
        <v>34</v>
      </c>
      <c r="E77" s="87" t="s">
        <v>10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 t="str">
        <f>VLOOKUP(D77,'Standard AB - 17 Tugs, 8 SuGs'!$B$2:$K$11,'Standard AB - 17 Tugs, 8 SuGs'!BJ77,FALSE)</f>
        <v>X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0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 t="str">
        <f>VLOOKUP(D78,'Standard AB - 17 Tugs, 8 SuGs'!$B$2:$K$11,'Standard AB - 17 Tugs, 8 SuGs'!BJ78,FALSE)</f>
        <v>X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/>
      <c r="C79" s="86" t="s">
        <v>44</v>
      </c>
      <c r="D79" s="87" t="s">
        <v>159</v>
      </c>
      <c r="E79" s="87" t="s">
        <v>10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270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4</v>
      </c>
      <c r="BK79" s="29">
        <f>VLOOKUP(D79,'Standard AB - 17 Tugs, 8 SuGs'!$B$2:$K$11,'Standard AB - 17 Tugs, 8 SuGs'!BJ79,FALSE)</f>
        <v>270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270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270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1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/>
      <c r="C80" s="86" t="s">
        <v>174</v>
      </c>
      <c r="D80" s="87" t="s">
        <v>159</v>
      </c>
      <c r="E80" s="87" t="s">
        <v>10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80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5</v>
      </c>
      <c r="BK80" s="29">
        <f>VLOOKUP(D80,'Standard AB - 17 Tugs, 8 SuGs'!$B$2:$K$11,'Standard AB - 17 Tugs, 8 SuGs'!BJ80,FALSE)</f>
        <v>80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80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80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1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/>
      <c r="C81" s="86" t="s">
        <v>175</v>
      </c>
      <c r="D81" s="87" t="s">
        <v>120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65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6</v>
      </c>
      <c r="BK81" s="29">
        <f>VLOOKUP(D81,'Standard AB - 17 Tugs, 8 SuGs'!$B$2:$K$11,'Standard AB - 17 Tugs, 8 SuGs'!BJ81,FALSE)</f>
        <v>65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65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65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/>
      <c r="C82" s="86" t="s">
        <v>45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60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9</v>
      </c>
      <c r="BK82" s="29">
        <f>VLOOKUP(D82,'Standard AB - 17 Tugs, 8 SuGs'!$B$2:$K$11,'Standard AB - 17 Tugs, 8 SuGs'!BJ82,FALSE)</f>
        <v>60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60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60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60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90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90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90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90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90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90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90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90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90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4" t="s">
        <v>198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6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4" t="s">
        <v>144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6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30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30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54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30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30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54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30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30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54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15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15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15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15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15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15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15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15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32" t="s">
        <v>164</v>
      </c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3"/>
      <c r="N122" s="333"/>
      <c r="O122" s="333"/>
      <c r="P122" s="333"/>
      <c r="Q122" s="333"/>
      <c r="R122" s="334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.1" customHeight="1" thickBot="1">
      <c r="A123" s="332" t="s">
        <v>129</v>
      </c>
      <c r="B123" s="333"/>
      <c r="C123" s="333"/>
      <c r="D123" s="334"/>
      <c r="E123" s="344" t="s">
        <v>157</v>
      </c>
      <c r="F123" s="345"/>
      <c r="G123" s="345"/>
      <c r="H123" s="345"/>
      <c r="I123" s="345"/>
      <c r="J123" s="346"/>
      <c r="K123" s="335" t="s">
        <v>162</v>
      </c>
      <c r="L123" s="336"/>
      <c r="M123" s="336"/>
      <c r="N123" s="336"/>
      <c r="O123" s="336"/>
      <c r="P123" s="336"/>
      <c r="Q123" s="336"/>
      <c r="R123" s="337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8" t="s">
        <v>131</v>
      </c>
      <c r="B124" s="339"/>
      <c r="C124" s="339"/>
      <c r="D124" s="340"/>
      <c r="E124" s="347" t="s">
        <v>134</v>
      </c>
      <c r="F124" s="348"/>
      <c r="G124" s="349"/>
      <c r="H124" s="353" t="s">
        <v>132</v>
      </c>
      <c r="I124" s="354"/>
      <c r="J124" s="123" t="s">
        <v>130</v>
      </c>
      <c r="K124" s="357" t="s">
        <v>137</v>
      </c>
      <c r="L124" s="349"/>
      <c r="M124" s="349"/>
      <c r="N124" s="358"/>
      <c r="O124" s="358"/>
      <c r="P124" s="358"/>
      <c r="Q124" s="358"/>
      <c r="R124" s="359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.100000000000001" customHeight="1" thickBot="1">
      <c r="A125" s="341" t="s">
        <v>156</v>
      </c>
      <c r="B125" s="342"/>
      <c r="C125" s="342"/>
      <c r="D125" s="343"/>
      <c r="E125" s="350" t="s">
        <v>135</v>
      </c>
      <c r="F125" s="351"/>
      <c r="G125" s="352"/>
      <c r="H125" s="355" t="s">
        <v>133</v>
      </c>
      <c r="I125" s="356"/>
      <c r="J125" s="15">
        <v>10</v>
      </c>
      <c r="K125" s="360" t="s">
        <v>163</v>
      </c>
      <c r="L125" s="361"/>
      <c r="M125" s="361"/>
      <c r="N125" s="362"/>
      <c r="O125" s="362"/>
      <c r="P125" s="362"/>
      <c r="Q125" s="362"/>
      <c r="R125" s="363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30" t="s">
        <v>85</v>
      </c>
      <c r="CM127" s="331"/>
    </row>
    <row r="128" spans="1:94">
      <c r="C128" s="4"/>
      <c r="CL128" s="227" t="s">
        <v>5</v>
      </c>
      <c r="CM128" s="77">
        <f>IF(H67&gt;0,I67,0)</f>
        <v>2</v>
      </c>
    </row>
    <row r="129" spans="3:91" s="4" customFormat="1" ht="21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0</v>
      </c>
    </row>
    <row r="130" spans="3:91" s="4" customFormat="1" ht="21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0</v>
      </c>
    </row>
    <row r="131" spans="3:91" s="4" customFormat="1" ht="21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0</v>
      </c>
    </row>
    <row r="132" spans="3:91" s="4" customFormat="1" ht="21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2</v>
      </c>
    </row>
    <row r="133" spans="3:91" s="4" customFormat="1">
      <c r="C133" s="39"/>
      <c r="P133" s="144"/>
      <c r="Q133" s="144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A100:R100"/>
    <mergeCell ref="A102:R102"/>
    <mergeCell ref="A122:R122"/>
    <mergeCell ref="A123:D123"/>
    <mergeCell ref="E123:J123"/>
    <mergeCell ref="K123:R12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A64:C64"/>
    <mergeCell ref="E64:F64"/>
    <mergeCell ref="J64:N64"/>
    <mergeCell ref="O64:R64"/>
    <mergeCell ref="A65:I65"/>
    <mergeCell ref="K65:R65"/>
    <mergeCell ref="R2:Z2"/>
    <mergeCell ref="AB2:AK2"/>
    <mergeCell ref="AB26:AK26"/>
    <mergeCell ref="R27:Z27"/>
    <mergeCell ref="AB50:AK50"/>
    <mergeCell ref="A63:C63"/>
    <mergeCell ref="E63:F63"/>
    <mergeCell ref="G63:I63"/>
    <mergeCell ref="J63:N63"/>
    <mergeCell ref="O63:R63"/>
  </mergeCells>
  <dataValidations count="20"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33"/>
  <sheetViews>
    <sheetView topLeftCell="A69" zoomScale="75" zoomScaleNormal="75" zoomScalePageLayoutView="75" workbookViewId="0">
      <selection activeCell="K86" sqref="K86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4" width="18.7109375" style="4" customWidth="1"/>
    <col min="15" max="15" width="10.28515625" style="4" customWidth="1"/>
    <col min="16" max="17" width="9.28515625" style="144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6" customFormat="1" ht="45" hidden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281" t="s">
        <v>173</v>
      </c>
      <c r="S2" s="281"/>
      <c r="T2" s="281"/>
      <c r="U2" s="281"/>
      <c r="V2" s="281"/>
      <c r="W2" s="281"/>
      <c r="X2" s="281"/>
      <c r="Y2" s="281"/>
      <c r="Z2" s="281"/>
      <c r="AA2" s="141"/>
      <c r="AB2" s="281" t="s">
        <v>173</v>
      </c>
      <c r="AC2" s="281"/>
      <c r="AD2" s="281"/>
      <c r="AE2" s="281"/>
      <c r="AF2" s="281"/>
      <c r="AG2" s="281"/>
      <c r="AH2" s="281"/>
      <c r="AI2" s="281"/>
      <c r="AJ2" s="281"/>
      <c r="AK2" s="281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idden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idden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5" hidden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30" hidden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30" hidden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282" t="s">
        <v>182</v>
      </c>
      <c r="AC26" s="282"/>
      <c r="AD26" s="282"/>
      <c r="AE26" s="282"/>
      <c r="AF26" s="282"/>
      <c r="AG26" s="282"/>
      <c r="AH26" s="282"/>
      <c r="AI26" s="282"/>
      <c r="AJ26" s="282"/>
      <c r="AK26" s="282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281" t="s">
        <v>182</v>
      </c>
      <c r="S27" s="281"/>
      <c r="T27" s="281"/>
      <c r="U27" s="281"/>
      <c r="V27" s="281"/>
      <c r="W27" s="281"/>
      <c r="X27" s="281"/>
      <c r="Y27" s="281"/>
      <c r="Z27" s="281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6.5" hidden="1" thickBot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.5" hidden="1" outlineLevel="1" thickBot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.5" hidden="1" outlineLevel="1" thickBot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.5" hidden="1" outlineLevel="1" thickBot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.5" hidden="1" outlineLevel="1" thickBot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.5" hidden="1" outlineLevel="1" thickBot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.5" hidden="1" outlineLevel="1" thickBot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.5" hidden="1" outlineLevel="1" thickBot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.5" hidden="1" outlineLevel="1" thickBot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.5" hidden="1" outlineLevel="1" thickBot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.5" hidden="1" outlineLevel="1" thickBot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.5" hidden="1" outlineLevel="1" thickBot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.5" hidden="1" outlineLevel="1" thickBot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.5" hidden="1" outlineLevel="1" thickBot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.5" hidden="1" outlineLevel="1" thickBot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.5" hidden="1" outlineLevel="1" thickBot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.5" hidden="1" outlineLevel="1" thickBot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.5" hidden="1" outlineLevel="1" thickBot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.5" hidden="1" outlineLevel="1" thickBot="1">
      <c r="C50" s="4"/>
      <c r="R50" s="4"/>
      <c r="S50" s="169"/>
      <c r="U50" s="4"/>
      <c r="AB50" s="282" t="s">
        <v>179</v>
      </c>
      <c r="AC50" s="282"/>
      <c r="AD50" s="282"/>
      <c r="AE50" s="282"/>
      <c r="AF50" s="282"/>
      <c r="AG50" s="282"/>
      <c r="AH50" s="282"/>
      <c r="AI50" s="282"/>
      <c r="AJ50" s="282"/>
      <c r="AK50" s="282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.5" hidden="1" outlineLevel="1" thickBot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.5" hidden="1" outlineLevel="1" thickBot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.5" hidden="1" outlineLevel="1" thickBot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.5" hidden="1" outlineLevel="1" thickBot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.5" hidden="1" outlineLevel="1" thickBot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6" t="s">
        <v>1</v>
      </c>
      <c r="B63" s="277"/>
      <c r="C63" s="277"/>
      <c r="D63" s="124" t="s">
        <v>20</v>
      </c>
      <c r="E63" s="280" t="s">
        <v>127</v>
      </c>
      <c r="F63" s="277"/>
      <c r="G63" s="248" t="s">
        <v>128</v>
      </c>
      <c r="H63" s="249"/>
      <c r="I63" s="250"/>
      <c r="J63" s="248" t="s">
        <v>141</v>
      </c>
      <c r="K63" s="249"/>
      <c r="L63" s="249"/>
      <c r="M63" s="249"/>
      <c r="N63" s="250"/>
      <c r="O63" s="248" t="s">
        <v>140</v>
      </c>
      <c r="P63" s="249"/>
      <c r="Q63" s="249"/>
      <c r="R63" s="25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8"/>
      <c r="B64" s="279"/>
      <c r="C64" s="279"/>
      <c r="D64" s="82"/>
      <c r="E64" s="278"/>
      <c r="F64" s="279"/>
      <c r="G64" s="83" t="s">
        <v>50</v>
      </c>
      <c r="H64" s="84" t="s">
        <v>50</v>
      </c>
      <c r="I64" s="85" t="s">
        <v>50</v>
      </c>
      <c r="J64" s="251"/>
      <c r="K64" s="252"/>
      <c r="L64" s="252"/>
      <c r="M64" s="252"/>
      <c r="N64" s="253"/>
      <c r="O64" s="266"/>
      <c r="P64" s="267"/>
      <c r="Q64" s="267"/>
      <c r="R64" s="268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73" t="s">
        <v>84</v>
      </c>
      <c r="B65" s="274"/>
      <c r="C65" s="274"/>
      <c r="D65" s="274"/>
      <c r="E65" s="274"/>
      <c r="F65" s="274"/>
      <c r="G65" s="274"/>
      <c r="H65" s="274"/>
      <c r="I65" s="275"/>
      <c r="J65" s="187"/>
      <c r="K65" s="269" t="s">
        <v>82</v>
      </c>
      <c r="L65" s="270"/>
      <c r="M65" s="270"/>
      <c r="N65" s="271"/>
      <c r="O65" s="271"/>
      <c r="P65" s="271"/>
      <c r="Q65" s="271"/>
      <c r="R65" s="272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07" t="s">
        <v>2</v>
      </c>
      <c r="D66" s="307"/>
      <c r="E66" s="307"/>
      <c r="F66" s="307"/>
      <c r="G66" s="192" t="s">
        <v>87</v>
      </c>
      <c r="H66" s="192" t="s">
        <v>0</v>
      </c>
      <c r="I66" s="193" t="s">
        <v>81</v>
      </c>
      <c r="J66" s="292"/>
      <c r="K66" s="295" t="s">
        <v>138</v>
      </c>
      <c r="L66" s="296"/>
      <c r="M66" s="296"/>
      <c r="N66" s="297"/>
      <c r="O66" s="297"/>
      <c r="P66" s="308">
        <f>IFERROR(INT(CM132+CM124/3),0)+1</f>
        <v>3</v>
      </c>
      <c r="Q66" s="309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.1" customHeight="1">
      <c r="A67" s="197" t="s">
        <v>200</v>
      </c>
      <c r="B67" s="198"/>
      <c r="C67" s="287" t="s">
        <v>33</v>
      </c>
      <c r="D67" s="287"/>
      <c r="E67" s="287"/>
      <c r="F67" s="287"/>
      <c r="G67" s="199" t="s">
        <v>105</v>
      </c>
      <c r="H67" s="200">
        <f>VLOOKUP(C67,'Standard AB - 17 Tugs, 8 SuGs'!AM3:AO11,2,FALSE)-IF(G67="yes",100,0)</f>
        <v>300</v>
      </c>
      <c r="I67" s="201">
        <f>VLOOKUP(C67,'Standard AB - 17 Tugs, 8 SuGs'!AM3:AQ138,4,FALSE)</f>
        <v>2</v>
      </c>
      <c r="J67" s="293"/>
      <c r="K67" s="298" t="s">
        <v>139</v>
      </c>
      <c r="L67" s="299"/>
      <c r="M67" s="299"/>
      <c r="N67" s="300"/>
      <c r="O67" s="300"/>
      <c r="P67" s="310">
        <f>IFERROR(INT(CM132/3+CM124),0)</f>
        <v>0</v>
      </c>
      <c r="Q67" s="311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287" t="s">
        <v>33</v>
      </c>
      <c r="D68" s="287"/>
      <c r="E68" s="287"/>
      <c r="F68" s="287"/>
      <c r="G68" s="86" t="s">
        <v>89</v>
      </c>
      <c r="H68" s="200">
        <f>VLOOKUP(C68,'Standard AB - 17 Tugs, 8 SuGs'!AM3:AO11,3,FALSE)-IF(G68="yes",$AP$15,0)</f>
        <v>200</v>
      </c>
      <c r="I68" s="201">
        <f>VLOOKUP(C68,'Standard AB - 17 Tugs, 8 SuGs'!AM3:AQ11,4,FALSE)</f>
        <v>2</v>
      </c>
      <c r="J68" s="293"/>
      <c r="K68" s="261" t="s">
        <v>161</v>
      </c>
      <c r="L68" s="262"/>
      <c r="M68" s="262"/>
      <c r="N68" s="263"/>
      <c r="O68" s="263"/>
      <c r="P68" s="264">
        <f>INT((SUMPRODUCT((A76:A99 &lt;&gt; "")/COUNTIF(A76:A99,A76:A99 &amp; ""))+1)/2)</f>
        <v>4</v>
      </c>
      <c r="Q68" s="264"/>
      <c r="R68" s="265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287" t="s">
        <v>15</v>
      </c>
      <c r="D69" s="287"/>
      <c r="E69" s="287"/>
      <c r="F69" s="287"/>
      <c r="G69" s="86" t="s">
        <v>89</v>
      </c>
      <c r="H69" s="200">
        <f>IFERROR(VLOOKUP(C69,'Standard AB - 17 Tugs, 8 SuGs'!AM4:AO12,3,FALSE)-IF(G69="yes",$AP$15,0),0)</f>
        <v>0</v>
      </c>
      <c r="I69" s="201">
        <f>IFERROR(VLOOKUP(C69,'Standard AB - 17 Tugs, 8 SuGs'!AM3:AQ11,4,FALSE),0)</f>
        <v>0</v>
      </c>
      <c r="J69" s="293"/>
      <c r="K69" s="261"/>
      <c r="L69" s="262"/>
      <c r="M69" s="262"/>
      <c r="N69" s="263"/>
      <c r="O69" s="263"/>
      <c r="P69" s="264"/>
      <c r="Q69" s="264"/>
      <c r="R69" s="265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287" t="s">
        <v>15</v>
      </c>
      <c r="D70" s="287"/>
      <c r="E70" s="287"/>
      <c r="F70" s="287"/>
      <c r="G70" s="210" t="s">
        <v>89</v>
      </c>
      <c r="H70" s="200">
        <f>IFERROR(VLOOKUP(C70,'Standard AB - 17 Tugs, 8 SuGs'!AM5:AO13,3,FALSE)-IF(G70="yes",$AP$15,0),0)</f>
        <v>0</v>
      </c>
      <c r="I70" s="211">
        <f>IFERROR(VLOOKUP(C70,'Standard AB - 17 Tugs, 8 SuGs'!AM3:AQ11,4,FALSE),0)</f>
        <v>0</v>
      </c>
      <c r="J70" s="293"/>
      <c r="K70" s="301" t="s">
        <v>100</v>
      </c>
      <c r="L70" s="302"/>
      <c r="M70" s="302"/>
      <c r="N70" s="303"/>
      <c r="O70" s="303"/>
      <c r="P70" s="283">
        <f>Q133</f>
        <v>626</v>
      </c>
      <c r="Q70" s="283"/>
      <c r="R70" s="284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289" t="s">
        <v>264</v>
      </c>
      <c r="B71" s="290"/>
      <c r="C71" s="290"/>
      <c r="D71" s="290"/>
      <c r="E71" s="290"/>
      <c r="F71" s="290"/>
      <c r="G71" s="290"/>
      <c r="H71" s="290"/>
      <c r="I71" s="291"/>
      <c r="J71" s="294"/>
      <c r="K71" s="304"/>
      <c r="L71" s="305"/>
      <c r="M71" s="305"/>
      <c r="N71" s="306"/>
      <c r="O71" s="306"/>
      <c r="P71" s="285"/>
      <c r="Q71" s="285"/>
      <c r="R71" s="286"/>
      <c r="U71" s="4"/>
      <c r="W71" s="27"/>
      <c r="AD71" s="19"/>
      <c r="AE71" s="19"/>
      <c r="AF71" s="12"/>
      <c r="BI71" s="312" t="s">
        <v>6</v>
      </c>
      <c r="BJ71" s="288" t="s">
        <v>80</v>
      </c>
      <c r="BK71" s="288"/>
      <c r="BL71" s="288"/>
      <c r="BM71" s="288"/>
      <c r="BN71" s="288"/>
      <c r="BO71" s="288"/>
      <c r="BP71" s="288"/>
      <c r="BQ71" s="288"/>
      <c r="BR71" s="288"/>
      <c r="BS71" s="288"/>
      <c r="BT71" s="288"/>
      <c r="BU71" s="288"/>
      <c r="BV71" s="288"/>
      <c r="BW71" s="288"/>
      <c r="BX71" s="288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322" t="s">
        <v>142</v>
      </c>
      <c r="B72" s="254" t="s">
        <v>6</v>
      </c>
      <c r="C72" s="254" t="s">
        <v>2</v>
      </c>
      <c r="D72" s="256" t="s">
        <v>46</v>
      </c>
      <c r="E72" s="328" t="s">
        <v>47</v>
      </c>
      <c r="F72" s="328" t="s">
        <v>207</v>
      </c>
      <c r="G72" s="328" t="s">
        <v>210</v>
      </c>
      <c r="H72" s="254" t="s">
        <v>14</v>
      </c>
      <c r="I72" s="321"/>
      <c r="J72" s="258" t="s">
        <v>49</v>
      </c>
      <c r="K72" s="259"/>
      <c r="L72" s="259"/>
      <c r="M72" s="259"/>
      <c r="N72" s="260"/>
      <c r="O72" s="256" t="s">
        <v>7</v>
      </c>
      <c r="P72" s="317" t="s">
        <v>18</v>
      </c>
      <c r="Q72" s="317" t="s">
        <v>19</v>
      </c>
      <c r="R72" s="319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12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.100000000000001" customHeight="1" thickBot="1">
      <c r="A73" s="323"/>
      <c r="B73" s="255"/>
      <c r="C73" s="255"/>
      <c r="D73" s="257"/>
      <c r="E73" s="329"/>
      <c r="F73" s="329"/>
      <c r="G73" s="329"/>
      <c r="H73" s="223" t="s">
        <v>209</v>
      </c>
      <c r="I73" s="223" t="s">
        <v>208</v>
      </c>
      <c r="J73" s="222" t="s">
        <v>3</v>
      </c>
      <c r="K73" s="125" t="s">
        <v>12</v>
      </c>
      <c r="L73" s="125" t="s">
        <v>126</v>
      </c>
      <c r="M73" s="125" t="s">
        <v>212</v>
      </c>
      <c r="N73" s="125" t="s">
        <v>213</v>
      </c>
      <c r="O73" s="257"/>
      <c r="P73" s="318"/>
      <c r="Q73" s="318"/>
      <c r="R73" s="320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13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366" t="s">
        <v>94</v>
      </c>
      <c r="CE73" s="366" t="s">
        <v>202</v>
      </c>
      <c r="CF73" s="366" t="s">
        <v>184</v>
      </c>
      <c r="CG73" s="366" t="s">
        <v>110</v>
      </c>
      <c r="CH73" s="366" t="s">
        <v>95</v>
      </c>
      <c r="CI73" s="366" t="s">
        <v>96</v>
      </c>
      <c r="CJ73" s="224"/>
      <c r="CK73" s="365" t="s">
        <v>199</v>
      </c>
      <c r="CL73" s="364" t="s">
        <v>97</v>
      </c>
      <c r="CM73" s="364" t="s">
        <v>111</v>
      </c>
      <c r="CN73" s="364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6"/>
      <c r="CE74" s="366"/>
      <c r="CF74" s="366"/>
      <c r="CG74" s="366"/>
      <c r="CH74" s="366"/>
      <c r="CI74" s="366"/>
      <c r="CJ74" s="34"/>
      <c r="CK74" s="365"/>
      <c r="CL74" s="364"/>
      <c r="CM74" s="364"/>
      <c r="CN74" s="364"/>
      <c r="CO74" s="33"/>
      <c r="CP74" s="33"/>
    </row>
    <row r="75" spans="1:94" ht="18" customHeight="1" thickBot="1">
      <c r="A75" s="324" t="s">
        <v>143</v>
      </c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6" t="s">
        <v>171</v>
      </c>
      <c r="Q75" s="326"/>
      <c r="R75" s="327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/>
      <c r="C76" s="86" t="s">
        <v>42</v>
      </c>
      <c r="D76" s="87" t="s">
        <v>160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220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7</v>
      </c>
      <c r="BK76" s="29">
        <f>VLOOKUP(D76,'Standard AB - 17 Tugs, 8 SuGs'!$B$2:$K$11,'Standard AB - 17 Tugs, 8 SuGs'!BJ76,FALSE)</f>
        <v>220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220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220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/>
      <c r="C77" s="86" t="s">
        <v>40</v>
      </c>
      <c r="D77" s="87" t="s">
        <v>34</v>
      </c>
      <c r="E77" s="87" t="s">
        <v>10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 t="str">
        <f>VLOOKUP(D77,'Standard AB - 17 Tugs, 8 SuGs'!$B$2:$K$11,'Standard AB - 17 Tugs, 8 SuGs'!BJ77,FALSE)</f>
        <v>X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0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 t="str">
        <f>VLOOKUP(D78,'Standard AB - 17 Tugs, 8 SuGs'!$B$2:$K$11,'Standard AB - 17 Tugs, 8 SuGs'!BJ78,FALSE)</f>
        <v>X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/>
      <c r="C79" s="86" t="s">
        <v>44</v>
      </c>
      <c r="D79" s="87" t="s">
        <v>159</v>
      </c>
      <c r="E79" s="87" t="s">
        <v>10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270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4</v>
      </c>
      <c r="BK79" s="29">
        <f>VLOOKUP(D79,'Standard AB - 17 Tugs, 8 SuGs'!$B$2:$K$11,'Standard AB - 17 Tugs, 8 SuGs'!BJ79,FALSE)</f>
        <v>270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270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270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1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/>
      <c r="C80" s="86" t="s">
        <v>174</v>
      </c>
      <c r="D80" s="87" t="s">
        <v>159</v>
      </c>
      <c r="E80" s="87" t="s">
        <v>10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80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5</v>
      </c>
      <c r="BK80" s="29">
        <f>VLOOKUP(D80,'Standard AB - 17 Tugs, 8 SuGs'!$B$2:$K$11,'Standard AB - 17 Tugs, 8 SuGs'!BJ80,FALSE)</f>
        <v>80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80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80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1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/>
      <c r="C81" s="86" t="s">
        <v>175</v>
      </c>
      <c r="D81" s="87" t="s">
        <v>120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65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6</v>
      </c>
      <c r="BK81" s="29">
        <f>VLOOKUP(D81,'Standard AB - 17 Tugs, 8 SuGs'!$B$2:$K$11,'Standard AB - 17 Tugs, 8 SuGs'!BJ81,FALSE)</f>
        <v>65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65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65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/>
      <c r="C82" s="86" t="s">
        <v>45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60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9</v>
      </c>
      <c r="BK82" s="29">
        <f>VLOOKUP(D82,'Standard AB - 17 Tugs, 8 SuGs'!$B$2:$K$11,'Standard AB - 17 Tugs, 8 SuGs'!BJ82,FALSE)</f>
        <v>60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60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60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60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90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90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90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90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90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90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90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90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90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hidden="1" customHeigh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hidden="1" customHeigh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hidden="1" customHeigh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hidden="1" customHeigh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hidden="1" customHeigh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hidden="1" customHeigh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hidden="1" customHeigh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4" t="s">
        <v>198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6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4" t="s">
        <v>144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6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30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30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54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30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30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54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30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30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54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15" hidden="1" customHeigh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15" hidden="1" customHeigh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15" hidden="1" customHeigh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15" hidden="1" customHeigh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15" hidden="1" customHeigh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15" hidden="1" customHeigh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15" hidden="1" customHeigh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15" hidden="1" customHeigh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32" t="s">
        <v>164</v>
      </c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3"/>
      <c r="N122" s="333"/>
      <c r="O122" s="333"/>
      <c r="P122" s="333"/>
      <c r="Q122" s="333"/>
      <c r="R122" s="334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.1" customHeight="1" thickBot="1">
      <c r="A123" s="332" t="s">
        <v>129</v>
      </c>
      <c r="B123" s="333"/>
      <c r="C123" s="333"/>
      <c r="D123" s="334"/>
      <c r="E123" s="344" t="s">
        <v>157</v>
      </c>
      <c r="F123" s="345"/>
      <c r="G123" s="345"/>
      <c r="H123" s="345"/>
      <c r="I123" s="345"/>
      <c r="J123" s="346"/>
      <c r="K123" s="335" t="s">
        <v>162</v>
      </c>
      <c r="L123" s="336"/>
      <c r="M123" s="336"/>
      <c r="N123" s="336"/>
      <c r="O123" s="336"/>
      <c r="P123" s="336"/>
      <c r="Q123" s="336"/>
      <c r="R123" s="337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8" t="s">
        <v>131</v>
      </c>
      <c r="B124" s="339"/>
      <c r="C124" s="339"/>
      <c r="D124" s="340"/>
      <c r="E124" s="347" t="s">
        <v>134</v>
      </c>
      <c r="F124" s="348"/>
      <c r="G124" s="349"/>
      <c r="H124" s="353" t="s">
        <v>132</v>
      </c>
      <c r="I124" s="354"/>
      <c r="J124" s="123" t="s">
        <v>130</v>
      </c>
      <c r="K124" s="357" t="s">
        <v>137</v>
      </c>
      <c r="L124" s="349"/>
      <c r="M124" s="349"/>
      <c r="N124" s="358"/>
      <c r="O124" s="358"/>
      <c r="P124" s="358"/>
      <c r="Q124" s="358"/>
      <c r="R124" s="359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.100000000000001" customHeight="1" thickBot="1">
      <c r="A125" s="341" t="s">
        <v>156</v>
      </c>
      <c r="B125" s="342"/>
      <c r="C125" s="342"/>
      <c r="D125" s="343"/>
      <c r="E125" s="350" t="s">
        <v>135</v>
      </c>
      <c r="F125" s="351"/>
      <c r="G125" s="352"/>
      <c r="H125" s="355" t="s">
        <v>133</v>
      </c>
      <c r="I125" s="356"/>
      <c r="J125" s="15">
        <v>10</v>
      </c>
      <c r="K125" s="360" t="s">
        <v>163</v>
      </c>
      <c r="L125" s="361"/>
      <c r="M125" s="361"/>
      <c r="N125" s="362"/>
      <c r="O125" s="362"/>
      <c r="P125" s="362"/>
      <c r="Q125" s="362"/>
      <c r="R125" s="363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30" t="s">
        <v>85</v>
      </c>
      <c r="CM127" s="331"/>
    </row>
    <row r="128" spans="1:94">
      <c r="C128" s="4"/>
      <c r="CL128" s="227" t="s">
        <v>5</v>
      </c>
      <c r="CM128" s="77">
        <f>IF(H67&gt;0,I67,0)</f>
        <v>2</v>
      </c>
    </row>
    <row r="129" spans="3:91" s="4" customFormat="1" ht="21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0</v>
      </c>
    </row>
    <row r="130" spans="3:91" s="4" customFormat="1" ht="21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0</v>
      </c>
    </row>
    <row r="131" spans="3:91" s="4" customFormat="1" ht="21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0</v>
      </c>
    </row>
    <row r="132" spans="3:91" s="4" customFormat="1" ht="21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2</v>
      </c>
    </row>
    <row r="133" spans="3:91" s="4" customFormat="1">
      <c r="C133" s="39"/>
      <c r="P133" s="144"/>
      <c r="Q133" s="144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A100:R100"/>
    <mergeCell ref="A102:R102"/>
    <mergeCell ref="A122:R122"/>
    <mergeCell ref="A123:D123"/>
    <mergeCell ref="E123:J123"/>
    <mergeCell ref="K123:R12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A64:C64"/>
    <mergeCell ref="E64:F64"/>
    <mergeCell ref="J64:N64"/>
    <mergeCell ref="O64:R64"/>
    <mergeCell ref="A65:I65"/>
    <mergeCell ref="K65:R65"/>
    <mergeCell ref="R2:Z2"/>
    <mergeCell ref="AB2:AK2"/>
    <mergeCell ref="AB26:AK26"/>
    <mergeCell ref="R27:Z27"/>
    <mergeCell ref="AB50:AK50"/>
    <mergeCell ref="A63:C63"/>
    <mergeCell ref="E63:F63"/>
    <mergeCell ref="G63:I63"/>
    <mergeCell ref="J63:N63"/>
    <mergeCell ref="O63:R63"/>
  </mergeCells>
  <dataValidations count="20"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 THESE INSTIRUCTIONS</vt:lpstr>
      <vt:lpstr>Standard AB - 17 Tugs, 8 SuGs</vt:lpstr>
      <vt:lpstr>LARGE - more UGs</vt:lpstr>
      <vt:lpstr>Extra Characteristics</vt:lpstr>
      <vt:lpstr>'Standard AB - 17 Tugs, 8 SuGs'!Print_Area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2018-11-12T05:18:30Z</cp:lastPrinted>
  <dcterms:created xsi:type="dcterms:W3CDTF">2014-11-06T21:51:03Z</dcterms:created>
  <dcterms:modified xsi:type="dcterms:W3CDTF">2018-11-12T13:04:55Z</dcterms:modified>
</cp:coreProperties>
</file>