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sters\scripts\"/>
    </mc:Choice>
  </mc:AlternateContent>
  <xr:revisionPtr revIDLastSave="0" documentId="13_ncr:1_{B25BCBCA-FCE3-4E67-8E99-A80165B1C419}" xr6:coauthVersionLast="45" xr6:coauthVersionMax="45" xr10:uidLastSave="{00000000-0000-0000-0000-000000000000}"/>
  <bookViews>
    <workbookView xWindow="165" yWindow="15" windowWidth="22125" windowHeight="12945" xr2:uid="{00000000-000D-0000-FFFF-FFFF00000000}"/>
  </bookViews>
  <sheets>
    <sheet name="ala-env" sheetId="4" r:id="rId1"/>
    <sheet name="analysis" sheetId="1" r:id="rId2"/>
    <sheet name="matches" sheetId="2" r:id="rId3"/>
    <sheet name="ws lookup" sheetId="3" r:id="rId4"/>
  </sheets>
  <definedNames>
    <definedName name="_xlnm._FilterDatabase" localSheetId="1" hidden="1">analysis!#REF!</definedName>
    <definedName name="_xlnm._FilterDatabase" localSheetId="3" hidden="1">'ws lookup'!#REF!</definedName>
    <definedName name="_xlnm.Extract" localSheetId="1">analysis!$C$1:$G$1</definedName>
    <definedName name="_xlnm.Extract" localSheetId="3">'ws lookup'!$A$1:$B$1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D3" i="4"/>
  <c r="F3" i="4"/>
  <c r="H3" i="4"/>
  <c r="K3" i="4"/>
  <c r="L3" i="4"/>
  <c r="I3" i="4"/>
  <c r="J3" i="4"/>
  <c r="C4" i="4"/>
  <c r="D4" i="4"/>
  <c r="F4" i="4"/>
  <c r="H4" i="4"/>
  <c r="K4" i="4"/>
  <c r="I4" i="4" s="1"/>
  <c r="L4" i="4"/>
  <c r="C5" i="4"/>
  <c r="D5" i="4"/>
  <c r="F5" i="4"/>
  <c r="H5" i="4"/>
  <c r="K5" i="4"/>
  <c r="L5" i="4"/>
  <c r="I5" i="4"/>
  <c r="J5" i="4"/>
  <c r="C6" i="4"/>
  <c r="D6" i="4"/>
  <c r="F6" i="4"/>
  <c r="H6" i="4"/>
  <c r="K6" i="4"/>
  <c r="I6" i="4" s="1"/>
  <c r="L6" i="4"/>
  <c r="C7" i="4"/>
  <c r="D7" i="4"/>
  <c r="F7" i="4"/>
  <c r="H7" i="4"/>
  <c r="K7" i="4"/>
  <c r="I7" i="4" s="1"/>
  <c r="L7" i="4"/>
  <c r="C8" i="4"/>
  <c r="D8" i="4"/>
  <c r="F8" i="4"/>
  <c r="H8" i="4"/>
  <c r="K8" i="4"/>
  <c r="I8" i="4" s="1"/>
  <c r="L8" i="4"/>
  <c r="C9" i="4"/>
  <c r="D9" i="4"/>
  <c r="F9" i="4"/>
  <c r="H9" i="4"/>
  <c r="K9" i="4"/>
  <c r="I9" i="4" s="1"/>
  <c r="L9" i="4"/>
  <c r="C10" i="4"/>
  <c r="D10" i="4"/>
  <c r="F10" i="4"/>
  <c r="H10" i="4"/>
  <c r="K10" i="4"/>
  <c r="L10" i="4"/>
  <c r="I10" i="4"/>
  <c r="J10" i="4"/>
  <c r="C11" i="4"/>
  <c r="D11" i="4"/>
  <c r="F11" i="4"/>
  <c r="H11" i="4"/>
  <c r="K11" i="4"/>
  <c r="I11" i="4" s="1"/>
  <c r="L11" i="4"/>
  <c r="C12" i="4"/>
  <c r="D12" i="4"/>
  <c r="F12" i="4"/>
  <c r="H12" i="4"/>
  <c r="K12" i="4"/>
  <c r="L12" i="4"/>
  <c r="I12" i="4"/>
  <c r="J12" i="4"/>
  <c r="C13" i="4"/>
  <c r="D13" i="4"/>
  <c r="F13" i="4"/>
  <c r="H13" i="4"/>
  <c r="K13" i="4"/>
  <c r="I13" i="4" s="1"/>
  <c r="L13" i="4"/>
  <c r="C14" i="4"/>
  <c r="D14" i="4"/>
  <c r="F14" i="4"/>
  <c r="K14" i="4"/>
  <c r="L14" i="4"/>
  <c r="I14" i="4"/>
  <c r="J14" i="4"/>
  <c r="C15" i="4"/>
  <c r="D15" i="4"/>
  <c r="F15" i="4"/>
  <c r="K15" i="4"/>
  <c r="I15" i="4" s="1"/>
  <c r="L15" i="4"/>
  <c r="C16" i="4"/>
  <c r="D16" i="4"/>
  <c r="F16" i="4"/>
  <c r="K16" i="4"/>
  <c r="I16" i="4" s="1"/>
  <c r="L16" i="4"/>
  <c r="C17" i="4"/>
  <c r="D17" i="4"/>
  <c r="F17" i="4"/>
  <c r="H17" i="4"/>
  <c r="K17" i="4"/>
  <c r="I17" i="4" s="1"/>
  <c r="L17" i="4"/>
  <c r="C18" i="4"/>
  <c r="D18" i="4"/>
  <c r="F18" i="4"/>
  <c r="H18" i="4"/>
  <c r="K18" i="4"/>
  <c r="J18" i="4" s="1"/>
  <c r="L18" i="4"/>
  <c r="C19" i="4"/>
  <c r="D19" i="4"/>
  <c r="F19" i="4"/>
  <c r="H19" i="4"/>
  <c r="K19" i="4"/>
  <c r="L19" i="4"/>
  <c r="I19" i="4"/>
  <c r="J19" i="4"/>
  <c r="C20" i="4"/>
  <c r="D20" i="4"/>
  <c r="F20" i="4"/>
  <c r="H20" i="4"/>
  <c r="K20" i="4"/>
  <c r="J20" i="4" s="1"/>
  <c r="L20" i="4"/>
  <c r="C21" i="4"/>
  <c r="D21" i="4"/>
  <c r="F21" i="4"/>
  <c r="H21" i="4"/>
  <c r="K21" i="4"/>
  <c r="L21" i="4"/>
  <c r="I21" i="4"/>
  <c r="J21" i="4"/>
  <c r="C22" i="4"/>
  <c r="D22" i="4"/>
  <c r="F22" i="4"/>
  <c r="H22" i="4"/>
  <c r="K22" i="4"/>
  <c r="J22" i="4" s="1"/>
  <c r="L22" i="4"/>
  <c r="C23" i="4"/>
  <c r="D23" i="4"/>
  <c r="F23" i="4"/>
  <c r="H23" i="4"/>
  <c r="K23" i="4"/>
  <c r="I23" i="4" s="1"/>
  <c r="L23" i="4"/>
  <c r="C24" i="4"/>
  <c r="D24" i="4"/>
  <c r="F24" i="4"/>
  <c r="H24" i="4"/>
  <c r="K24" i="4"/>
  <c r="I24" i="4" s="1"/>
  <c r="L24" i="4"/>
  <c r="C25" i="4"/>
  <c r="D25" i="4"/>
  <c r="F25" i="4"/>
  <c r="H25" i="4"/>
  <c r="K25" i="4"/>
  <c r="I25" i="4" s="1"/>
  <c r="L25" i="4"/>
  <c r="C26" i="4"/>
  <c r="D26" i="4"/>
  <c r="F26" i="4"/>
  <c r="H26" i="4"/>
  <c r="K26" i="4"/>
  <c r="J26" i="4" s="1"/>
  <c r="L26" i="4"/>
  <c r="I26" i="4"/>
  <c r="C27" i="4"/>
  <c r="D27" i="4"/>
  <c r="F27" i="4"/>
  <c r="H27" i="4"/>
  <c r="K27" i="4"/>
  <c r="I27" i="4" s="1"/>
  <c r="L27" i="4"/>
  <c r="C28" i="4"/>
  <c r="D28" i="4"/>
  <c r="F28" i="4"/>
  <c r="H28" i="4"/>
  <c r="K28" i="4"/>
  <c r="J28" i="4" s="1"/>
  <c r="L28" i="4"/>
  <c r="I28" i="4"/>
  <c r="C29" i="4"/>
  <c r="D29" i="4"/>
  <c r="F29" i="4"/>
  <c r="H29" i="4"/>
  <c r="K29" i="4"/>
  <c r="I29" i="4" s="1"/>
  <c r="L29" i="4"/>
  <c r="C30" i="4"/>
  <c r="D30" i="4"/>
  <c r="F30" i="4"/>
  <c r="H30" i="4"/>
  <c r="K30" i="4"/>
  <c r="J30" i="4" s="1"/>
  <c r="L30" i="4"/>
  <c r="I30" i="4"/>
  <c r="C31" i="4"/>
  <c r="D31" i="4"/>
  <c r="F31" i="4"/>
  <c r="H31" i="4"/>
  <c r="K31" i="4"/>
  <c r="I31" i="4" s="1"/>
  <c r="L31" i="4"/>
  <c r="C32" i="4"/>
  <c r="D32" i="4"/>
  <c r="F32" i="4"/>
  <c r="H32" i="4"/>
  <c r="K32" i="4"/>
  <c r="I32" i="4" s="1"/>
  <c r="L32" i="4"/>
  <c r="C33" i="4"/>
  <c r="D33" i="4"/>
  <c r="F33" i="4"/>
  <c r="H33" i="4"/>
  <c r="K33" i="4"/>
  <c r="I33" i="4" s="1"/>
  <c r="L33" i="4"/>
  <c r="C34" i="4"/>
  <c r="D34" i="4"/>
  <c r="F34" i="4"/>
  <c r="K34" i="4"/>
  <c r="I34" i="4" s="1"/>
  <c r="L34" i="4"/>
  <c r="J34" i="4"/>
  <c r="C35" i="4"/>
  <c r="D35" i="4"/>
  <c r="F35" i="4"/>
  <c r="K35" i="4"/>
  <c r="J35" i="4" s="1"/>
  <c r="L35" i="4"/>
  <c r="I35" i="4"/>
  <c r="J2" i="4"/>
  <c r="I2" i="4"/>
  <c r="L2" i="4"/>
  <c r="K2" i="4"/>
  <c r="H2" i="4"/>
  <c r="F2" i="4"/>
  <c r="D2" i="4"/>
  <c r="C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26" i="1"/>
  <c r="M23" i="1"/>
  <c r="M22" i="1"/>
  <c r="M8" i="1"/>
  <c r="M9" i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5" i="1"/>
  <c r="M25" i="1" s="1"/>
  <c r="J24" i="1"/>
  <c r="M24" i="1" s="1"/>
  <c r="J3" i="1"/>
  <c r="M3" i="1" s="1"/>
  <c r="J4" i="1"/>
  <c r="M4" i="1" s="1"/>
  <c r="J5" i="1"/>
  <c r="M5" i="1" s="1"/>
  <c r="J6" i="1"/>
  <c r="M6" i="1" s="1"/>
  <c r="J7" i="1"/>
  <c r="M7" i="1" s="1"/>
  <c r="J8" i="1"/>
  <c r="J9" i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J18" i="1"/>
  <c r="J19" i="1"/>
  <c r="J20" i="1"/>
  <c r="J21" i="1"/>
  <c r="J2" i="1"/>
  <c r="M2" i="1" s="1"/>
  <c r="B1" i="2"/>
  <c r="B3" i="2"/>
  <c r="B4" i="2"/>
  <c r="B5" i="2"/>
  <c r="B14" i="2"/>
  <c r="B15" i="2"/>
  <c r="B16" i="2"/>
  <c r="B19" i="2"/>
  <c r="B2" i="2"/>
  <c r="B8" i="2"/>
  <c r="B9" i="2"/>
  <c r="B7" i="2"/>
  <c r="B10" i="2"/>
  <c r="B11" i="2"/>
  <c r="B20" i="2"/>
  <c r="B12" i="2"/>
  <c r="B13" i="2"/>
  <c r="B22" i="2"/>
  <c r="B23" i="2"/>
  <c r="B6" i="2"/>
  <c r="B17" i="2"/>
  <c r="B18" i="2"/>
  <c r="B24" i="2"/>
  <c r="B21" i="2"/>
  <c r="D29" i="1"/>
  <c r="D32" i="1"/>
  <c r="D31" i="1"/>
  <c r="D24" i="1"/>
  <c r="D28" i="1"/>
  <c r="D25" i="1"/>
  <c r="D23" i="1"/>
  <c r="D22" i="1"/>
  <c r="D27" i="1"/>
  <c r="D26" i="1"/>
  <c r="D9" i="1"/>
  <c r="D10" i="1"/>
  <c r="D17" i="1"/>
  <c r="D19" i="1"/>
  <c r="D18" i="1"/>
  <c r="D20" i="1"/>
  <c r="D21" i="1"/>
  <c r="D6" i="1"/>
  <c r="D7" i="1"/>
  <c r="D8" i="1"/>
  <c r="D14" i="1"/>
  <c r="D15" i="1"/>
  <c r="D16" i="1"/>
  <c r="D11" i="1"/>
  <c r="D12" i="1"/>
  <c r="D13" i="1"/>
  <c r="D34" i="1"/>
  <c r="D35" i="1"/>
  <c r="D2" i="1"/>
  <c r="D3" i="1"/>
  <c r="D4" i="1"/>
  <c r="D5" i="1"/>
  <c r="D33" i="1"/>
  <c r="D30" i="1"/>
  <c r="I22" i="4" l="1"/>
  <c r="I20" i="4"/>
  <c r="I18" i="4"/>
  <c r="J6" i="4"/>
  <c r="J4" i="4"/>
  <c r="J29" i="4"/>
  <c r="J27" i="4"/>
  <c r="J13" i="4"/>
  <c r="J11" i="4"/>
  <c r="J32" i="4"/>
  <c r="J24" i="4"/>
  <c r="J16" i="4"/>
  <c r="J8" i="4"/>
  <c r="J33" i="4"/>
  <c r="J25" i="4"/>
  <c r="J17" i="4"/>
  <c r="J9" i="4"/>
  <c r="J23" i="4"/>
  <c r="J31" i="4"/>
  <c r="J15" i="4"/>
  <c r="J7" i="4"/>
</calcChain>
</file>

<file path=xl/sharedStrings.xml><?xml version="1.0" encoding="utf-8"?>
<sst xmlns="http://schemas.openxmlformats.org/spreadsheetml/2006/main" count="431" uniqueCount="124">
  <si>
    <t>WSid</t>
  </si>
  <si>
    <t xml:space="preserve"> Watersource</t>
  </si>
  <si>
    <t>NEW SOUTH WALES MURRAY REGULATED RIVER WATER SOURCE</t>
  </si>
  <si>
    <t>REGULATED RIVER (GENERAL SECURITY)</t>
  </si>
  <si>
    <t>REGULATED RIVER (HIGH SECURITY)</t>
  </si>
  <si>
    <t>SUPPLEMENTARY WATER</t>
  </si>
  <si>
    <t>REGULATED RIVER (CONVEYANCE)</t>
  </si>
  <si>
    <t>MURRUMBIDGEE REGULATED RIVER WATER SOURCE</t>
  </si>
  <si>
    <t>COLEAMBALLY IRRIGATION (CONVEYANCE)</t>
  </si>
  <si>
    <t>MURRUMBIDGEE IRRIGATION (CONVEYANCE)</t>
  </si>
  <si>
    <t>SUPPLEMENTARY WATER (LOWBIDGEE)</t>
  </si>
  <si>
    <t>LACHLAN REGULATED RIVER WATER SOURCE</t>
  </si>
  <si>
    <t>MACQUARIE AND CUDGEGONG REGULATED RIVERS WATER SOURCE [THAT PART OF THE WATER SOURCE DOWNSTREAM OF THE UPPER LIMIT OF LAKE BURRENDONG]</t>
  </si>
  <si>
    <t>MACQUARIE AND CUDGEGONG REGULATED RIVERS WATER SOURCE [THAT PART OF THE WATER SOURCE UPSTREAM OF THE UPPER LIMIT OF LAKE BURRENDONG]</t>
  </si>
  <si>
    <t>GWYDIR REGULATED RIVER WATER SOURCE</t>
  </si>
  <si>
    <t>LOWER NAMOI REGULATED RIVER WATER SOURCE</t>
  </si>
  <si>
    <t>LOWER DARLING REGULATED RIVER WATER SOURCE</t>
  </si>
  <si>
    <t>UPPER NAMOI REGULATED RIVER WATER SOURCE</t>
  </si>
  <si>
    <t>BORDER RIVERS REGULATED RIVER WATER SOURCE</t>
  </si>
  <si>
    <t>REGULATED RIVER (GENERAL SECURITY A)</t>
  </si>
  <si>
    <t>REGULATED RIVER (GENERAL SECURITY B)</t>
  </si>
  <si>
    <t>PEEL REGULATED RIVER WATER SOURCE</t>
  </si>
  <si>
    <t>Category</t>
  </si>
  <si>
    <t>length</t>
  </si>
  <si>
    <t>wsname</t>
  </si>
  <si>
    <t>Border Rivers</t>
  </si>
  <si>
    <t>Gwydir</t>
  </si>
  <si>
    <t>Lachlan</t>
  </si>
  <si>
    <t>Lower Darling</t>
  </si>
  <si>
    <t>Lower Namoi</t>
  </si>
  <si>
    <t>Murrumbidgee</t>
  </si>
  <si>
    <t>Murray</t>
  </si>
  <si>
    <t>Peel</t>
  </si>
  <si>
    <t>Upper Namoi</t>
  </si>
  <si>
    <t>Macquarie</t>
  </si>
  <si>
    <t>Cudgegong</t>
  </si>
  <si>
    <t>site name</t>
  </si>
  <si>
    <t>site number</t>
  </si>
  <si>
    <t>AccessLicenceAccounts</t>
  </si>
  <si>
    <t>Access Licence Accounts</t>
  </si>
  <si>
    <t>ShortName</t>
  </si>
  <si>
    <t>Abbreviation</t>
  </si>
  <si>
    <t>Coleambally Irrigation (Conveyance)</t>
  </si>
  <si>
    <t>CI_con</t>
  </si>
  <si>
    <t>Domestic And Stock</t>
  </si>
  <si>
    <t>DS</t>
  </si>
  <si>
    <t>Domestic And Stock (Domestic)</t>
  </si>
  <si>
    <t>DS_dom</t>
  </si>
  <si>
    <t>Domestic And Stock (Stock)</t>
  </si>
  <si>
    <t>DS_sto</t>
  </si>
  <si>
    <t>Local Water Utility</t>
  </si>
  <si>
    <t>LWU</t>
  </si>
  <si>
    <t>Local Water Utility[Domestic And Commercial]</t>
  </si>
  <si>
    <t>LWU_dom_com</t>
  </si>
  <si>
    <t>Major Utility[Power Generation]</t>
  </si>
  <si>
    <t>MU_pow</t>
  </si>
  <si>
    <t>Murrumbidgee Irrigation (Conveyance)</t>
  </si>
  <si>
    <t>MI_con</t>
  </si>
  <si>
    <t>Conveyance</t>
  </si>
  <si>
    <t>RR_con</t>
  </si>
  <si>
    <t>General Security A</t>
  </si>
  <si>
    <t>GS_A</t>
  </si>
  <si>
    <t>General Security B</t>
  </si>
  <si>
    <t>GS_B</t>
  </si>
  <si>
    <t>General Security</t>
  </si>
  <si>
    <t>GS</t>
  </si>
  <si>
    <t>High Security</t>
  </si>
  <si>
    <t>HS</t>
  </si>
  <si>
    <t>High Security (Aboriginal Cultural)</t>
  </si>
  <si>
    <t>HS_ab</t>
  </si>
  <si>
    <t>Regulated River (High Security)[Community And Education]</t>
  </si>
  <si>
    <t>HS_com</t>
  </si>
  <si>
    <t>High Security (Research)</t>
  </si>
  <si>
    <t>HS_res</t>
  </si>
  <si>
    <t>High Security (Town Water Supply)</t>
  </si>
  <si>
    <t>HS_tws</t>
  </si>
  <si>
    <t>Supplementary Water</t>
  </si>
  <si>
    <t>SUP</t>
  </si>
  <si>
    <t>Supplementary Water (Lowbidgee)</t>
  </si>
  <si>
    <t>SUP_low</t>
  </si>
  <si>
    <t>Eagle Creek (Temporary Conveyance)</t>
  </si>
  <si>
    <t>ECK_temp_Con</t>
  </si>
  <si>
    <t>Mathoura (Temporary Conveyance)</t>
  </si>
  <si>
    <t>MATH_temp_Con</t>
  </si>
  <si>
    <t>Moira (Temporary Conveyance)</t>
  </si>
  <si>
    <t>MOIR_temp_Con</t>
  </si>
  <si>
    <t>West Corurgan (Temporary Conveyance)</t>
  </si>
  <si>
    <t>WCOR_temp_Con</t>
  </si>
  <si>
    <t>GENERAL SECURITY A</t>
  </si>
  <si>
    <t>GENERAL SECURITY B</t>
  </si>
  <si>
    <t>HIGH SECURITY</t>
  </si>
  <si>
    <t>GENERAL SECURITY</t>
  </si>
  <si>
    <t>CONVEYANCE</t>
  </si>
  <si>
    <t>station name</t>
  </si>
  <si>
    <t>Category shortname</t>
  </si>
  <si>
    <t>station number</t>
  </si>
  <si>
    <t>11984-MAC-GS</t>
  </si>
  <si>
    <t>11984-MAC-HS</t>
  </si>
  <si>
    <t>11984-MAC-SUP</t>
  </si>
  <si>
    <t>11984-CUD-GS</t>
  </si>
  <si>
    <t>11984-CUD-SUP</t>
  </si>
  <si>
    <t>Water Account</t>
  </si>
  <si>
    <t>Category 1</t>
  </si>
  <si>
    <t>Water Sharing Plan Id</t>
  </si>
  <si>
    <t>Water Sharing Plan Name</t>
  </si>
  <si>
    <t>Water Source Id</t>
  </si>
  <si>
    <t>Water Source Name</t>
  </si>
  <si>
    <t>Belubula</t>
  </si>
  <si>
    <t>BELUBULA REGULATED RIVER WATER SOURCE</t>
  </si>
  <si>
    <t>NSW BORDER RIVERS REGULATED RIVER WATER SOURCE</t>
  </si>
  <si>
    <t>MACQUARIE AND CUDGEGONG REGULATED RIVERS WATER SOURCE</t>
  </si>
  <si>
    <t>NEW SOUTH WALES MURRAY AND LOWER DARLING REGULATED RIVERS WATER SOURCES</t>
  </si>
  <si>
    <t>Namoi</t>
  </si>
  <si>
    <t>UPPER NAMOI AND LOWER NAMOI REGULATED RIVER WATER SOURCES</t>
  </si>
  <si>
    <t>Site name</t>
  </si>
  <si>
    <t>Site number</t>
  </si>
  <si>
    <t>Station name</t>
  </si>
  <si>
    <t>Station number</t>
  </si>
  <si>
    <t>Station characteristic</t>
  </si>
  <si>
    <t>Access Licence Category</t>
  </si>
  <si>
    <t>SDL Resource Unit</t>
  </si>
  <si>
    <t>GN_STATION|WRA_STATION</t>
  </si>
  <si>
    <t>Access Licence Accounts (Environmental)</t>
  </si>
  <si>
    <t>AccessLicenceAccountsEnv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</si>
</sst>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/>
    </xf>
    <xf numFmtId="0" fontId="0" fillId="35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F9C8-693C-4D9C-9481-5168AD591952}">
  <dimension ref="A1:L35"/>
  <sheetViews>
    <sheetView tabSelected="1" topLeftCell="D1" workbookViewId="0">
      <selection activeCell="D1" sqref="D1:F1048576"/>
    </sheetView>
  </sheetViews>
  <sheetFormatPr defaultRowHeight="15" x14ac:dyDescent="0.25"/>
  <cols>
    <col min="1" max="1" width="38.140625" bestFit="1" customWidth="1"/>
    <col min="2" max="2" width="25" bestFit="1" customWidth="1"/>
    <col min="3" max="3" width="32.28515625" customWidth="1"/>
    <col min="4" max="4" width="14.85546875" bestFit="1" customWidth="1"/>
    <col min="5" max="5" width="19.7109375" bestFit="1" customWidth="1"/>
    <col min="6" max="6" width="40.85546875" customWidth="1"/>
    <col min="7" max="7" width="17" bestFit="1" customWidth="1"/>
    <col min="8" max="8" width="14.140625" bestFit="1" customWidth="1"/>
    <col min="9" max="9" width="20.140625" bestFit="1" customWidth="1"/>
    <col min="10" max="10" width="23.85546875" bestFit="1" customWidth="1"/>
    <col min="11" max="11" width="15.140625" bestFit="1" customWidth="1"/>
    <col min="12" max="12" width="18.85546875" bestFit="1" customWidth="1"/>
  </cols>
  <sheetData>
    <row r="1" spans="1:12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101</v>
      </c>
      <c r="I1" t="s">
        <v>103</v>
      </c>
      <c r="J1" t="s">
        <v>104</v>
      </c>
      <c r="K1" t="s">
        <v>105</v>
      </c>
      <c r="L1" t="s">
        <v>106</v>
      </c>
    </row>
    <row r="2" spans="1:12" x14ac:dyDescent="0.25">
      <c r="A2" t="s">
        <v>122</v>
      </c>
      <c r="B2" t="s">
        <v>123</v>
      </c>
      <c r="C2" t="str">
        <f>analysis!K2</f>
        <v>Border Rivers - General Security A</v>
      </c>
      <c r="D2" t="str">
        <f>analysis!M2</f>
        <v>14681-GS_A</v>
      </c>
      <c r="E2" t="s">
        <v>121</v>
      </c>
      <c r="F2" t="str">
        <f>analysis!G2</f>
        <v>REGULATED RIVER (GENERAL SECURITY A)</v>
      </c>
      <c r="H2" t="str">
        <f>analysis!N2</f>
        <v>Border Rivers</v>
      </c>
      <c r="I2">
        <f>VLOOKUP(K2,'ws lookup'!$A$2:$E$12,4,FALSE)</f>
        <v>83</v>
      </c>
      <c r="J2" t="str">
        <f>VLOOKUP(K2,'ws lookup'!$A$2:$E$12,5,FALSE)</f>
        <v>NSW BORDER RIVERS REGULATED RIVER WATER SOURCE</v>
      </c>
      <c r="K2">
        <f>analysis!F2</f>
        <v>14681</v>
      </c>
      <c r="L2" t="str">
        <f>analysis!C2</f>
        <v>BORDER RIVERS REGULATED RIVER WATER SOURCE</v>
      </c>
    </row>
    <row r="3" spans="1:12" x14ac:dyDescent="0.25">
      <c r="A3" t="s">
        <v>122</v>
      </c>
      <c r="B3" t="s">
        <v>123</v>
      </c>
      <c r="C3" t="str">
        <f>analysis!K3</f>
        <v>Border Rivers - General Security B</v>
      </c>
      <c r="D3" t="str">
        <f>analysis!M3</f>
        <v>14681-GS_B</v>
      </c>
      <c r="E3" t="s">
        <v>121</v>
      </c>
      <c r="F3" t="str">
        <f>analysis!G3</f>
        <v>REGULATED RIVER (GENERAL SECURITY B)</v>
      </c>
      <c r="H3" t="str">
        <f>analysis!N3</f>
        <v>Border Rivers</v>
      </c>
      <c r="I3">
        <f>VLOOKUP(K3,'ws lookup'!$A$2:$E$12,4,FALSE)</f>
        <v>83</v>
      </c>
      <c r="J3" t="str">
        <f>VLOOKUP(K3,'ws lookup'!$A$2:$E$12,5,FALSE)</f>
        <v>NSW BORDER RIVERS REGULATED RIVER WATER SOURCE</v>
      </c>
      <c r="K3">
        <f>analysis!F3</f>
        <v>14681</v>
      </c>
      <c r="L3" t="str">
        <f>analysis!C3</f>
        <v>BORDER RIVERS REGULATED RIVER WATER SOURCE</v>
      </c>
    </row>
    <row r="4" spans="1:12" x14ac:dyDescent="0.25">
      <c r="A4" t="s">
        <v>122</v>
      </c>
      <c r="B4" t="s">
        <v>123</v>
      </c>
      <c r="C4" t="str">
        <f>analysis!K4</f>
        <v>Border Rivers - High Security</v>
      </c>
      <c r="D4" t="str">
        <f>analysis!M4</f>
        <v>14681-HS</v>
      </c>
      <c r="E4" t="s">
        <v>121</v>
      </c>
      <c r="F4" t="str">
        <f>analysis!G4</f>
        <v>REGULATED RIVER (HIGH SECURITY)</v>
      </c>
      <c r="H4" t="str">
        <f>analysis!N4</f>
        <v>Border Rivers</v>
      </c>
      <c r="I4">
        <f>VLOOKUP(K4,'ws lookup'!$A$2:$E$12,4,FALSE)</f>
        <v>83</v>
      </c>
      <c r="J4" t="str">
        <f>VLOOKUP(K4,'ws lookup'!$A$2:$E$12,5,FALSE)</f>
        <v>NSW BORDER RIVERS REGULATED RIVER WATER SOURCE</v>
      </c>
      <c r="K4">
        <f>analysis!F4</f>
        <v>14681</v>
      </c>
      <c r="L4" t="str">
        <f>analysis!C4</f>
        <v>BORDER RIVERS REGULATED RIVER WATER SOURCE</v>
      </c>
    </row>
    <row r="5" spans="1:12" x14ac:dyDescent="0.25">
      <c r="A5" t="s">
        <v>122</v>
      </c>
      <c r="B5" t="s">
        <v>123</v>
      </c>
      <c r="C5" t="str">
        <f>analysis!K5</f>
        <v>Border Rivers - Supplementary Water</v>
      </c>
      <c r="D5" t="str">
        <f>analysis!M5</f>
        <v>14681-SUP</v>
      </c>
      <c r="E5" t="s">
        <v>121</v>
      </c>
      <c r="F5" t="str">
        <f>analysis!G5</f>
        <v>SUPPLEMENTARY WATER</v>
      </c>
      <c r="H5" t="str">
        <f>analysis!N5</f>
        <v>Border Rivers</v>
      </c>
      <c r="I5">
        <f>VLOOKUP(K5,'ws lookup'!$A$2:$E$12,4,FALSE)</f>
        <v>83</v>
      </c>
      <c r="J5" t="str">
        <f>VLOOKUP(K5,'ws lookup'!$A$2:$E$12,5,FALSE)</f>
        <v>NSW BORDER RIVERS REGULATED RIVER WATER SOURCE</v>
      </c>
      <c r="K5">
        <f>analysis!F5</f>
        <v>14681</v>
      </c>
      <c r="L5" t="str">
        <f>analysis!C5</f>
        <v>BORDER RIVERS REGULATED RIVER WATER SOURCE</v>
      </c>
    </row>
    <row r="6" spans="1:12" x14ac:dyDescent="0.25">
      <c r="A6" t="s">
        <v>122</v>
      </c>
      <c r="B6" t="s">
        <v>123</v>
      </c>
      <c r="C6" t="str">
        <f>analysis!K6</f>
        <v>Gwydir - General Security</v>
      </c>
      <c r="D6" t="str">
        <f>analysis!M6</f>
        <v>11985-GS</v>
      </c>
      <c r="E6" t="s">
        <v>121</v>
      </c>
      <c r="F6" t="str">
        <f>analysis!G6</f>
        <v>REGULATED RIVER (GENERAL SECURITY)</v>
      </c>
      <c r="H6" t="str">
        <f>analysis!N6</f>
        <v>Gwydir</v>
      </c>
      <c r="I6">
        <f>VLOOKUP(K6,'ws lookup'!$A$2:$E$12,4,FALSE)</f>
        <v>30</v>
      </c>
      <c r="J6" t="str">
        <f>VLOOKUP(K6,'ws lookup'!$A$2:$E$12,5,FALSE)</f>
        <v>GWYDIR REGULATED RIVER WATER SOURCE</v>
      </c>
      <c r="K6">
        <f>analysis!F6</f>
        <v>11985</v>
      </c>
      <c r="L6" t="str">
        <f>analysis!C6</f>
        <v>GWYDIR REGULATED RIVER WATER SOURCE</v>
      </c>
    </row>
    <row r="7" spans="1:12" x14ac:dyDescent="0.25">
      <c r="A7" t="s">
        <v>122</v>
      </c>
      <c r="B7" t="s">
        <v>123</v>
      </c>
      <c r="C7" t="str">
        <f>analysis!K7</f>
        <v>Gwydir - High Security</v>
      </c>
      <c r="D7" t="str">
        <f>analysis!M7</f>
        <v>11985-HS</v>
      </c>
      <c r="E7" t="s">
        <v>121</v>
      </c>
      <c r="F7" t="str">
        <f>analysis!G7</f>
        <v>REGULATED RIVER (HIGH SECURITY)</v>
      </c>
      <c r="H7" t="str">
        <f>analysis!N7</f>
        <v>Gwydir</v>
      </c>
      <c r="I7">
        <f>VLOOKUP(K7,'ws lookup'!$A$2:$E$12,4,FALSE)</f>
        <v>30</v>
      </c>
      <c r="J7" t="str">
        <f>VLOOKUP(K7,'ws lookup'!$A$2:$E$12,5,FALSE)</f>
        <v>GWYDIR REGULATED RIVER WATER SOURCE</v>
      </c>
      <c r="K7">
        <f>analysis!F7</f>
        <v>11985</v>
      </c>
      <c r="L7" t="str">
        <f>analysis!C7</f>
        <v>GWYDIR REGULATED RIVER WATER SOURCE</v>
      </c>
    </row>
    <row r="8" spans="1:12" x14ac:dyDescent="0.25">
      <c r="A8" t="s">
        <v>122</v>
      </c>
      <c r="B8" t="s">
        <v>123</v>
      </c>
      <c r="C8" t="str">
        <f>analysis!K8</f>
        <v>Gwydir - Supplementary Water</v>
      </c>
      <c r="D8" t="str">
        <f>analysis!M8</f>
        <v>11985-SUP</v>
      </c>
      <c r="E8" t="s">
        <v>121</v>
      </c>
      <c r="F8" t="str">
        <f>analysis!G8</f>
        <v>SUPPLEMENTARY WATER</v>
      </c>
      <c r="H8" t="str">
        <f>analysis!N8</f>
        <v>Gwydir</v>
      </c>
      <c r="I8">
        <f>VLOOKUP(K8,'ws lookup'!$A$2:$E$12,4,FALSE)</f>
        <v>30</v>
      </c>
      <c r="J8" t="str">
        <f>VLOOKUP(K8,'ws lookup'!$A$2:$E$12,5,FALSE)</f>
        <v>GWYDIR REGULATED RIVER WATER SOURCE</v>
      </c>
      <c r="K8">
        <f>analysis!F8</f>
        <v>11985</v>
      </c>
      <c r="L8" t="str">
        <f>analysis!C8</f>
        <v>GWYDIR REGULATED RIVER WATER SOURCE</v>
      </c>
    </row>
    <row r="9" spans="1:12" x14ac:dyDescent="0.25">
      <c r="A9" t="s">
        <v>122</v>
      </c>
      <c r="B9" t="s">
        <v>123</v>
      </c>
      <c r="C9" t="str">
        <f>analysis!K9</f>
        <v>Lachlan - General Security</v>
      </c>
      <c r="D9" t="str">
        <f>analysis!M9</f>
        <v>11983-GS</v>
      </c>
      <c r="E9" t="s">
        <v>121</v>
      </c>
      <c r="F9" t="str">
        <f>analysis!G9</f>
        <v>REGULATED RIVER (GENERAL SECURITY)</v>
      </c>
      <c r="H9" t="str">
        <f>analysis!N9</f>
        <v>Lachlan</v>
      </c>
      <c r="I9">
        <f>VLOOKUP(K9,'ws lookup'!$A$2:$E$12,4,FALSE)</f>
        <v>24</v>
      </c>
      <c r="J9" t="str">
        <f>VLOOKUP(K9,'ws lookup'!$A$2:$E$12,5,FALSE)</f>
        <v>LACHLAN REGULATED RIVER WATER SOURCE</v>
      </c>
      <c r="K9">
        <f>analysis!F9</f>
        <v>11983</v>
      </c>
      <c r="L9" t="str">
        <f>analysis!C9</f>
        <v>LACHLAN REGULATED RIVER WATER SOURCE</v>
      </c>
    </row>
    <row r="10" spans="1:12" x14ac:dyDescent="0.25">
      <c r="A10" t="s">
        <v>122</v>
      </c>
      <c r="B10" t="s">
        <v>123</v>
      </c>
      <c r="C10" t="str">
        <f>analysis!K10</f>
        <v>Lachlan - High Security</v>
      </c>
      <c r="D10" t="str">
        <f>analysis!M10</f>
        <v>11983-HS</v>
      </c>
      <c r="E10" t="s">
        <v>121</v>
      </c>
      <c r="F10" t="str">
        <f>analysis!G10</f>
        <v>REGULATED RIVER (HIGH SECURITY)</v>
      </c>
      <c r="H10" t="str">
        <f>analysis!N10</f>
        <v>Lachlan</v>
      </c>
      <c r="I10">
        <f>VLOOKUP(K10,'ws lookup'!$A$2:$E$12,4,FALSE)</f>
        <v>24</v>
      </c>
      <c r="J10" t="str">
        <f>VLOOKUP(K10,'ws lookup'!$A$2:$E$12,5,FALSE)</f>
        <v>LACHLAN REGULATED RIVER WATER SOURCE</v>
      </c>
      <c r="K10">
        <f>analysis!F10</f>
        <v>11983</v>
      </c>
      <c r="L10" t="str">
        <f>analysis!C10</f>
        <v>LACHLAN REGULATED RIVER WATER SOURCE</v>
      </c>
    </row>
    <row r="11" spans="1:12" x14ac:dyDescent="0.25">
      <c r="A11" t="s">
        <v>122</v>
      </c>
      <c r="B11" t="s">
        <v>123</v>
      </c>
      <c r="C11" t="str">
        <f>analysis!K11</f>
        <v>Lower Darling - General Security</v>
      </c>
      <c r="D11" t="str">
        <f>analysis!M11</f>
        <v>12104-GS</v>
      </c>
      <c r="E11" t="s">
        <v>121</v>
      </c>
      <c r="F11" t="str">
        <f>analysis!G11</f>
        <v>REGULATED RIVER (GENERAL SECURITY)</v>
      </c>
      <c r="H11" t="str">
        <f>analysis!N11</f>
        <v>Lower Darling</v>
      </c>
      <c r="I11">
        <f>VLOOKUP(K11,'ws lookup'!$A$2:$E$12,4,FALSE)</f>
        <v>22</v>
      </c>
      <c r="J11" t="str">
        <f>VLOOKUP(K11,'ws lookup'!$A$2:$E$12,5,FALSE)</f>
        <v>NEW SOUTH WALES MURRAY AND LOWER DARLING REGULATED RIVERS WATER SOURCES</v>
      </c>
      <c r="K11">
        <f>analysis!F11</f>
        <v>12104</v>
      </c>
      <c r="L11" t="str">
        <f>analysis!C11</f>
        <v>LOWER DARLING REGULATED RIVER WATER SOURCE</v>
      </c>
    </row>
    <row r="12" spans="1:12" x14ac:dyDescent="0.25">
      <c r="A12" t="s">
        <v>122</v>
      </c>
      <c r="B12" t="s">
        <v>123</v>
      </c>
      <c r="C12" t="str">
        <f>analysis!K12</f>
        <v>Lower Darling - High Security</v>
      </c>
      <c r="D12" t="str">
        <f>analysis!M12</f>
        <v>12104-HS</v>
      </c>
      <c r="E12" t="s">
        <v>121</v>
      </c>
      <c r="F12" t="str">
        <f>analysis!G12</f>
        <v>REGULATED RIVER (HIGH SECURITY)</v>
      </c>
      <c r="H12" t="str">
        <f>analysis!N12</f>
        <v>Lower Darling</v>
      </c>
      <c r="I12">
        <f>VLOOKUP(K12,'ws lookup'!$A$2:$E$12,4,FALSE)</f>
        <v>22</v>
      </c>
      <c r="J12" t="str">
        <f>VLOOKUP(K12,'ws lookup'!$A$2:$E$12,5,FALSE)</f>
        <v>NEW SOUTH WALES MURRAY AND LOWER DARLING REGULATED RIVERS WATER SOURCES</v>
      </c>
      <c r="K12">
        <f>analysis!F12</f>
        <v>12104</v>
      </c>
      <c r="L12" t="str">
        <f>analysis!C12</f>
        <v>LOWER DARLING REGULATED RIVER WATER SOURCE</v>
      </c>
    </row>
    <row r="13" spans="1:12" x14ac:dyDescent="0.25">
      <c r="A13" t="s">
        <v>122</v>
      </c>
      <c r="B13" t="s">
        <v>123</v>
      </c>
      <c r="C13" t="str">
        <f>analysis!K13</f>
        <v>Lower Darling - Supplementary Water</v>
      </c>
      <c r="D13" t="str">
        <f>analysis!M13</f>
        <v>12104-SUP</v>
      </c>
      <c r="E13" t="s">
        <v>121</v>
      </c>
      <c r="F13" t="str">
        <f>analysis!G13</f>
        <v>SUPPLEMENTARY WATER</v>
      </c>
      <c r="H13" t="str">
        <f>analysis!N13</f>
        <v>Lower Darling</v>
      </c>
      <c r="I13">
        <f>VLOOKUP(K13,'ws lookup'!$A$2:$E$12,4,FALSE)</f>
        <v>22</v>
      </c>
      <c r="J13" t="str">
        <f>VLOOKUP(K13,'ws lookup'!$A$2:$E$12,5,FALSE)</f>
        <v>NEW SOUTH WALES MURRAY AND LOWER DARLING REGULATED RIVERS WATER SOURCES</v>
      </c>
      <c r="K13">
        <f>analysis!F13</f>
        <v>12104</v>
      </c>
      <c r="L13" t="str">
        <f>analysis!C13</f>
        <v>LOWER DARLING REGULATED RIVER WATER SOURCE</v>
      </c>
    </row>
    <row r="14" spans="1:12" x14ac:dyDescent="0.25">
      <c r="A14" t="s">
        <v>122</v>
      </c>
      <c r="B14" t="s">
        <v>123</v>
      </c>
      <c r="C14" t="str">
        <f>analysis!K14</f>
        <v>Lower Namoi - General Security</v>
      </c>
      <c r="D14" t="str">
        <f>analysis!M14</f>
        <v>11986-GS</v>
      </c>
      <c r="E14" t="s">
        <v>121</v>
      </c>
      <c r="F14" t="str">
        <f>analysis!G14</f>
        <v>REGULATED RIVER (GENERAL SECURITY)</v>
      </c>
      <c r="H14" s="1" t="s">
        <v>112</v>
      </c>
      <c r="I14">
        <f>VLOOKUP(K14,'ws lookup'!$A$2:$E$12,4,FALSE)</f>
        <v>38</v>
      </c>
      <c r="J14" t="str">
        <f>VLOOKUP(K14,'ws lookup'!$A$2:$E$12,5,FALSE)</f>
        <v>UPPER NAMOI AND LOWER NAMOI REGULATED RIVER WATER SOURCES</v>
      </c>
      <c r="K14">
        <f>analysis!F14</f>
        <v>11986</v>
      </c>
      <c r="L14" t="str">
        <f>analysis!C14</f>
        <v>LOWER NAMOI REGULATED RIVER WATER SOURCE</v>
      </c>
    </row>
    <row r="15" spans="1:12" x14ac:dyDescent="0.25">
      <c r="A15" t="s">
        <v>122</v>
      </c>
      <c r="B15" t="s">
        <v>123</v>
      </c>
      <c r="C15" t="str">
        <f>analysis!K15</f>
        <v>Lower Namoi - High Security</v>
      </c>
      <c r="D15" t="str">
        <f>analysis!M15</f>
        <v>11986-HS</v>
      </c>
      <c r="E15" t="s">
        <v>121</v>
      </c>
      <c r="F15" t="str">
        <f>analysis!G15</f>
        <v>REGULATED RIVER (HIGH SECURITY)</v>
      </c>
      <c r="H15" s="1" t="s">
        <v>112</v>
      </c>
      <c r="I15">
        <f>VLOOKUP(K15,'ws lookup'!$A$2:$E$12,4,FALSE)</f>
        <v>38</v>
      </c>
      <c r="J15" t="str">
        <f>VLOOKUP(K15,'ws lookup'!$A$2:$E$12,5,FALSE)</f>
        <v>UPPER NAMOI AND LOWER NAMOI REGULATED RIVER WATER SOURCES</v>
      </c>
      <c r="K15">
        <f>analysis!F15</f>
        <v>11986</v>
      </c>
      <c r="L15" t="str">
        <f>analysis!C15</f>
        <v>LOWER NAMOI REGULATED RIVER WATER SOURCE</v>
      </c>
    </row>
    <row r="16" spans="1:12" x14ac:dyDescent="0.25">
      <c r="A16" t="s">
        <v>122</v>
      </c>
      <c r="B16" t="s">
        <v>123</v>
      </c>
      <c r="C16" t="str">
        <f>analysis!K16</f>
        <v>Lower Namoi - Supplementary Water</v>
      </c>
      <c r="D16" t="str">
        <f>analysis!M16</f>
        <v>11986-SUP</v>
      </c>
      <c r="E16" t="s">
        <v>121</v>
      </c>
      <c r="F16" t="str">
        <f>analysis!G16</f>
        <v>SUPPLEMENTARY WATER</v>
      </c>
      <c r="H16" s="1" t="s">
        <v>112</v>
      </c>
      <c r="I16">
        <f>VLOOKUP(K16,'ws lookup'!$A$2:$E$12,4,FALSE)</f>
        <v>38</v>
      </c>
      <c r="J16" t="str">
        <f>VLOOKUP(K16,'ws lookup'!$A$2:$E$12,5,FALSE)</f>
        <v>UPPER NAMOI AND LOWER NAMOI REGULATED RIVER WATER SOURCES</v>
      </c>
      <c r="K16">
        <f>analysis!F16</f>
        <v>11986</v>
      </c>
      <c r="L16" t="str">
        <f>analysis!C16</f>
        <v>LOWER NAMOI REGULATED RIVER WATER SOURCE</v>
      </c>
    </row>
    <row r="17" spans="1:12" x14ac:dyDescent="0.25">
      <c r="A17" t="s">
        <v>122</v>
      </c>
      <c r="B17" t="s">
        <v>123</v>
      </c>
      <c r="C17" t="str">
        <f>analysis!K17</f>
        <v>Macquarie - General Security</v>
      </c>
      <c r="D17" t="str">
        <f>analysis!M17</f>
        <v>11984-MAC-GS</v>
      </c>
      <c r="E17" t="s">
        <v>121</v>
      </c>
      <c r="F17" t="str">
        <f>analysis!G17</f>
        <v>REGULATED RIVER (GENERAL SECURITY)</v>
      </c>
      <c r="H17" t="str">
        <f>analysis!N17</f>
        <v>Macquarie</v>
      </c>
      <c r="I17">
        <f>VLOOKUP(K17,'ws lookup'!$A$2:$E$12,4,FALSE)</f>
        <v>27</v>
      </c>
      <c r="J17" t="str">
        <f>VLOOKUP(K17,'ws lookup'!$A$2:$E$12,5,FALSE)</f>
        <v>MACQUARIE AND CUDGEGONG REGULATED RIVERS WATER SOURCE</v>
      </c>
      <c r="K17">
        <f>analysis!F17</f>
        <v>11984</v>
      </c>
      <c r="L17" t="str">
        <f>analysis!C17</f>
        <v>MACQUARIE AND CUDGEGONG REGULATED RIVERS WATER SOURCE [THAT PART OF THE WATER SOURCE DOWNSTREAM OF THE UPPER LIMIT OF LAKE BURRENDONG]</v>
      </c>
    </row>
    <row r="18" spans="1:12" x14ac:dyDescent="0.25">
      <c r="A18" t="s">
        <v>122</v>
      </c>
      <c r="B18" t="s">
        <v>123</v>
      </c>
      <c r="C18" t="str">
        <f>analysis!K18</f>
        <v>Macquarie - High Security</v>
      </c>
      <c r="D18" t="str">
        <f>analysis!M18</f>
        <v>11984-MAC-HS</v>
      </c>
      <c r="E18" t="s">
        <v>121</v>
      </c>
      <c r="F18" t="str">
        <f>analysis!G18</f>
        <v>REGULATED RIVER (HIGH SECURITY)</v>
      </c>
      <c r="H18" t="str">
        <f>analysis!N18</f>
        <v>Macquarie</v>
      </c>
      <c r="I18">
        <f>VLOOKUP(K18,'ws lookup'!$A$2:$E$12,4,FALSE)</f>
        <v>27</v>
      </c>
      <c r="J18" t="str">
        <f>VLOOKUP(K18,'ws lookup'!$A$2:$E$12,5,FALSE)</f>
        <v>MACQUARIE AND CUDGEGONG REGULATED RIVERS WATER SOURCE</v>
      </c>
      <c r="K18">
        <f>analysis!F18</f>
        <v>11984</v>
      </c>
      <c r="L18" t="str">
        <f>analysis!C18</f>
        <v>MACQUARIE AND CUDGEGONG REGULATED RIVERS WATER SOURCE [THAT PART OF THE WATER SOURCE DOWNSTREAM OF THE UPPER LIMIT OF LAKE BURRENDONG]</v>
      </c>
    </row>
    <row r="19" spans="1:12" x14ac:dyDescent="0.25">
      <c r="A19" t="s">
        <v>122</v>
      </c>
      <c r="B19" t="s">
        <v>123</v>
      </c>
      <c r="C19" t="str">
        <f>analysis!K19</f>
        <v>Macquarie - Supplementary Water</v>
      </c>
      <c r="D19" t="str">
        <f>analysis!M19</f>
        <v>11984-MAC-SUP</v>
      </c>
      <c r="E19" t="s">
        <v>121</v>
      </c>
      <c r="F19" t="str">
        <f>analysis!G19</f>
        <v>SUPPLEMENTARY WATER</v>
      </c>
      <c r="H19" t="str">
        <f>analysis!N19</f>
        <v>Macquarie</v>
      </c>
      <c r="I19">
        <f>VLOOKUP(K19,'ws lookup'!$A$2:$E$12,4,FALSE)</f>
        <v>27</v>
      </c>
      <c r="J19" t="str">
        <f>VLOOKUP(K19,'ws lookup'!$A$2:$E$12,5,FALSE)</f>
        <v>MACQUARIE AND CUDGEGONG REGULATED RIVERS WATER SOURCE</v>
      </c>
      <c r="K19">
        <f>analysis!F19</f>
        <v>11984</v>
      </c>
      <c r="L19" t="str">
        <f>analysis!C19</f>
        <v>MACQUARIE AND CUDGEGONG REGULATED RIVERS WATER SOURCE [THAT PART OF THE WATER SOURCE DOWNSTREAM OF THE UPPER LIMIT OF LAKE BURRENDONG]</v>
      </c>
    </row>
    <row r="20" spans="1:12" x14ac:dyDescent="0.25">
      <c r="A20" t="s">
        <v>122</v>
      </c>
      <c r="B20" t="s">
        <v>123</v>
      </c>
      <c r="C20" t="str">
        <f>analysis!K20</f>
        <v>Cudgegong - General Security</v>
      </c>
      <c r="D20" t="str">
        <f>analysis!M20</f>
        <v>11984-CUD-GS</v>
      </c>
      <c r="E20" t="s">
        <v>121</v>
      </c>
      <c r="F20" t="str">
        <f>analysis!G20</f>
        <v>REGULATED RIVER (GENERAL SECURITY)</v>
      </c>
      <c r="H20" t="str">
        <f>analysis!N20</f>
        <v>Cudgegong</v>
      </c>
      <c r="I20">
        <f>VLOOKUP(K20,'ws lookup'!$A$2:$E$12,4,FALSE)</f>
        <v>27</v>
      </c>
      <c r="J20" t="str">
        <f>VLOOKUP(K20,'ws lookup'!$A$2:$E$12,5,FALSE)</f>
        <v>MACQUARIE AND CUDGEGONG REGULATED RIVERS WATER SOURCE</v>
      </c>
      <c r="K20">
        <f>analysis!F20</f>
        <v>11984</v>
      </c>
      <c r="L20" t="str">
        <f>analysis!C20</f>
        <v>MACQUARIE AND CUDGEGONG REGULATED RIVERS WATER SOURCE [THAT PART OF THE WATER SOURCE UPSTREAM OF THE UPPER LIMIT OF LAKE BURRENDONG]</v>
      </c>
    </row>
    <row r="21" spans="1:12" x14ac:dyDescent="0.25">
      <c r="A21" t="s">
        <v>122</v>
      </c>
      <c r="B21" t="s">
        <v>123</v>
      </c>
      <c r="C21" t="str">
        <f>analysis!K21</f>
        <v>Cudgegong - Supplementary Water</v>
      </c>
      <c r="D21" t="str">
        <f>analysis!M21</f>
        <v>11984-CUD-SUP</v>
      </c>
      <c r="E21" t="s">
        <v>121</v>
      </c>
      <c r="F21" t="str">
        <f>analysis!G21</f>
        <v>SUPPLEMENTARY WATER</v>
      </c>
      <c r="H21" t="str">
        <f>analysis!N21</f>
        <v>Cudgegong</v>
      </c>
      <c r="I21">
        <f>VLOOKUP(K21,'ws lookup'!$A$2:$E$12,4,FALSE)</f>
        <v>27</v>
      </c>
      <c r="J21" t="str">
        <f>VLOOKUP(K21,'ws lookup'!$A$2:$E$12,5,FALSE)</f>
        <v>MACQUARIE AND CUDGEGONG REGULATED RIVERS WATER SOURCE</v>
      </c>
      <c r="K21">
        <f>analysis!F21</f>
        <v>11984</v>
      </c>
      <c r="L21" t="str">
        <f>analysis!C21</f>
        <v>MACQUARIE AND CUDGEGONG REGULATED RIVERS WATER SOURCE [THAT PART OF THE WATER SOURCE UPSTREAM OF THE UPPER LIMIT OF LAKE BURRENDONG]</v>
      </c>
    </row>
    <row r="22" spans="1:12" x14ac:dyDescent="0.25">
      <c r="A22" t="s">
        <v>122</v>
      </c>
      <c r="B22" t="s">
        <v>123</v>
      </c>
      <c r="C22" t="str">
        <f>analysis!K22</f>
        <v>Murrumbidgee - Murrumbidgee Irrigation (Conveyance)</v>
      </c>
      <c r="D22" t="str">
        <f>analysis!M22</f>
        <v>11982-MI_con</v>
      </c>
      <c r="E22" t="s">
        <v>121</v>
      </c>
      <c r="F22" t="str">
        <f>analysis!G22</f>
        <v>MURRUMBIDGEE IRRIGATION (CONVEYANCE)</v>
      </c>
      <c r="H22" t="str">
        <f>analysis!N22</f>
        <v>Murrumbidgee</v>
      </c>
      <c r="I22">
        <f>VLOOKUP(K22,'ws lookup'!$A$2:$E$12,4,FALSE)</f>
        <v>18</v>
      </c>
      <c r="J22" t="str">
        <f>VLOOKUP(K22,'ws lookup'!$A$2:$E$12,5,FALSE)</f>
        <v>MURRUMBIDGEE REGULATED RIVER WATER SOURCE</v>
      </c>
      <c r="K22">
        <f>analysis!F22</f>
        <v>11982</v>
      </c>
      <c r="L22" t="str">
        <f>analysis!C22</f>
        <v>MURRUMBIDGEE REGULATED RIVER WATER SOURCE</v>
      </c>
    </row>
    <row r="23" spans="1:12" x14ac:dyDescent="0.25">
      <c r="A23" t="s">
        <v>122</v>
      </c>
      <c r="B23" t="s">
        <v>123</v>
      </c>
      <c r="C23" t="str">
        <f>analysis!K23</f>
        <v>Murrumbidgee - Coleambally Irrigation (Conveyance)</v>
      </c>
      <c r="D23" t="str">
        <f>analysis!M23</f>
        <v>11982-CI_con</v>
      </c>
      <c r="E23" t="s">
        <v>121</v>
      </c>
      <c r="F23" t="str">
        <f>analysis!G23</f>
        <v>COLEAMBALLY IRRIGATION (CONVEYANCE)</v>
      </c>
      <c r="H23" t="str">
        <f>analysis!N23</f>
        <v>Murrumbidgee</v>
      </c>
      <c r="I23">
        <f>VLOOKUP(K23,'ws lookup'!$A$2:$E$12,4,FALSE)</f>
        <v>18</v>
      </c>
      <c r="J23" t="str">
        <f>VLOOKUP(K23,'ws lookup'!$A$2:$E$12,5,FALSE)</f>
        <v>MURRUMBIDGEE REGULATED RIVER WATER SOURCE</v>
      </c>
      <c r="K23">
        <f>analysis!F23</f>
        <v>11982</v>
      </c>
      <c r="L23" t="str">
        <f>analysis!C23</f>
        <v>MURRUMBIDGEE REGULATED RIVER WATER SOURCE</v>
      </c>
    </row>
    <row r="24" spans="1:12" x14ac:dyDescent="0.25">
      <c r="A24" t="s">
        <v>122</v>
      </c>
      <c r="B24" t="s">
        <v>123</v>
      </c>
      <c r="C24" t="str">
        <f>analysis!K24</f>
        <v>Murrumbidgee - General Security</v>
      </c>
      <c r="D24" t="str">
        <f>analysis!M24</f>
        <v>11982-GS</v>
      </c>
      <c r="E24" t="s">
        <v>121</v>
      </c>
      <c r="F24" t="str">
        <f>analysis!G24</f>
        <v>REGULATED RIVER (GENERAL SECURITY)</v>
      </c>
      <c r="H24" t="str">
        <f>analysis!N24</f>
        <v>Murrumbidgee</v>
      </c>
      <c r="I24">
        <f>VLOOKUP(K24,'ws lookup'!$A$2:$E$12,4,FALSE)</f>
        <v>18</v>
      </c>
      <c r="J24" t="str">
        <f>VLOOKUP(K24,'ws lookup'!$A$2:$E$12,5,FALSE)</f>
        <v>MURRUMBIDGEE REGULATED RIVER WATER SOURCE</v>
      </c>
      <c r="K24">
        <f>analysis!F24</f>
        <v>11982</v>
      </c>
      <c r="L24" t="str">
        <f>analysis!C24</f>
        <v>MURRUMBIDGEE REGULATED RIVER WATER SOURCE</v>
      </c>
    </row>
    <row r="25" spans="1:12" x14ac:dyDescent="0.25">
      <c r="A25" t="s">
        <v>122</v>
      </c>
      <c r="B25" t="s">
        <v>123</v>
      </c>
      <c r="C25" t="str">
        <f>analysis!K25</f>
        <v>Murrumbidgee - High Security</v>
      </c>
      <c r="D25" t="str">
        <f>analysis!M25</f>
        <v>11982-HS</v>
      </c>
      <c r="E25" t="s">
        <v>121</v>
      </c>
      <c r="F25" t="str">
        <f>analysis!G25</f>
        <v>REGULATED RIVER (HIGH SECURITY)</v>
      </c>
      <c r="H25" t="str">
        <f>analysis!N25</f>
        <v>Murrumbidgee</v>
      </c>
      <c r="I25">
        <f>VLOOKUP(K25,'ws lookup'!$A$2:$E$12,4,FALSE)</f>
        <v>18</v>
      </c>
      <c r="J25" t="str">
        <f>VLOOKUP(K25,'ws lookup'!$A$2:$E$12,5,FALSE)</f>
        <v>MURRUMBIDGEE REGULATED RIVER WATER SOURCE</v>
      </c>
      <c r="K25">
        <f>analysis!F25</f>
        <v>11982</v>
      </c>
      <c r="L25" t="str">
        <f>analysis!C25</f>
        <v>MURRUMBIDGEE REGULATED RIVER WATER SOURCE</v>
      </c>
    </row>
    <row r="26" spans="1:12" x14ac:dyDescent="0.25">
      <c r="A26" t="s">
        <v>122</v>
      </c>
      <c r="B26" t="s">
        <v>123</v>
      </c>
      <c r="C26" t="str">
        <f>analysis!K26</f>
        <v>Murrumbidgee - Supplementary Water (Lowbidgee)</v>
      </c>
      <c r="D26" t="str">
        <f>analysis!M26</f>
        <v>11982-SUP_low</v>
      </c>
      <c r="E26" t="s">
        <v>121</v>
      </c>
      <c r="F26" t="str">
        <f>analysis!G26</f>
        <v>SUPPLEMENTARY WATER (LOWBIDGEE)</v>
      </c>
      <c r="H26" t="str">
        <f>analysis!N26</f>
        <v>Murrumbidgee</v>
      </c>
      <c r="I26">
        <f>VLOOKUP(K26,'ws lookup'!$A$2:$E$12,4,FALSE)</f>
        <v>18</v>
      </c>
      <c r="J26" t="str">
        <f>VLOOKUP(K26,'ws lookup'!$A$2:$E$12,5,FALSE)</f>
        <v>MURRUMBIDGEE REGULATED RIVER WATER SOURCE</v>
      </c>
      <c r="K26">
        <f>analysis!F26</f>
        <v>11982</v>
      </c>
      <c r="L26" t="str">
        <f>analysis!C26</f>
        <v>MURRUMBIDGEE REGULATED RIVER WATER SOURCE</v>
      </c>
    </row>
    <row r="27" spans="1:12" x14ac:dyDescent="0.25">
      <c r="A27" t="s">
        <v>122</v>
      </c>
      <c r="B27" t="s">
        <v>123</v>
      </c>
      <c r="C27" t="str">
        <f>analysis!K27</f>
        <v>Murrumbidgee - Conveyance</v>
      </c>
      <c r="D27" t="str">
        <f>analysis!M27</f>
        <v>11982-RR_con</v>
      </c>
      <c r="E27" t="s">
        <v>121</v>
      </c>
      <c r="F27" t="str">
        <f>analysis!G27</f>
        <v>REGULATED RIVER (CONVEYANCE)</v>
      </c>
      <c r="H27" t="str">
        <f>analysis!N27</f>
        <v>Murrumbidgee</v>
      </c>
      <c r="I27">
        <f>VLOOKUP(K27,'ws lookup'!$A$2:$E$12,4,FALSE)</f>
        <v>18</v>
      </c>
      <c r="J27" t="str">
        <f>VLOOKUP(K27,'ws lookup'!$A$2:$E$12,5,FALSE)</f>
        <v>MURRUMBIDGEE REGULATED RIVER WATER SOURCE</v>
      </c>
      <c r="K27">
        <f>analysis!F27</f>
        <v>11982</v>
      </c>
      <c r="L27" t="str">
        <f>analysis!C27</f>
        <v>MURRUMBIDGEE REGULATED RIVER WATER SOURCE</v>
      </c>
    </row>
    <row r="28" spans="1:12" x14ac:dyDescent="0.25">
      <c r="A28" t="s">
        <v>122</v>
      </c>
      <c r="B28" t="s">
        <v>123</v>
      </c>
      <c r="C28" t="str">
        <f>analysis!K28</f>
        <v>Murrumbidgee - Supplementary Water</v>
      </c>
      <c r="D28" t="str">
        <f>analysis!M28</f>
        <v>11982-SUP</v>
      </c>
      <c r="E28" t="s">
        <v>121</v>
      </c>
      <c r="F28" t="str">
        <f>analysis!G28</f>
        <v>SUPPLEMENTARY WATER</v>
      </c>
      <c r="H28" t="str">
        <f>analysis!N28</f>
        <v>Murrumbidgee</v>
      </c>
      <c r="I28">
        <f>VLOOKUP(K28,'ws lookup'!$A$2:$E$12,4,FALSE)</f>
        <v>18</v>
      </c>
      <c r="J28" t="str">
        <f>VLOOKUP(K28,'ws lookup'!$A$2:$E$12,5,FALSE)</f>
        <v>MURRUMBIDGEE REGULATED RIVER WATER SOURCE</v>
      </c>
      <c r="K28">
        <f>analysis!F28</f>
        <v>11982</v>
      </c>
      <c r="L28" t="str">
        <f>analysis!C28</f>
        <v>MURRUMBIDGEE REGULATED RIVER WATER SOURCE</v>
      </c>
    </row>
    <row r="29" spans="1:12" x14ac:dyDescent="0.25">
      <c r="A29" t="s">
        <v>122</v>
      </c>
      <c r="B29" t="s">
        <v>123</v>
      </c>
      <c r="C29" t="str">
        <f>analysis!K29</f>
        <v>Murray - General Security</v>
      </c>
      <c r="D29" t="str">
        <f>analysis!M29</f>
        <v>11904-GS</v>
      </c>
      <c r="E29" t="s">
        <v>121</v>
      </c>
      <c r="F29" t="str">
        <f>analysis!G29</f>
        <v>REGULATED RIVER (GENERAL SECURITY)</v>
      </c>
      <c r="H29" t="str">
        <f>analysis!N29</f>
        <v>Murray</v>
      </c>
      <c r="I29">
        <f>VLOOKUP(K29,'ws lookup'!$A$2:$E$12,4,FALSE)</f>
        <v>22</v>
      </c>
      <c r="J29" t="str">
        <f>VLOOKUP(K29,'ws lookup'!$A$2:$E$12,5,FALSE)</f>
        <v>NEW SOUTH WALES MURRAY AND LOWER DARLING REGULATED RIVERS WATER SOURCES</v>
      </c>
      <c r="K29">
        <f>analysis!F29</f>
        <v>11904</v>
      </c>
      <c r="L29" t="str">
        <f>analysis!C29</f>
        <v>NEW SOUTH WALES MURRAY REGULATED RIVER WATER SOURCE</v>
      </c>
    </row>
    <row r="30" spans="1:12" x14ac:dyDescent="0.25">
      <c r="A30" t="s">
        <v>122</v>
      </c>
      <c r="B30" t="s">
        <v>123</v>
      </c>
      <c r="C30" t="str">
        <f>analysis!K30</f>
        <v>Murray - High Security</v>
      </c>
      <c r="D30" t="str">
        <f>analysis!M30</f>
        <v>11904-HS</v>
      </c>
      <c r="E30" t="s">
        <v>121</v>
      </c>
      <c r="F30" t="str">
        <f>analysis!G30</f>
        <v>REGULATED RIVER (HIGH SECURITY)</v>
      </c>
      <c r="H30" t="str">
        <f>analysis!N30</f>
        <v>Murray</v>
      </c>
      <c r="I30">
        <f>VLOOKUP(K30,'ws lookup'!$A$2:$E$12,4,FALSE)</f>
        <v>22</v>
      </c>
      <c r="J30" t="str">
        <f>VLOOKUP(K30,'ws lookup'!$A$2:$E$12,5,FALSE)</f>
        <v>NEW SOUTH WALES MURRAY AND LOWER DARLING REGULATED RIVERS WATER SOURCES</v>
      </c>
      <c r="K30">
        <f>analysis!F30</f>
        <v>11904</v>
      </c>
      <c r="L30" t="str">
        <f>analysis!C30</f>
        <v>NEW SOUTH WALES MURRAY REGULATED RIVER WATER SOURCE</v>
      </c>
    </row>
    <row r="31" spans="1:12" x14ac:dyDescent="0.25">
      <c r="A31" t="s">
        <v>122</v>
      </c>
      <c r="B31" t="s">
        <v>123</v>
      </c>
      <c r="C31" t="str">
        <f>analysis!K31</f>
        <v>Murray - Conveyance</v>
      </c>
      <c r="D31" t="str">
        <f>analysis!M31</f>
        <v>11904-RR_con</v>
      </c>
      <c r="E31" t="s">
        <v>121</v>
      </c>
      <c r="F31" t="str">
        <f>analysis!G31</f>
        <v>REGULATED RIVER (CONVEYANCE)</v>
      </c>
      <c r="H31" t="str">
        <f>analysis!N31</f>
        <v>Murray</v>
      </c>
      <c r="I31">
        <f>VLOOKUP(K31,'ws lookup'!$A$2:$E$12,4,FALSE)</f>
        <v>22</v>
      </c>
      <c r="J31" t="str">
        <f>VLOOKUP(K31,'ws lookup'!$A$2:$E$12,5,FALSE)</f>
        <v>NEW SOUTH WALES MURRAY AND LOWER DARLING REGULATED RIVERS WATER SOURCES</v>
      </c>
      <c r="K31">
        <f>analysis!F31</f>
        <v>11904</v>
      </c>
      <c r="L31" t="str">
        <f>analysis!C31</f>
        <v>NEW SOUTH WALES MURRAY REGULATED RIVER WATER SOURCE</v>
      </c>
    </row>
    <row r="32" spans="1:12" x14ac:dyDescent="0.25">
      <c r="A32" t="s">
        <v>122</v>
      </c>
      <c r="B32" t="s">
        <v>123</v>
      </c>
      <c r="C32" t="str">
        <f>analysis!K32</f>
        <v>Murray - Supplementary Water</v>
      </c>
      <c r="D32" t="str">
        <f>analysis!M32</f>
        <v>11904-SUP</v>
      </c>
      <c r="E32" t="s">
        <v>121</v>
      </c>
      <c r="F32" t="str">
        <f>analysis!G32</f>
        <v>SUPPLEMENTARY WATER</v>
      </c>
      <c r="H32" t="str">
        <f>analysis!N32</f>
        <v>Murray</v>
      </c>
      <c r="I32">
        <f>VLOOKUP(K32,'ws lookup'!$A$2:$E$12,4,FALSE)</f>
        <v>22</v>
      </c>
      <c r="J32" t="str">
        <f>VLOOKUP(K32,'ws lookup'!$A$2:$E$12,5,FALSE)</f>
        <v>NEW SOUTH WALES MURRAY AND LOWER DARLING REGULATED RIVERS WATER SOURCES</v>
      </c>
      <c r="K32">
        <f>analysis!F32</f>
        <v>11904</v>
      </c>
      <c r="L32" t="str">
        <f>analysis!C32</f>
        <v>NEW SOUTH WALES MURRAY REGULATED RIVER WATER SOURCE</v>
      </c>
    </row>
    <row r="33" spans="1:12" x14ac:dyDescent="0.25">
      <c r="A33" t="s">
        <v>122</v>
      </c>
      <c r="B33" t="s">
        <v>123</v>
      </c>
      <c r="C33" t="str">
        <f>analysis!K33</f>
        <v>Peel - General Security</v>
      </c>
      <c r="D33" t="str">
        <f>analysis!M33</f>
        <v>15101-GS</v>
      </c>
      <c r="E33" t="s">
        <v>121</v>
      </c>
      <c r="F33" t="str">
        <f>analysis!G33</f>
        <v>REGULATED RIVER (GENERAL SECURITY)</v>
      </c>
      <c r="H33" t="str">
        <f>analysis!N33</f>
        <v>Peel</v>
      </c>
      <c r="I33">
        <f>VLOOKUP(K33,'ws lookup'!$A$2:$E$12,4,FALSE)</f>
        <v>88</v>
      </c>
      <c r="J33" t="str">
        <f>VLOOKUP(K33,'ws lookup'!$A$2:$E$12,5,FALSE)</f>
        <v>PEEL REGULATED RIVER WATER SOURCE</v>
      </c>
      <c r="K33">
        <f>analysis!F33</f>
        <v>15101</v>
      </c>
      <c r="L33" t="str">
        <f>analysis!C33</f>
        <v>PEEL REGULATED RIVER WATER SOURCE</v>
      </c>
    </row>
    <row r="34" spans="1:12" x14ac:dyDescent="0.25">
      <c r="A34" t="s">
        <v>122</v>
      </c>
      <c r="B34" t="s">
        <v>123</v>
      </c>
      <c r="C34" t="str">
        <f>analysis!K34</f>
        <v>Upper Namoi - General Security</v>
      </c>
      <c r="D34" t="str">
        <f>analysis!M34</f>
        <v>12105-GS</v>
      </c>
      <c r="E34" t="s">
        <v>121</v>
      </c>
      <c r="F34" t="str">
        <f>analysis!G34</f>
        <v>REGULATED RIVER (GENERAL SECURITY)</v>
      </c>
      <c r="H34" s="1" t="s">
        <v>112</v>
      </c>
      <c r="I34" t="e">
        <f>VLOOKUP(K34,'ws lookup'!$A$2:$E$12,4,FALSE)</f>
        <v>#N/A</v>
      </c>
      <c r="J34" t="e">
        <f>VLOOKUP(K34,'ws lookup'!$A$2:$E$12,5,FALSE)</f>
        <v>#N/A</v>
      </c>
      <c r="K34">
        <f>analysis!F34</f>
        <v>12105</v>
      </c>
      <c r="L34" t="str">
        <f>analysis!C34</f>
        <v>UPPER NAMOI REGULATED RIVER WATER SOURCE</v>
      </c>
    </row>
    <row r="35" spans="1:12" x14ac:dyDescent="0.25">
      <c r="A35" t="s">
        <v>122</v>
      </c>
      <c r="B35" t="s">
        <v>123</v>
      </c>
      <c r="C35" t="str">
        <f>analysis!K35</f>
        <v>Upper Namoi - High Security</v>
      </c>
      <c r="D35" t="str">
        <f>analysis!M35</f>
        <v>12105-HS</v>
      </c>
      <c r="E35" t="s">
        <v>121</v>
      </c>
      <c r="F35" t="str">
        <f>analysis!G35</f>
        <v>REGULATED RIVER (HIGH SECURITY)</v>
      </c>
      <c r="H35" s="1" t="s">
        <v>112</v>
      </c>
      <c r="I35" t="e">
        <f>VLOOKUP(K35,'ws lookup'!$A$2:$E$12,4,FALSE)</f>
        <v>#N/A</v>
      </c>
      <c r="J35" t="e">
        <f>VLOOKUP(K35,'ws lookup'!$A$2:$E$12,5,FALSE)</f>
        <v>#N/A</v>
      </c>
      <c r="K35">
        <f>analysis!F35</f>
        <v>12105</v>
      </c>
      <c r="L35" t="str">
        <f>analysis!C35</f>
        <v>UPPER NAMOI REGULATED RIVER WATER SOURCE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zoomScale="87" zoomScaleNormal="87" workbookViewId="0">
      <selection activeCell="B2" sqref="B2"/>
    </sheetView>
  </sheetViews>
  <sheetFormatPr defaultRowHeight="15" x14ac:dyDescent="0.25"/>
  <cols>
    <col min="3" max="3" width="52.85546875" customWidth="1"/>
    <col min="4" max="4" width="8.42578125" style="3" customWidth="1"/>
    <col min="5" max="5" width="15.28515625" style="3" customWidth="1"/>
    <col min="7" max="7" width="41.5703125" bestFit="1" customWidth="1"/>
    <col min="8" max="8" width="27.28515625" customWidth="1"/>
    <col min="9" max="9" width="23.85546875" customWidth="1"/>
    <col min="10" max="10" width="10.85546875" bestFit="1" customWidth="1"/>
    <col min="11" max="11" width="37.140625" customWidth="1"/>
    <col min="12" max="12" width="6.5703125" customWidth="1"/>
    <col min="13" max="13" width="17" customWidth="1"/>
    <col min="14" max="14" width="13.85546875" customWidth="1"/>
  </cols>
  <sheetData>
    <row r="1" spans="1:14" x14ac:dyDescent="0.25">
      <c r="A1" s="4" t="s">
        <v>36</v>
      </c>
      <c r="B1" s="4" t="s">
        <v>37</v>
      </c>
      <c r="C1" t="s">
        <v>1</v>
      </c>
      <c r="D1" s="3" t="s">
        <v>23</v>
      </c>
      <c r="E1" s="3" t="s">
        <v>24</v>
      </c>
      <c r="F1" t="s">
        <v>0</v>
      </c>
      <c r="G1" t="s">
        <v>22</v>
      </c>
      <c r="H1" t="s">
        <v>22</v>
      </c>
      <c r="I1" t="s">
        <v>102</v>
      </c>
      <c r="J1" t="s">
        <v>94</v>
      </c>
      <c r="K1" s="4" t="s">
        <v>93</v>
      </c>
      <c r="L1" s="4" t="s">
        <v>23</v>
      </c>
      <c r="M1" s="4" t="s">
        <v>95</v>
      </c>
      <c r="N1" s="4" t="s">
        <v>101</v>
      </c>
    </row>
    <row r="2" spans="1:14" x14ac:dyDescent="0.25">
      <c r="A2" t="s">
        <v>122</v>
      </c>
      <c r="B2" t="s">
        <v>123</v>
      </c>
      <c r="C2" t="s">
        <v>18</v>
      </c>
      <c r="D2" s="3">
        <f>LEN(C2)</f>
        <v>42</v>
      </c>
      <c r="E2" s="3" t="s">
        <v>25</v>
      </c>
      <c r="F2">
        <v>14681</v>
      </c>
      <c r="G2" t="s">
        <v>19</v>
      </c>
      <c r="H2" t="s">
        <v>88</v>
      </c>
      <c r="I2" t="str">
        <f>PROPER(H2)</f>
        <v>General Security A</v>
      </c>
      <c r="J2" t="str">
        <f>VLOOKUP(H2,matches!$B$2:$C$24,2,FALSE)</f>
        <v>GS_A</v>
      </c>
      <c r="K2" t="str">
        <f>E2 &amp;" - "&amp;I2</f>
        <v>Border Rivers - General Security A</v>
      </c>
      <c r="L2" s="3">
        <f>LEN(K2)</f>
        <v>34</v>
      </c>
      <c r="M2" t="str">
        <f>F2&amp;"-"&amp;J2</f>
        <v>14681-GS_A</v>
      </c>
      <c r="N2" t="str">
        <f>E2</f>
        <v>Border Rivers</v>
      </c>
    </row>
    <row r="3" spans="1:14" x14ac:dyDescent="0.25">
      <c r="A3" t="s">
        <v>39</v>
      </c>
      <c r="B3" t="s">
        <v>38</v>
      </c>
      <c r="C3" t="s">
        <v>18</v>
      </c>
      <c r="D3" s="3">
        <f>LEN(C3)</f>
        <v>42</v>
      </c>
      <c r="E3" s="3" t="s">
        <v>25</v>
      </c>
      <c r="F3">
        <v>14681</v>
      </c>
      <c r="G3" t="s">
        <v>20</v>
      </c>
      <c r="H3" t="s">
        <v>89</v>
      </c>
      <c r="I3" t="str">
        <f t="shared" ref="I3:I35" si="0">PROPER(H3)</f>
        <v>General Security B</v>
      </c>
      <c r="J3" t="str">
        <f>VLOOKUP(H3,matches!$B$2:$C$24,2,FALSE)</f>
        <v>GS_B</v>
      </c>
      <c r="K3" t="str">
        <f t="shared" ref="K3:K35" si="1">E3 &amp;" - "&amp;I3</f>
        <v>Border Rivers - General Security B</v>
      </c>
      <c r="L3" s="3">
        <f t="shared" ref="L3:L35" si="2">LEN(K3)</f>
        <v>34</v>
      </c>
      <c r="M3" t="str">
        <f t="shared" ref="M3:M16" si="3">F3&amp;"-"&amp;J3</f>
        <v>14681-GS_B</v>
      </c>
      <c r="N3" t="str">
        <f t="shared" ref="N3:N35" si="4">E3</f>
        <v>Border Rivers</v>
      </c>
    </row>
    <row r="4" spans="1:14" x14ac:dyDescent="0.25">
      <c r="A4" t="s">
        <v>39</v>
      </c>
      <c r="B4" t="s">
        <v>38</v>
      </c>
      <c r="C4" t="s">
        <v>18</v>
      </c>
      <c r="D4" s="3">
        <f>LEN(C4)</f>
        <v>42</v>
      </c>
      <c r="E4" s="3" t="s">
        <v>25</v>
      </c>
      <c r="F4">
        <v>14681</v>
      </c>
      <c r="G4" t="s">
        <v>4</v>
      </c>
      <c r="H4" t="s">
        <v>90</v>
      </c>
      <c r="I4" t="str">
        <f t="shared" si="0"/>
        <v>High Security</v>
      </c>
      <c r="J4" t="str">
        <f>VLOOKUP(H4,matches!$B$2:$C$24,2,FALSE)</f>
        <v>HS</v>
      </c>
      <c r="K4" t="str">
        <f t="shared" si="1"/>
        <v>Border Rivers - High Security</v>
      </c>
      <c r="L4" s="3">
        <f t="shared" si="2"/>
        <v>29</v>
      </c>
      <c r="M4" t="str">
        <f t="shared" si="3"/>
        <v>14681-HS</v>
      </c>
      <c r="N4" t="str">
        <f t="shared" si="4"/>
        <v>Border Rivers</v>
      </c>
    </row>
    <row r="5" spans="1:14" x14ac:dyDescent="0.25">
      <c r="A5" t="s">
        <v>39</v>
      </c>
      <c r="B5" t="s">
        <v>38</v>
      </c>
      <c r="C5" t="s">
        <v>18</v>
      </c>
      <c r="D5" s="3">
        <f>LEN(C5)</f>
        <v>42</v>
      </c>
      <c r="E5" s="3" t="s">
        <v>25</v>
      </c>
      <c r="F5">
        <v>14681</v>
      </c>
      <c r="G5" t="s">
        <v>5</v>
      </c>
      <c r="H5" t="s">
        <v>5</v>
      </c>
      <c r="I5" t="str">
        <f t="shared" si="0"/>
        <v>Supplementary Water</v>
      </c>
      <c r="J5" t="str">
        <f>VLOOKUP(H5,matches!$B$2:$C$24,2,FALSE)</f>
        <v>SUP</v>
      </c>
      <c r="K5" t="str">
        <f t="shared" si="1"/>
        <v>Border Rivers - Supplementary Water</v>
      </c>
      <c r="L5" s="3">
        <f t="shared" si="2"/>
        <v>35</v>
      </c>
      <c r="M5" t="str">
        <f t="shared" si="3"/>
        <v>14681-SUP</v>
      </c>
      <c r="N5" t="str">
        <f t="shared" si="4"/>
        <v>Border Rivers</v>
      </c>
    </row>
    <row r="6" spans="1:14" x14ac:dyDescent="0.25">
      <c r="A6" t="s">
        <v>39</v>
      </c>
      <c r="B6" t="s">
        <v>38</v>
      </c>
      <c r="C6" t="s">
        <v>14</v>
      </c>
      <c r="D6" s="3">
        <f>LEN(C6)</f>
        <v>35</v>
      </c>
      <c r="E6" s="3" t="s">
        <v>26</v>
      </c>
      <c r="F6">
        <v>11985</v>
      </c>
      <c r="G6" t="s">
        <v>3</v>
      </c>
      <c r="H6" t="s">
        <v>91</v>
      </c>
      <c r="I6" t="str">
        <f t="shared" si="0"/>
        <v>General Security</v>
      </c>
      <c r="J6" t="str">
        <f>VLOOKUP(H6,matches!$B$2:$C$24,2,FALSE)</f>
        <v>GS</v>
      </c>
      <c r="K6" t="str">
        <f t="shared" si="1"/>
        <v>Gwydir - General Security</v>
      </c>
      <c r="L6" s="3">
        <f t="shared" si="2"/>
        <v>25</v>
      </c>
      <c r="M6" t="str">
        <f t="shared" si="3"/>
        <v>11985-GS</v>
      </c>
      <c r="N6" t="str">
        <f t="shared" si="4"/>
        <v>Gwydir</v>
      </c>
    </row>
    <row r="7" spans="1:14" x14ac:dyDescent="0.25">
      <c r="A7" t="s">
        <v>39</v>
      </c>
      <c r="B7" t="s">
        <v>38</v>
      </c>
      <c r="C7" t="s">
        <v>14</v>
      </c>
      <c r="D7" s="3">
        <f>LEN(C7)</f>
        <v>35</v>
      </c>
      <c r="E7" s="3" t="s">
        <v>26</v>
      </c>
      <c r="F7">
        <v>11985</v>
      </c>
      <c r="G7" t="s">
        <v>4</v>
      </c>
      <c r="H7" t="s">
        <v>90</v>
      </c>
      <c r="I7" t="str">
        <f t="shared" si="0"/>
        <v>High Security</v>
      </c>
      <c r="J7" t="str">
        <f>VLOOKUP(H7,matches!$B$2:$C$24,2,FALSE)</f>
        <v>HS</v>
      </c>
      <c r="K7" t="str">
        <f t="shared" si="1"/>
        <v>Gwydir - High Security</v>
      </c>
      <c r="L7" s="3">
        <f t="shared" si="2"/>
        <v>22</v>
      </c>
      <c r="M7" t="str">
        <f t="shared" si="3"/>
        <v>11985-HS</v>
      </c>
      <c r="N7" t="str">
        <f t="shared" si="4"/>
        <v>Gwydir</v>
      </c>
    </row>
    <row r="8" spans="1:14" x14ac:dyDescent="0.25">
      <c r="A8" t="s">
        <v>39</v>
      </c>
      <c r="B8" t="s">
        <v>38</v>
      </c>
      <c r="C8" t="s">
        <v>14</v>
      </c>
      <c r="D8" s="3">
        <f>LEN(C8)</f>
        <v>35</v>
      </c>
      <c r="E8" s="3" t="s">
        <v>26</v>
      </c>
      <c r="F8">
        <v>11985</v>
      </c>
      <c r="G8" t="s">
        <v>5</v>
      </c>
      <c r="H8" t="s">
        <v>5</v>
      </c>
      <c r="I8" t="str">
        <f t="shared" si="0"/>
        <v>Supplementary Water</v>
      </c>
      <c r="J8" t="str">
        <f>VLOOKUP(H8,matches!$B$2:$C$24,2,FALSE)</f>
        <v>SUP</v>
      </c>
      <c r="K8" t="str">
        <f t="shared" si="1"/>
        <v>Gwydir - Supplementary Water</v>
      </c>
      <c r="L8" s="3">
        <f t="shared" si="2"/>
        <v>28</v>
      </c>
      <c r="M8" t="str">
        <f t="shared" si="3"/>
        <v>11985-SUP</v>
      </c>
      <c r="N8" t="str">
        <f t="shared" si="4"/>
        <v>Gwydir</v>
      </c>
    </row>
    <row r="9" spans="1:14" x14ac:dyDescent="0.25">
      <c r="A9" t="s">
        <v>39</v>
      </c>
      <c r="B9" t="s">
        <v>38</v>
      </c>
      <c r="C9" t="s">
        <v>11</v>
      </c>
      <c r="D9" s="3">
        <f>LEN(C9)</f>
        <v>36</v>
      </c>
      <c r="E9" s="3" t="s">
        <v>27</v>
      </c>
      <c r="F9">
        <v>11983</v>
      </c>
      <c r="G9" t="s">
        <v>3</v>
      </c>
      <c r="H9" t="s">
        <v>91</v>
      </c>
      <c r="I9" t="str">
        <f t="shared" si="0"/>
        <v>General Security</v>
      </c>
      <c r="J9" t="str">
        <f>VLOOKUP(H9,matches!$B$2:$C$24,2,FALSE)</f>
        <v>GS</v>
      </c>
      <c r="K9" t="str">
        <f t="shared" si="1"/>
        <v>Lachlan - General Security</v>
      </c>
      <c r="L9" s="3">
        <f t="shared" si="2"/>
        <v>26</v>
      </c>
      <c r="M9" t="str">
        <f t="shared" si="3"/>
        <v>11983-GS</v>
      </c>
      <c r="N9" t="str">
        <f t="shared" si="4"/>
        <v>Lachlan</v>
      </c>
    </row>
    <row r="10" spans="1:14" x14ac:dyDescent="0.25">
      <c r="A10" t="s">
        <v>39</v>
      </c>
      <c r="B10" t="s">
        <v>38</v>
      </c>
      <c r="C10" t="s">
        <v>11</v>
      </c>
      <c r="D10" s="3">
        <f>LEN(C10)</f>
        <v>36</v>
      </c>
      <c r="E10" s="3" t="s">
        <v>27</v>
      </c>
      <c r="F10">
        <v>11983</v>
      </c>
      <c r="G10" t="s">
        <v>4</v>
      </c>
      <c r="H10" t="s">
        <v>90</v>
      </c>
      <c r="I10" t="str">
        <f t="shared" si="0"/>
        <v>High Security</v>
      </c>
      <c r="J10" t="str">
        <f>VLOOKUP(H10,matches!$B$2:$C$24,2,FALSE)</f>
        <v>HS</v>
      </c>
      <c r="K10" t="str">
        <f t="shared" si="1"/>
        <v>Lachlan - High Security</v>
      </c>
      <c r="L10" s="3">
        <f t="shared" si="2"/>
        <v>23</v>
      </c>
      <c r="M10" t="str">
        <f t="shared" si="3"/>
        <v>11983-HS</v>
      </c>
      <c r="N10" t="str">
        <f t="shared" si="4"/>
        <v>Lachlan</v>
      </c>
    </row>
    <row r="11" spans="1:14" x14ac:dyDescent="0.25">
      <c r="A11" t="s">
        <v>39</v>
      </c>
      <c r="B11" t="s">
        <v>38</v>
      </c>
      <c r="C11" t="s">
        <v>16</v>
      </c>
      <c r="D11" s="3">
        <f>LEN(C11)</f>
        <v>42</v>
      </c>
      <c r="E11" s="3" t="s">
        <v>28</v>
      </c>
      <c r="F11">
        <v>12104</v>
      </c>
      <c r="G11" t="s">
        <v>3</v>
      </c>
      <c r="H11" t="s">
        <v>91</v>
      </c>
      <c r="I11" t="str">
        <f t="shared" si="0"/>
        <v>General Security</v>
      </c>
      <c r="J11" t="str">
        <f>VLOOKUP(H11,matches!$B$2:$C$24,2,FALSE)</f>
        <v>GS</v>
      </c>
      <c r="K11" t="str">
        <f t="shared" si="1"/>
        <v>Lower Darling - General Security</v>
      </c>
      <c r="L11" s="3">
        <f t="shared" si="2"/>
        <v>32</v>
      </c>
      <c r="M11" t="str">
        <f t="shared" si="3"/>
        <v>12104-GS</v>
      </c>
      <c r="N11" t="str">
        <f t="shared" si="4"/>
        <v>Lower Darling</v>
      </c>
    </row>
    <row r="12" spans="1:14" x14ac:dyDescent="0.25">
      <c r="A12" t="s">
        <v>39</v>
      </c>
      <c r="B12" t="s">
        <v>38</v>
      </c>
      <c r="C12" t="s">
        <v>16</v>
      </c>
      <c r="D12" s="3">
        <f>LEN(C12)</f>
        <v>42</v>
      </c>
      <c r="E12" s="3" t="s">
        <v>28</v>
      </c>
      <c r="F12">
        <v>12104</v>
      </c>
      <c r="G12" t="s">
        <v>4</v>
      </c>
      <c r="H12" t="s">
        <v>90</v>
      </c>
      <c r="I12" t="str">
        <f t="shared" si="0"/>
        <v>High Security</v>
      </c>
      <c r="J12" t="str">
        <f>VLOOKUP(H12,matches!$B$2:$C$24,2,FALSE)</f>
        <v>HS</v>
      </c>
      <c r="K12" t="str">
        <f t="shared" si="1"/>
        <v>Lower Darling - High Security</v>
      </c>
      <c r="L12" s="3">
        <f t="shared" si="2"/>
        <v>29</v>
      </c>
      <c r="M12" t="str">
        <f t="shared" si="3"/>
        <v>12104-HS</v>
      </c>
      <c r="N12" t="str">
        <f t="shared" si="4"/>
        <v>Lower Darling</v>
      </c>
    </row>
    <row r="13" spans="1:14" x14ac:dyDescent="0.25">
      <c r="A13" t="s">
        <v>39</v>
      </c>
      <c r="B13" t="s">
        <v>38</v>
      </c>
      <c r="C13" t="s">
        <v>16</v>
      </c>
      <c r="D13" s="3">
        <f>LEN(C13)</f>
        <v>42</v>
      </c>
      <c r="E13" s="3" t="s">
        <v>28</v>
      </c>
      <c r="F13">
        <v>12104</v>
      </c>
      <c r="G13" t="s">
        <v>5</v>
      </c>
      <c r="H13" t="s">
        <v>5</v>
      </c>
      <c r="I13" t="str">
        <f t="shared" si="0"/>
        <v>Supplementary Water</v>
      </c>
      <c r="J13" t="str">
        <f>VLOOKUP(H13,matches!$B$2:$C$24,2,FALSE)</f>
        <v>SUP</v>
      </c>
      <c r="K13" t="str">
        <f t="shared" si="1"/>
        <v>Lower Darling - Supplementary Water</v>
      </c>
      <c r="L13" s="3">
        <f t="shared" si="2"/>
        <v>35</v>
      </c>
      <c r="M13" t="str">
        <f t="shared" si="3"/>
        <v>12104-SUP</v>
      </c>
      <c r="N13" t="str">
        <f t="shared" si="4"/>
        <v>Lower Darling</v>
      </c>
    </row>
    <row r="14" spans="1:14" x14ac:dyDescent="0.25">
      <c r="A14" t="s">
        <v>39</v>
      </c>
      <c r="B14" t="s">
        <v>38</v>
      </c>
      <c r="C14" t="s">
        <v>15</v>
      </c>
      <c r="D14" s="3">
        <f>LEN(C14)</f>
        <v>40</v>
      </c>
      <c r="E14" s="3" t="s">
        <v>29</v>
      </c>
      <c r="F14">
        <v>11986</v>
      </c>
      <c r="G14" t="s">
        <v>3</v>
      </c>
      <c r="H14" t="s">
        <v>91</v>
      </c>
      <c r="I14" t="str">
        <f t="shared" si="0"/>
        <v>General Security</v>
      </c>
      <c r="J14" t="str">
        <f>VLOOKUP(H14,matches!$B$2:$C$24,2,FALSE)</f>
        <v>GS</v>
      </c>
      <c r="K14" t="str">
        <f t="shared" si="1"/>
        <v>Lower Namoi - General Security</v>
      </c>
      <c r="L14" s="3">
        <f t="shared" si="2"/>
        <v>30</v>
      </c>
      <c r="M14" t="str">
        <f t="shared" si="3"/>
        <v>11986-GS</v>
      </c>
      <c r="N14" t="str">
        <f t="shared" si="4"/>
        <v>Lower Namoi</v>
      </c>
    </row>
    <row r="15" spans="1:14" x14ac:dyDescent="0.25">
      <c r="A15" t="s">
        <v>39</v>
      </c>
      <c r="B15" t="s">
        <v>38</v>
      </c>
      <c r="C15" t="s">
        <v>15</v>
      </c>
      <c r="D15" s="3">
        <f>LEN(C15)</f>
        <v>40</v>
      </c>
      <c r="E15" s="3" t="s">
        <v>29</v>
      </c>
      <c r="F15">
        <v>11986</v>
      </c>
      <c r="G15" t="s">
        <v>4</v>
      </c>
      <c r="H15" t="s">
        <v>90</v>
      </c>
      <c r="I15" t="str">
        <f t="shared" si="0"/>
        <v>High Security</v>
      </c>
      <c r="J15" t="str">
        <f>VLOOKUP(H15,matches!$B$2:$C$24,2,FALSE)</f>
        <v>HS</v>
      </c>
      <c r="K15" t="str">
        <f t="shared" si="1"/>
        <v>Lower Namoi - High Security</v>
      </c>
      <c r="L15" s="3">
        <f t="shared" si="2"/>
        <v>27</v>
      </c>
      <c r="M15" t="str">
        <f t="shared" si="3"/>
        <v>11986-HS</v>
      </c>
      <c r="N15" t="str">
        <f t="shared" si="4"/>
        <v>Lower Namoi</v>
      </c>
    </row>
    <row r="16" spans="1:14" x14ac:dyDescent="0.25">
      <c r="A16" t="s">
        <v>39</v>
      </c>
      <c r="B16" t="s">
        <v>38</v>
      </c>
      <c r="C16" t="s">
        <v>15</v>
      </c>
      <c r="D16" s="3">
        <f>LEN(C16)</f>
        <v>40</v>
      </c>
      <c r="E16" s="3" t="s">
        <v>29</v>
      </c>
      <c r="F16">
        <v>11986</v>
      </c>
      <c r="G16" t="s">
        <v>5</v>
      </c>
      <c r="H16" t="s">
        <v>5</v>
      </c>
      <c r="I16" t="str">
        <f t="shared" si="0"/>
        <v>Supplementary Water</v>
      </c>
      <c r="J16" t="str">
        <f>VLOOKUP(H16,matches!$B$2:$C$24,2,FALSE)</f>
        <v>SUP</v>
      </c>
      <c r="K16" t="str">
        <f t="shared" si="1"/>
        <v>Lower Namoi - Supplementary Water</v>
      </c>
      <c r="L16" s="3">
        <f t="shared" si="2"/>
        <v>33</v>
      </c>
      <c r="M16" t="str">
        <f t="shared" si="3"/>
        <v>11986-SUP</v>
      </c>
      <c r="N16" t="str">
        <f t="shared" si="4"/>
        <v>Lower Namoi</v>
      </c>
    </row>
    <row r="17" spans="1:14" x14ac:dyDescent="0.25">
      <c r="A17" t="s">
        <v>39</v>
      </c>
      <c r="B17" t="s">
        <v>38</v>
      </c>
      <c r="C17" s="1" t="s">
        <v>12</v>
      </c>
      <c r="D17" s="3">
        <f>LEN(C17)</f>
        <v>134</v>
      </c>
      <c r="E17" s="3" t="s">
        <v>34</v>
      </c>
      <c r="F17">
        <v>11984</v>
      </c>
      <c r="G17" t="s">
        <v>3</v>
      </c>
      <c r="H17" t="s">
        <v>91</v>
      </c>
      <c r="I17" t="str">
        <f t="shared" si="0"/>
        <v>General Security</v>
      </c>
      <c r="J17" t="str">
        <f>VLOOKUP(H17,matches!$B$2:$C$24,2,FALSE)</f>
        <v>GS</v>
      </c>
      <c r="K17" t="str">
        <f t="shared" si="1"/>
        <v>Macquarie - General Security</v>
      </c>
      <c r="L17" s="3">
        <f t="shared" si="2"/>
        <v>28</v>
      </c>
      <c r="M17" s="1" t="s">
        <v>96</v>
      </c>
      <c r="N17" t="str">
        <f t="shared" si="4"/>
        <v>Macquarie</v>
      </c>
    </row>
    <row r="18" spans="1:14" x14ac:dyDescent="0.25">
      <c r="A18" t="s">
        <v>39</v>
      </c>
      <c r="B18" t="s">
        <v>38</v>
      </c>
      <c r="C18" s="1" t="s">
        <v>12</v>
      </c>
      <c r="D18" s="3">
        <f>LEN(C18)</f>
        <v>134</v>
      </c>
      <c r="E18" s="3" t="s">
        <v>34</v>
      </c>
      <c r="F18">
        <v>11984</v>
      </c>
      <c r="G18" t="s">
        <v>4</v>
      </c>
      <c r="H18" t="s">
        <v>90</v>
      </c>
      <c r="I18" t="str">
        <f t="shared" si="0"/>
        <v>High Security</v>
      </c>
      <c r="J18" t="str">
        <f>VLOOKUP(H18,matches!$B$2:$C$24,2,FALSE)</f>
        <v>HS</v>
      </c>
      <c r="K18" t="str">
        <f t="shared" si="1"/>
        <v>Macquarie - High Security</v>
      </c>
      <c r="L18" s="3">
        <f t="shared" si="2"/>
        <v>25</v>
      </c>
      <c r="M18" s="1" t="s">
        <v>97</v>
      </c>
      <c r="N18" t="str">
        <f t="shared" si="4"/>
        <v>Macquarie</v>
      </c>
    </row>
    <row r="19" spans="1:14" x14ac:dyDescent="0.25">
      <c r="A19" t="s">
        <v>39</v>
      </c>
      <c r="B19" t="s">
        <v>38</v>
      </c>
      <c r="C19" s="1" t="s">
        <v>12</v>
      </c>
      <c r="D19" s="3">
        <f>LEN(C19)</f>
        <v>134</v>
      </c>
      <c r="E19" s="3" t="s">
        <v>34</v>
      </c>
      <c r="F19">
        <v>11984</v>
      </c>
      <c r="G19" t="s">
        <v>5</v>
      </c>
      <c r="H19" t="s">
        <v>5</v>
      </c>
      <c r="I19" t="str">
        <f t="shared" si="0"/>
        <v>Supplementary Water</v>
      </c>
      <c r="J19" t="str">
        <f>VLOOKUP(H19,matches!$B$2:$C$24,2,FALSE)</f>
        <v>SUP</v>
      </c>
      <c r="K19" t="str">
        <f t="shared" si="1"/>
        <v>Macquarie - Supplementary Water</v>
      </c>
      <c r="L19" s="3">
        <f t="shared" si="2"/>
        <v>31</v>
      </c>
      <c r="M19" s="1" t="s">
        <v>98</v>
      </c>
      <c r="N19" t="str">
        <f t="shared" si="4"/>
        <v>Macquarie</v>
      </c>
    </row>
    <row r="20" spans="1:14" x14ac:dyDescent="0.25">
      <c r="A20" t="s">
        <v>39</v>
      </c>
      <c r="B20" t="s">
        <v>38</v>
      </c>
      <c r="C20" s="2" t="s">
        <v>13</v>
      </c>
      <c r="D20" s="3">
        <f>LEN(C20)</f>
        <v>132</v>
      </c>
      <c r="E20" s="3" t="s">
        <v>35</v>
      </c>
      <c r="F20">
        <v>11984</v>
      </c>
      <c r="G20" t="s">
        <v>3</v>
      </c>
      <c r="H20" t="s">
        <v>91</v>
      </c>
      <c r="I20" t="str">
        <f t="shared" si="0"/>
        <v>General Security</v>
      </c>
      <c r="J20" t="str">
        <f>VLOOKUP(H20,matches!$B$2:$C$24,2,FALSE)</f>
        <v>GS</v>
      </c>
      <c r="K20" t="str">
        <f t="shared" si="1"/>
        <v>Cudgegong - General Security</v>
      </c>
      <c r="L20" s="3">
        <f t="shared" si="2"/>
        <v>28</v>
      </c>
      <c r="M20" s="1" t="s">
        <v>99</v>
      </c>
      <c r="N20" t="str">
        <f t="shared" si="4"/>
        <v>Cudgegong</v>
      </c>
    </row>
    <row r="21" spans="1:14" x14ac:dyDescent="0.25">
      <c r="A21" t="s">
        <v>39</v>
      </c>
      <c r="B21" t="s">
        <v>38</v>
      </c>
      <c r="C21" s="2" t="s">
        <v>13</v>
      </c>
      <c r="D21" s="3">
        <f>LEN(C21)</f>
        <v>132</v>
      </c>
      <c r="E21" s="3" t="s">
        <v>35</v>
      </c>
      <c r="F21">
        <v>11984</v>
      </c>
      <c r="G21" t="s">
        <v>5</v>
      </c>
      <c r="H21" t="s">
        <v>5</v>
      </c>
      <c r="I21" t="str">
        <f t="shared" si="0"/>
        <v>Supplementary Water</v>
      </c>
      <c r="J21" t="str">
        <f>VLOOKUP(H21,matches!$B$2:$C$24,2,FALSE)</f>
        <v>SUP</v>
      </c>
      <c r="K21" t="str">
        <f t="shared" si="1"/>
        <v>Cudgegong - Supplementary Water</v>
      </c>
      <c r="L21" s="3">
        <f t="shared" si="2"/>
        <v>31</v>
      </c>
      <c r="M21" s="1" t="s">
        <v>100</v>
      </c>
      <c r="N21" t="str">
        <f t="shared" si="4"/>
        <v>Cudgegong</v>
      </c>
    </row>
    <row r="22" spans="1:14" x14ac:dyDescent="0.25">
      <c r="A22" t="s">
        <v>39</v>
      </c>
      <c r="B22" t="s">
        <v>38</v>
      </c>
      <c r="C22" t="s">
        <v>7</v>
      </c>
      <c r="D22" s="3">
        <f>LEN(C22)</f>
        <v>41</v>
      </c>
      <c r="E22" s="3" t="s">
        <v>30</v>
      </c>
      <c r="F22">
        <v>11982</v>
      </c>
      <c r="G22" t="s">
        <v>9</v>
      </c>
      <c r="H22" s="1" t="s">
        <v>9</v>
      </c>
      <c r="I22" t="str">
        <f t="shared" si="0"/>
        <v>Murrumbidgee Irrigation (Conveyance)</v>
      </c>
      <c r="J22" t="s">
        <v>57</v>
      </c>
      <c r="K22" t="str">
        <f t="shared" si="1"/>
        <v>Murrumbidgee - Murrumbidgee Irrigation (Conveyance)</v>
      </c>
      <c r="L22" s="3">
        <f t="shared" si="2"/>
        <v>51</v>
      </c>
      <c r="M22" t="str">
        <f t="shared" ref="M22:M35" si="5">F22&amp;"-"&amp;J22</f>
        <v>11982-MI_con</v>
      </c>
      <c r="N22" t="str">
        <f t="shared" si="4"/>
        <v>Murrumbidgee</v>
      </c>
    </row>
    <row r="23" spans="1:14" x14ac:dyDescent="0.25">
      <c r="A23" t="s">
        <v>39</v>
      </c>
      <c r="B23" t="s">
        <v>38</v>
      </c>
      <c r="C23" t="s">
        <v>7</v>
      </c>
      <c r="D23" s="3">
        <f>LEN(C23)</f>
        <v>41</v>
      </c>
      <c r="E23" s="3" t="s">
        <v>30</v>
      </c>
      <c r="F23">
        <v>11982</v>
      </c>
      <c r="G23" t="s">
        <v>8</v>
      </c>
      <c r="H23" s="1" t="s">
        <v>8</v>
      </c>
      <c r="I23" t="str">
        <f t="shared" si="0"/>
        <v>Coleambally Irrigation (Conveyance)</v>
      </c>
      <c r="J23" t="s">
        <v>43</v>
      </c>
      <c r="K23" t="str">
        <f t="shared" si="1"/>
        <v>Murrumbidgee - Coleambally Irrigation (Conveyance)</v>
      </c>
      <c r="L23" s="3">
        <f t="shared" si="2"/>
        <v>50</v>
      </c>
      <c r="M23" t="str">
        <f t="shared" si="5"/>
        <v>11982-CI_con</v>
      </c>
      <c r="N23" t="str">
        <f t="shared" si="4"/>
        <v>Murrumbidgee</v>
      </c>
    </row>
    <row r="24" spans="1:14" x14ac:dyDescent="0.25">
      <c r="A24" t="s">
        <v>39</v>
      </c>
      <c r="B24" t="s">
        <v>38</v>
      </c>
      <c r="C24" t="s">
        <v>7</v>
      </c>
      <c r="D24" s="3">
        <f>LEN(C24)</f>
        <v>41</v>
      </c>
      <c r="E24" s="3" t="s">
        <v>30</v>
      </c>
      <c r="F24">
        <v>11982</v>
      </c>
      <c r="G24" t="s">
        <v>3</v>
      </c>
      <c r="H24" t="s">
        <v>91</v>
      </c>
      <c r="I24" t="str">
        <f t="shared" si="0"/>
        <v>General Security</v>
      </c>
      <c r="J24" t="str">
        <f>VLOOKUP(H24,matches!$B$2:$C$24,2,FALSE)</f>
        <v>GS</v>
      </c>
      <c r="K24" t="str">
        <f t="shared" si="1"/>
        <v>Murrumbidgee - General Security</v>
      </c>
      <c r="L24" s="3">
        <f t="shared" si="2"/>
        <v>31</v>
      </c>
      <c r="M24" t="str">
        <f t="shared" si="5"/>
        <v>11982-GS</v>
      </c>
      <c r="N24" t="str">
        <f t="shared" si="4"/>
        <v>Murrumbidgee</v>
      </c>
    </row>
    <row r="25" spans="1:14" x14ac:dyDescent="0.25">
      <c r="A25" t="s">
        <v>39</v>
      </c>
      <c r="B25" t="s">
        <v>38</v>
      </c>
      <c r="C25" t="s">
        <v>7</v>
      </c>
      <c r="D25" s="3">
        <f>LEN(C25)</f>
        <v>41</v>
      </c>
      <c r="E25" s="3" t="s">
        <v>30</v>
      </c>
      <c r="F25">
        <v>11982</v>
      </c>
      <c r="G25" t="s">
        <v>4</v>
      </c>
      <c r="H25" t="s">
        <v>90</v>
      </c>
      <c r="I25" t="str">
        <f t="shared" si="0"/>
        <v>High Security</v>
      </c>
      <c r="J25" t="str">
        <f>VLOOKUP(H25,matches!$B$2:$C$24,2,FALSE)</f>
        <v>HS</v>
      </c>
      <c r="K25" t="str">
        <f t="shared" si="1"/>
        <v>Murrumbidgee - High Security</v>
      </c>
      <c r="L25" s="3">
        <f t="shared" si="2"/>
        <v>28</v>
      </c>
      <c r="M25" t="str">
        <f t="shared" si="5"/>
        <v>11982-HS</v>
      </c>
      <c r="N25" t="str">
        <f t="shared" si="4"/>
        <v>Murrumbidgee</v>
      </c>
    </row>
    <row r="26" spans="1:14" x14ac:dyDescent="0.25">
      <c r="A26" t="s">
        <v>39</v>
      </c>
      <c r="B26" t="s">
        <v>38</v>
      </c>
      <c r="C26" t="s">
        <v>7</v>
      </c>
      <c r="D26" s="3">
        <f>LEN(C26)</f>
        <v>41</v>
      </c>
      <c r="E26" s="3" t="s">
        <v>30</v>
      </c>
      <c r="F26">
        <v>11982</v>
      </c>
      <c r="G26" t="s">
        <v>10</v>
      </c>
      <c r="H26" s="1" t="s">
        <v>10</v>
      </c>
      <c r="I26" t="str">
        <f t="shared" si="0"/>
        <v>Supplementary Water (Lowbidgee)</v>
      </c>
      <c r="J26" t="s">
        <v>79</v>
      </c>
      <c r="K26" t="str">
        <f t="shared" si="1"/>
        <v>Murrumbidgee - Supplementary Water (Lowbidgee)</v>
      </c>
      <c r="L26" s="3">
        <f t="shared" si="2"/>
        <v>46</v>
      </c>
      <c r="M26" t="str">
        <f t="shared" si="5"/>
        <v>11982-SUP_low</v>
      </c>
      <c r="N26" t="str">
        <f t="shared" si="4"/>
        <v>Murrumbidgee</v>
      </c>
    </row>
    <row r="27" spans="1:14" x14ac:dyDescent="0.25">
      <c r="A27" t="s">
        <v>39</v>
      </c>
      <c r="B27" t="s">
        <v>38</v>
      </c>
      <c r="C27" t="s">
        <v>7</v>
      </c>
      <c r="D27" s="3">
        <f>LEN(C27)</f>
        <v>41</v>
      </c>
      <c r="E27" s="3" t="s">
        <v>30</v>
      </c>
      <c r="F27">
        <v>11982</v>
      </c>
      <c r="G27" t="s">
        <v>6</v>
      </c>
      <c r="H27" t="s">
        <v>92</v>
      </c>
      <c r="I27" t="str">
        <f t="shared" si="0"/>
        <v>Conveyance</v>
      </c>
      <c r="J27" t="str">
        <f>VLOOKUP(H27,matches!$B$2:$C$24,2,FALSE)</f>
        <v>RR_con</v>
      </c>
      <c r="K27" t="str">
        <f t="shared" si="1"/>
        <v>Murrumbidgee - Conveyance</v>
      </c>
      <c r="L27" s="3">
        <f t="shared" si="2"/>
        <v>25</v>
      </c>
      <c r="M27" t="str">
        <f t="shared" si="5"/>
        <v>11982-RR_con</v>
      </c>
      <c r="N27" t="str">
        <f t="shared" si="4"/>
        <v>Murrumbidgee</v>
      </c>
    </row>
    <row r="28" spans="1:14" x14ac:dyDescent="0.25">
      <c r="A28" t="s">
        <v>39</v>
      </c>
      <c r="B28" t="s">
        <v>38</v>
      </c>
      <c r="C28" t="s">
        <v>7</v>
      </c>
      <c r="D28" s="3">
        <f>LEN(C28)</f>
        <v>41</v>
      </c>
      <c r="E28" s="3" t="s">
        <v>30</v>
      </c>
      <c r="F28">
        <v>11982</v>
      </c>
      <c r="G28" t="s">
        <v>5</v>
      </c>
      <c r="H28" t="s">
        <v>5</v>
      </c>
      <c r="I28" t="str">
        <f t="shared" si="0"/>
        <v>Supplementary Water</v>
      </c>
      <c r="J28" t="str">
        <f>VLOOKUP(H28,matches!$B$2:$C$24,2,FALSE)</f>
        <v>SUP</v>
      </c>
      <c r="K28" t="str">
        <f t="shared" si="1"/>
        <v>Murrumbidgee - Supplementary Water</v>
      </c>
      <c r="L28" s="3">
        <f t="shared" si="2"/>
        <v>34</v>
      </c>
      <c r="M28" t="str">
        <f t="shared" si="5"/>
        <v>11982-SUP</v>
      </c>
      <c r="N28" t="str">
        <f t="shared" si="4"/>
        <v>Murrumbidgee</v>
      </c>
    </row>
    <row r="29" spans="1:14" x14ac:dyDescent="0.25">
      <c r="A29" t="s">
        <v>39</v>
      </c>
      <c r="B29" t="s">
        <v>38</v>
      </c>
      <c r="C29" t="s">
        <v>2</v>
      </c>
      <c r="D29" s="3">
        <f>LEN(C29)</f>
        <v>51</v>
      </c>
      <c r="E29" s="3" t="s">
        <v>31</v>
      </c>
      <c r="F29">
        <v>11904</v>
      </c>
      <c r="G29" t="s">
        <v>3</v>
      </c>
      <c r="H29" t="s">
        <v>91</v>
      </c>
      <c r="I29" t="str">
        <f t="shared" si="0"/>
        <v>General Security</v>
      </c>
      <c r="J29" t="str">
        <f>VLOOKUP(H29,matches!$B$2:$C$24,2,FALSE)</f>
        <v>GS</v>
      </c>
      <c r="K29" t="str">
        <f t="shared" si="1"/>
        <v>Murray - General Security</v>
      </c>
      <c r="L29" s="3">
        <f t="shared" si="2"/>
        <v>25</v>
      </c>
      <c r="M29" t="str">
        <f t="shared" si="5"/>
        <v>11904-GS</v>
      </c>
      <c r="N29" t="str">
        <f t="shared" si="4"/>
        <v>Murray</v>
      </c>
    </row>
    <row r="30" spans="1:14" x14ac:dyDescent="0.25">
      <c r="A30" t="s">
        <v>39</v>
      </c>
      <c r="B30" t="s">
        <v>38</v>
      </c>
      <c r="C30" t="s">
        <v>2</v>
      </c>
      <c r="D30" s="3">
        <f>LEN(C30)</f>
        <v>51</v>
      </c>
      <c r="E30" s="3" t="s">
        <v>31</v>
      </c>
      <c r="F30">
        <v>11904</v>
      </c>
      <c r="G30" t="s">
        <v>4</v>
      </c>
      <c r="H30" t="s">
        <v>90</v>
      </c>
      <c r="I30" t="str">
        <f t="shared" si="0"/>
        <v>High Security</v>
      </c>
      <c r="J30" t="str">
        <f>VLOOKUP(H30,matches!$B$2:$C$24,2,FALSE)</f>
        <v>HS</v>
      </c>
      <c r="K30" t="str">
        <f t="shared" si="1"/>
        <v>Murray - High Security</v>
      </c>
      <c r="L30" s="3">
        <f t="shared" si="2"/>
        <v>22</v>
      </c>
      <c r="M30" t="str">
        <f t="shared" si="5"/>
        <v>11904-HS</v>
      </c>
      <c r="N30" t="str">
        <f t="shared" si="4"/>
        <v>Murray</v>
      </c>
    </row>
    <row r="31" spans="1:14" x14ac:dyDescent="0.25">
      <c r="A31" t="s">
        <v>39</v>
      </c>
      <c r="B31" t="s">
        <v>38</v>
      </c>
      <c r="C31" t="s">
        <v>2</v>
      </c>
      <c r="D31" s="3">
        <f>LEN(C31)</f>
        <v>51</v>
      </c>
      <c r="E31" s="3" t="s">
        <v>31</v>
      </c>
      <c r="F31">
        <v>11904</v>
      </c>
      <c r="G31" t="s">
        <v>6</v>
      </c>
      <c r="H31" t="s">
        <v>92</v>
      </c>
      <c r="I31" t="str">
        <f t="shared" si="0"/>
        <v>Conveyance</v>
      </c>
      <c r="J31" t="str">
        <f>VLOOKUP(H31,matches!$B$2:$C$24,2,FALSE)</f>
        <v>RR_con</v>
      </c>
      <c r="K31" t="str">
        <f t="shared" si="1"/>
        <v>Murray - Conveyance</v>
      </c>
      <c r="L31" s="3">
        <f t="shared" si="2"/>
        <v>19</v>
      </c>
      <c r="M31" t="str">
        <f t="shared" si="5"/>
        <v>11904-RR_con</v>
      </c>
      <c r="N31" t="str">
        <f t="shared" si="4"/>
        <v>Murray</v>
      </c>
    </row>
    <row r="32" spans="1:14" x14ac:dyDescent="0.25">
      <c r="A32" t="s">
        <v>39</v>
      </c>
      <c r="B32" t="s">
        <v>38</v>
      </c>
      <c r="C32" t="s">
        <v>2</v>
      </c>
      <c r="D32" s="3">
        <f>LEN(C32)</f>
        <v>51</v>
      </c>
      <c r="E32" s="3" t="s">
        <v>31</v>
      </c>
      <c r="F32">
        <v>11904</v>
      </c>
      <c r="G32" t="s">
        <v>5</v>
      </c>
      <c r="H32" t="s">
        <v>5</v>
      </c>
      <c r="I32" t="str">
        <f t="shared" si="0"/>
        <v>Supplementary Water</v>
      </c>
      <c r="J32" t="str">
        <f>VLOOKUP(H32,matches!$B$2:$C$24,2,FALSE)</f>
        <v>SUP</v>
      </c>
      <c r="K32" t="str">
        <f t="shared" si="1"/>
        <v>Murray - Supplementary Water</v>
      </c>
      <c r="L32" s="3">
        <f t="shared" si="2"/>
        <v>28</v>
      </c>
      <c r="M32" t="str">
        <f t="shared" si="5"/>
        <v>11904-SUP</v>
      </c>
      <c r="N32" t="str">
        <f t="shared" si="4"/>
        <v>Murray</v>
      </c>
    </row>
    <row r="33" spans="1:14" x14ac:dyDescent="0.25">
      <c r="A33" t="s">
        <v>39</v>
      </c>
      <c r="B33" t="s">
        <v>38</v>
      </c>
      <c r="C33" t="s">
        <v>21</v>
      </c>
      <c r="D33" s="3">
        <f>LEN(C33)</f>
        <v>33</v>
      </c>
      <c r="E33" s="3" t="s">
        <v>32</v>
      </c>
      <c r="F33">
        <v>15101</v>
      </c>
      <c r="G33" t="s">
        <v>3</v>
      </c>
      <c r="H33" t="s">
        <v>91</v>
      </c>
      <c r="I33" t="str">
        <f t="shared" si="0"/>
        <v>General Security</v>
      </c>
      <c r="J33" t="str">
        <f>VLOOKUP(H33,matches!$B$2:$C$24,2,FALSE)</f>
        <v>GS</v>
      </c>
      <c r="K33" t="str">
        <f t="shared" si="1"/>
        <v>Peel - General Security</v>
      </c>
      <c r="L33" s="3">
        <f t="shared" si="2"/>
        <v>23</v>
      </c>
      <c r="M33" t="str">
        <f t="shared" si="5"/>
        <v>15101-GS</v>
      </c>
      <c r="N33" t="str">
        <f t="shared" si="4"/>
        <v>Peel</v>
      </c>
    </row>
    <row r="34" spans="1:14" x14ac:dyDescent="0.25">
      <c r="A34" t="s">
        <v>39</v>
      </c>
      <c r="B34" t="s">
        <v>38</v>
      </c>
      <c r="C34" t="s">
        <v>17</v>
      </c>
      <c r="D34" s="3">
        <f>LEN(C34)</f>
        <v>40</v>
      </c>
      <c r="E34" s="3" t="s">
        <v>33</v>
      </c>
      <c r="F34">
        <v>12105</v>
      </c>
      <c r="G34" t="s">
        <v>3</v>
      </c>
      <c r="H34" t="s">
        <v>91</v>
      </c>
      <c r="I34" t="str">
        <f t="shared" si="0"/>
        <v>General Security</v>
      </c>
      <c r="J34" t="str">
        <f>VLOOKUP(H34,matches!$B$2:$C$24,2,FALSE)</f>
        <v>GS</v>
      </c>
      <c r="K34" t="str">
        <f t="shared" si="1"/>
        <v>Upper Namoi - General Security</v>
      </c>
      <c r="L34" s="3">
        <f t="shared" si="2"/>
        <v>30</v>
      </c>
      <c r="M34" t="str">
        <f t="shared" si="5"/>
        <v>12105-GS</v>
      </c>
      <c r="N34" t="str">
        <f t="shared" si="4"/>
        <v>Upper Namoi</v>
      </c>
    </row>
    <row r="35" spans="1:14" x14ac:dyDescent="0.25">
      <c r="A35" t="s">
        <v>39</v>
      </c>
      <c r="B35" t="s">
        <v>38</v>
      </c>
      <c r="C35" t="s">
        <v>17</v>
      </c>
      <c r="D35" s="3">
        <f>LEN(C35)</f>
        <v>40</v>
      </c>
      <c r="E35" s="3" t="s">
        <v>33</v>
      </c>
      <c r="F35">
        <v>12105</v>
      </c>
      <c r="G35" t="s">
        <v>4</v>
      </c>
      <c r="H35" t="s">
        <v>90</v>
      </c>
      <c r="I35" t="str">
        <f t="shared" si="0"/>
        <v>High Security</v>
      </c>
      <c r="J35" t="str">
        <f>VLOOKUP(H35,matches!$B$2:$C$24,2,FALSE)</f>
        <v>HS</v>
      </c>
      <c r="K35" t="str">
        <f t="shared" si="1"/>
        <v>Upper Namoi - High Security</v>
      </c>
      <c r="L35" s="3">
        <f t="shared" si="2"/>
        <v>27</v>
      </c>
      <c r="M35" t="str">
        <f t="shared" si="5"/>
        <v>12105-HS</v>
      </c>
      <c r="N35" t="str">
        <f t="shared" si="4"/>
        <v>Upper Namoi</v>
      </c>
    </row>
  </sheetData>
  <sortState xmlns:xlrd2="http://schemas.microsoft.com/office/spreadsheetml/2017/richdata2" ref="C2:G35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38E5-D90D-424B-B95C-74DBAA97C54C}">
  <dimension ref="A1:C24"/>
  <sheetViews>
    <sheetView workbookViewId="0">
      <selection activeCell="C23" sqref="C23"/>
    </sheetView>
  </sheetViews>
  <sheetFormatPr defaultRowHeight="15" x14ac:dyDescent="0.25"/>
  <cols>
    <col min="1" max="1" width="49.42578125" bestFit="1" customWidth="1"/>
    <col min="2" max="2" width="61.28515625" bestFit="1" customWidth="1"/>
    <col min="3" max="3" width="15.85546875" bestFit="1" customWidth="1"/>
  </cols>
  <sheetData>
    <row r="1" spans="1:3" x14ac:dyDescent="0.25">
      <c r="A1" t="s">
        <v>42</v>
      </c>
      <c r="B1" t="str">
        <f>UPPER(A1)</f>
        <v>COLEAMBALLY IRRIGATION (CONVEYANCE)</v>
      </c>
      <c r="C1" t="s">
        <v>43</v>
      </c>
    </row>
    <row r="2" spans="1:3" x14ac:dyDescent="0.25">
      <c r="A2" t="s">
        <v>58</v>
      </c>
      <c r="B2" t="str">
        <f>UPPER(A2)</f>
        <v>CONVEYANCE</v>
      </c>
      <c r="C2" t="s">
        <v>59</v>
      </c>
    </row>
    <row r="3" spans="1:3" x14ac:dyDescent="0.25">
      <c r="A3" t="s">
        <v>44</v>
      </c>
      <c r="B3" t="str">
        <f>UPPER(A3)</f>
        <v>DOMESTIC AND STOCK</v>
      </c>
      <c r="C3" t="s">
        <v>45</v>
      </c>
    </row>
    <row r="4" spans="1:3" x14ac:dyDescent="0.25">
      <c r="A4" t="s">
        <v>46</v>
      </c>
      <c r="B4" t="str">
        <f>UPPER(A4)</f>
        <v>DOMESTIC AND STOCK (DOMESTIC)</v>
      </c>
      <c r="C4" t="s">
        <v>47</v>
      </c>
    </row>
    <row r="5" spans="1:3" x14ac:dyDescent="0.25">
      <c r="A5" t="s">
        <v>48</v>
      </c>
      <c r="B5" t="str">
        <f>UPPER(A5)</f>
        <v>DOMESTIC AND STOCK (STOCK)</v>
      </c>
      <c r="C5" t="s">
        <v>49</v>
      </c>
    </row>
    <row r="6" spans="1:3" x14ac:dyDescent="0.25">
      <c r="A6" t="s">
        <v>80</v>
      </c>
      <c r="B6" t="str">
        <f>UPPER(A6)</f>
        <v>EAGLE CREEK (TEMPORARY CONVEYANCE)</v>
      </c>
      <c r="C6" t="s">
        <v>81</v>
      </c>
    </row>
    <row r="7" spans="1:3" x14ac:dyDescent="0.25">
      <c r="A7" t="s">
        <v>64</v>
      </c>
      <c r="B7" t="str">
        <f>UPPER(A7)</f>
        <v>GENERAL SECURITY</v>
      </c>
      <c r="C7" t="s">
        <v>65</v>
      </c>
    </row>
    <row r="8" spans="1:3" x14ac:dyDescent="0.25">
      <c r="A8" t="s">
        <v>60</v>
      </c>
      <c r="B8" t="str">
        <f>UPPER(A8)</f>
        <v>GENERAL SECURITY A</v>
      </c>
      <c r="C8" t="s">
        <v>61</v>
      </c>
    </row>
    <row r="9" spans="1:3" x14ac:dyDescent="0.25">
      <c r="A9" t="s">
        <v>62</v>
      </c>
      <c r="B9" t="str">
        <f>UPPER(A9)</f>
        <v>GENERAL SECURITY B</v>
      </c>
      <c r="C9" t="s">
        <v>63</v>
      </c>
    </row>
    <row r="10" spans="1:3" x14ac:dyDescent="0.25">
      <c r="A10" t="s">
        <v>66</v>
      </c>
      <c r="B10" t="str">
        <f>UPPER(A10)</f>
        <v>HIGH SECURITY</v>
      </c>
      <c r="C10" t="s">
        <v>67</v>
      </c>
    </row>
    <row r="11" spans="1:3" x14ac:dyDescent="0.25">
      <c r="A11" t="s">
        <v>68</v>
      </c>
      <c r="B11" t="str">
        <f>UPPER(A11)</f>
        <v>HIGH SECURITY (ABORIGINAL CULTURAL)</v>
      </c>
      <c r="C11" t="s">
        <v>69</v>
      </c>
    </row>
    <row r="12" spans="1:3" x14ac:dyDescent="0.25">
      <c r="A12" t="s">
        <v>72</v>
      </c>
      <c r="B12" t="str">
        <f>UPPER(A12)</f>
        <v>HIGH SECURITY (RESEARCH)</v>
      </c>
      <c r="C12" t="s">
        <v>73</v>
      </c>
    </row>
    <row r="13" spans="1:3" x14ac:dyDescent="0.25">
      <c r="A13" t="s">
        <v>74</v>
      </c>
      <c r="B13" t="str">
        <f>UPPER(A13)</f>
        <v>HIGH SECURITY (TOWN WATER SUPPLY)</v>
      </c>
      <c r="C13" t="s">
        <v>75</v>
      </c>
    </row>
    <row r="14" spans="1:3" x14ac:dyDescent="0.25">
      <c r="A14" t="s">
        <v>50</v>
      </c>
      <c r="B14" t="str">
        <f>UPPER(A14)</f>
        <v>LOCAL WATER UTILITY</v>
      </c>
      <c r="C14" t="s">
        <v>51</v>
      </c>
    </row>
    <row r="15" spans="1:3" x14ac:dyDescent="0.25">
      <c r="A15" t="s">
        <v>52</v>
      </c>
      <c r="B15" t="str">
        <f>UPPER(A15)</f>
        <v>LOCAL WATER UTILITY[DOMESTIC AND COMMERCIAL]</v>
      </c>
      <c r="C15" t="s">
        <v>53</v>
      </c>
    </row>
    <row r="16" spans="1:3" x14ac:dyDescent="0.25">
      <c r="A16" t="s">
        <v>54</v>
      </c>
      <c r="B16" t="str">
        <f>UPPER(A16)</f>
        <v>MAJOR UTILITY[POWER GENERATION]</v>
      </c>
      <c r="C16" t="s">
        <v>55</v>
      </c>
    </row>
    <row r="17" spans="1:3" x14ac:dyDescent="0.25">
      <c r="A17" t="s">
        <v>82</v>
      </c>
      <c r="B17" t="str">
        <f>UPPER(A17)</f>
        <v>MATHOURA (TEMPORARY CONVEYANCE)</v>
      </c>
      <c r="C17" t="s">
        <v>83</v>
      </c>
    </row>
    <row r="18" spans="1:3" x14ac:dyDescent="0.25">
      <c r="A18" t="s">
        <v>84</v>
      </c>
      <c r="B18" t="str">
        <f>UPPER(A18)</f>
        <v>MOIRA (TEMPORARY CONVEYANCE)</v>
      </c>
      <c r="C18" t="s">
        <v>85</v>
      </c>
    </row>
    <row r="19" spans="1:3" x14ac:dyDescent="0.25">
      <c r="A19" t="s">
        <v>56</v>
      </c>
      <c r="B19" t="str">
        <f>UPPER(A19)</f>
        <v>MURRUMBIDGEE IRRIGATION (CONVEYANCE)</v>
      </c>
      <c r="C19" t="s">
        <v>57</v>
      </c>
    </row>
    <row r="20" spans="1:3" x14ac:dyDescent="0.25">
      <c r="A20" t="s">
        <v>70</v>
      </c>
      <c r="B20" t="str">
        <f>UPPER(A20)</f>
        <v>REGULATED RIVER (HIGH SECURITY)[COMMUNITY AND EDUCATION]</v>
      </c>
      <c r="C20" t="s">
        <v>71</v>
      </c>
    </row>
    <row r="21" spans="1:3" x14ac:dyDescent="0.25">
      <c r="A21" t="s">
        <v>40</v>
      </c>
      <c r="B21" t="str">
        <f>UPPER(A21)</f>
        <v>SHORTNAME</v>
      </c>
      <c r="C21" t="s">
        <v>41</v>
      </c>
    </row>
    <row r="22" spans="1:3" x14ac:dyDescent="0.25">
      <c r="A22" t="s">
        <v>76</v>
      </c>
      <c r="B22" t="str">
        <f>UPPER(A22)</f>
        <v>SUPPLEMENTARY WATER</v>
      </c>
      <c r="C22" t="s">
        <v>77</v>
      </c>
    </row>
    <row r="23" spans="1:3" x14ac:dyDescent="0.25">
      <c r="A23" t="s">
        <v>78</v>
      </c>
      <c r="B23" t="str">
        <f>UPPER(A23)</f>
        <v>SUPPLEMENTARY WATER (LOWBIDGEE)</v>
      </c>
      <c r="C23" t="s">
        <v>79</v>
      </c>
    </row>
    <row r="24" spans="1:3" x14ac:dyDescent="0.25">
      <c r="A24" t="s">
        <v>86</v>
      </c>
      <c r="B24" t="str">
        <f>UPPER(A24)</f>
        <v>WEST CORURGAN (TEMPORARY CONVEYANCE)</v>
      </c>
      <c r="C24" t="s">
        <v>87</v>
      </c>
    </row>
  </sheetData>
  <sortState xmlns:xlrd2="http://schemas.microsoft.com/office/spreadsheetml/2017/richdata2" ref="A1:C2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67F8-F550-4A37-B312-E39BF958E642}">
  <dimension ref="A1:E12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6" bestFit="1" customWidth="1"/>
  </cols>
  <sheetData>
    <row r="1" spans="1:5" x14ac:dyDescent="0.25">
      <c r="A1" t="s">
        <v>105</v>
      </c>
      <c r="B1" t="s">
        <v>106</v>
      </c>
      <c r="C1" s="5" t="s">
        <v>101</v>
      </c>
      <c r="D1" t="s">
        <v>103</v>
      </c>
      <c r="E1" t="s">
        <v>104</v>
      </c>
    </row>
    <row r="2" spans="1:5" x14ac:dyDescent="0.25">
      <c r="A2">
        <v>16801</v>
      </c>
      <c r="B2" t="s">
        <v>108</v>
      </c>
      <c r="C2" s="5" t="s">
        <v>107</v>
      </c>
      <c r="D2">
        <v>117</v>
      </c>
      <c r="E2" t="s">
        <v>108</v>
      </c>
    </row>
    <row r="3" spans="1:5" x14ac:dyDescent="0.25">
      <c r="A3">
        <v>14681</v>
      </c>
      <c r="B3" t="s">
        <v>18</v>
      </c>
      <c r="C3" s="5" t="s">
        <v>25</v>
      </c>
      <c r="D3">
        <v>83</v>
      </c>
      <c r="E3" t="s">
        <v>109</v>
      </c>
    </row>
    <row r="4" spans="1:5" x14ac:dyDescent="0.25">
      <c r="A4">
        <v>11984</v>
      </c>
      <c r="B4" t="s">
        <v>13</v>
      </c>
      <c r="C4" s="5" t="s">
        <v>35</v>
      </c>
      <c r="D4">
        <v>27</v>
      </c>
      <c r="E4" t="s">
        <v>110</v>
      </c>
    </row>
    <row r="5" spans="1:5" x14ac:dyDescent="0.25">
      <c r="A5">
        <v>11985</v>
      </c>
      <c r="B5" t="s">
        <v>14</v>
      </c>
      <c r="C5" s="5" t="s">
        <v>26</v>
      </c>
      <c r="D5">
        <v>30</v>
      </c>
      <c r="E5" t="s">
        <v>14</v>
      </c>
    </row>
    <row r="6" spans="1:5" x14ac:dyDescent="0.25">
      <c r="A6">
        <v>11983</v>
      </c>
      <c r="B6" t="s">
        <v>11</v>
      </c>
      <c r="C6" s="5" t="s">
        <v>27</v>
      </c>
      <c r="D6">
        <v>24</v>
      </c>
      <c r="E6" t="s">
        <v>11</v>
      </c>
    </row>
    <row r="7" spans="1:5" x14ac:dyDescent="0.25">
      <c r="A7">
        <v>12104</v>
      </c>
      <c r="B7" t="s">
        <v>16</v>
      </c>
      <c r="C7" s="5" t="s">
        <v>28</v>
      </c>
      <c r="D7">
        <v>22</v>
      </c>
      <c r="E7" t="s">
        <v>111</v>
      </c>
    </row>
    <row r="8" spans="1:5" x14ac:dyDescent="0.25">
      <c r="A8">
        <v>11984</v>
      </c>
      <c r="B8" t="s">
        <v>12</v>
      </c>
      <c r="C8" s="5" t="s">
        <v>34</v>
      </c>
      <c r="D8">
        <v>27</v>
      </c>
      <c r="E8" t="s">
        <v>110</v>
      </c>
    </row>
    <row r="9" spans="1:5" x14ac:dyDescent="0.25">
      <c r="A9">
        <v>11904</v>
      </c>
      <c r="B9" t="s">
        <v>2</v>
      </c>
      <c r="C9" s="5" t="s">
        <v>31</v>
      </c>
      <c r="D9">
        <v>22</v>
      </c>
      <c r="E9" t="s">
        <v>111</v>
      </c>
    </row>
    <row r="10" spans="1:5" x14ac:dyDescent="0.25">
      <c r="A10">
        <v>11982</v>
      </c>
      <c r="B10" t="s">
        <v>7</v>
      </c>
      <c r="C10" s="5" t="s">
        <v>30</v>
      </c>
      <c r="D10">
        <v>18</v>
      </c>
      <c r="E10" t="s">
        <v>7</v>
      </c>
    </row>
    <row r="11" spans="1:5" x14ac:dyDescent="0.25">
      <c r="A11">
        <v>11986</v>
      </c>
      <c r="B11" t="s">
        <v>15</v>
      </c>
      <c r="C11" s="5" t="s">
        <v>112</v>
      </c>
      <c r="D11">
        <v>38</v>
      </c>
      <c r="E11" t="s">
        <v>113</v>
      </c>
    </row>
    <row r="12" spans="1:5" x14ac:dyDescent="0.25">
      <c r="A12">
        <v>15101</v>
      </c>
      <c r="B12" t="s">
        <v>21</v>
      </c>
      <c r="C12" s="5" t="s">
        <v>32</v>
      </c>
      <c r="D12">
        <v>88</v>
      </c>
      <c r="E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ala-env</vt:lpstr>
      <vt:lpstr>analysis</vt:lpstr>
      <vt:lpstr>matches</vt:lpstr>
      <vt:lpstr>ws lookup</vt:lpstr>
      <vt:lpstr>analysis!Extract</vt:lpstr>
      <vt:lpstr>'ws lookup'!Extract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Caine</cp:lastModifiedBy>
  <dcterms:created xsi:type="dcterms:W3CDTF">2020-09-09T07:21:50Z</dcterms:created>
  <dcterms:modified xsi:type="dcterms:W3CDTF">2020-09-10T03:40:36Z</dcterms:modified>
</cp:coreProperties>
</file>