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56491320-08D8-4CB6-9108-1596C88CF30C}" xr6:coauthVersionLast="47" xr6:coauthVersionMax="47" xr10:uidLastSave="{00000000-0000-0000-0000-000000000000}"/>
  <bookViews>
    <workbookView xWindow="3187" yWindow="667" windowWidth="19200" windowHeight="12060" tabRatio="705" firstSheet="1" activeTab="1" xr2:uid="{908CDDAE-4CC3-4DCD-AAA9-A26C259C2234}"/>
  </bookViews>
  <sheets>
    <sheet name="Feedback Form Old" sheetId="1" r:id="rId1"/>
    <sheet name="Feedback Form" sheetId="6" r:id="rId2"/>
    <sheet name="_issue_tracking" sheetId="7" r:id="rId3"/>
    <sheet name="_carb_only" sheetId="2" r:id="rId4"/>
    <sheet name="_json_schema" sheetId="3" r:id="rId5"/>
    <sheet name="_json_metadata" sheetId="4" r:id="rId6"/>
    <sheet name="_named_ranges" sheetId="8" r:id="rId7"/>
  </sheets>
  <definedNames>
    <definedName name="jinja_additional_notes">'Feedback Form'!$D$78</definedName>
    <definedName name="jinja_contact_email">'Feedback Form'!$D$41</definedName>
    <definedName name="jinja_contact_name">'Feedback Form'!$D$39</definedName>
    <definedName name="jinja_contact_phone">'Feedback Form'!$D$40</definedName>
    <definedName name="jinja_emission_cause">'Feedback Form'!$D$58</definedName>
    <definedName name="jinja_emission_cause_notes">'Feedback Form'!$D$61</definedName>
    <definedName name="jinja_emission_cause_secondary">'Feedback Form'!$D$59</definedName>
    <definedName name="jinja_emission_cause_tertiary">'Feedback Form'!$D$60</definedName>
    <definedName name="jinja_emission_identified_flag_fk">'Feedback Form'!$D$47</definedName>
    <definedName name="jinja_emission_location">'Feedback Form'!$D$56</definedName>
    <definedName name="jinja_emission_location_notes">'Feedback Form'!$D$57</definedName>
    <definedName name="jinja_emission_type_fk">'Feedback Form'!$D$54</definedName>
    <definedName name="jinja_emission_type_notes">'Feedback Form'!$D$55</definedName>
    <definedName name="jinja_facility_name">'Feedback Form'!$D$37</definedName>
    <definedName name="jinja_id_arb_eggrt">'Feedback Form'!$D$38</definedName>
    <definedName name="jinja_id_incidence">'Feedback Form'!$D$27</definedName>
    <definedName name="jinja_id_message">'Feedback Form'!$D$33</definedName>
    <definedName name="jinja_id_plume">'Feedback Form'!$D$28</definedName>
    <definedName name="jinja_included_in_last_lmr">'Feedback Form'!$D$71</definedName>
    <definedName name="jinja_included_in_last_lmr_description">'Feedback Form'!$D$72</definedName>
    <definedName name="jinja_initial_leak_concentration">'Feedback Form'!$D$51</definedName>
    <definedName name="jinja_inspection_timestamp">'Feedback Form'!$D$45</definedName>
    <definedName name="jinja_instrument">'Feedback Form'!$D$46</definedName>
    <definedName name="jinja_last_component_leak_monitoring_timestamp">'Feedback Form'!$D$70</definedName>
    <definedName name="jinja_last_surface_monitoring_timestamp">'Feedback Form'!$D$69</definedName>
    <definedName name="jinja_lat_carb">'Feedback Form'!$D$30</definedName>
    <definedName name="jinja_lat_revised">'Feedback Form'!$D$52</definedName>
    <definedName name="jinja_long_carb">'Feedback Form'!$D$31</definedName>
    <definedName name="jinja_long_revised">'Feedback Form'!$D$53</definedName>
    <definedName name="jinja_mitigation_actions">'Feedback Form'!$D$65</definedName>
    <definedName name="jinja_mitigation_timestamp">'Feedback Form'!$D$66</definedName>
    <definedName name="jinja_most_recent_prior_inspection">'Feedback Form'!$D$68</definedName>
    <definedName name="jinja_notification_timestamp">'Feedback Form'!$D$32</definedName>
    <definedName name="jinja_observation_timestamp">'Feedback Form'!$D$29</definedName>
    <definedName name="jinja_planned_for_next_lmr">'Feedback Form'!$D$73</definedName>
    <definedName name="jinja_planned_for_next_lmr_description">'Feedback Form'!$D$74</definedName>
    <definedName name="jinja_re_monitored_concentration">'Feedback Form'!$D$67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 i="7" l="1"/>
  <c r="F44" i="7"/>
  <c r="F43" i="7"/>
  <c r="F42" i="7"/>
  <c r="F39" i="7"/>
  <c r="F29" i="7"/>
  <c r="F41" i="7"/>
  <c r="F30" i="7"/>
  <c r="F40" i="7"/>
  <c r="D117" i="2" a="1"/>
  <c r="C118" i="2" a="1"/>
  <c r="D118" i="2" a="1"/>
  <c r="C117" i="2" a="1"/>
  <c r="D118" i="2" l="1"/>
  <c r="C118" i="2"/>
  <c r="C117" i="2"/>
  <c r="D117" i="2"/>
  <c r="F31" i="7"/>
  <c r="F38" i="7"/>
  <c r="F34" i="7"/>
  <c r="F35" i="7"/>
  <c r="F36" i="7"/>
  <c r="F37" i="7"/>
  <c r="F32" i="7"/>
  <c r="F28" i="7"/>
  <c r="F33" i="7"/>
  <c r="F27" i="7"/>
  <c r="F26" i="7"/>
  <c r="F25" i="7"/>
  <c r="F24" i="7"/>
  <c r="F23" i="7"/>
  <c r="F22" i="7"/>
  <c r="F21" i="7"/>
  <c r="F20" i="7"/>
  <c r="C37" i="2" a="1"/>
  <c r="C37" i="2" s="1"/>
  <c r="B63" i="2" a="1"/>
  <c r="B63" i="2" s="1"/>
  <c r="B156" i="2" l="1" a="1"/>
  <c r="B156" i="2" s="1"/>
  <c r="B174" i="2" a="1"/>
  <c r="B174" i="2" s="1"/>
  <c r="C124" i="2"/>
  <c r="C127" i="2" s="1"/>
  <c r="B133" i="2" s="1"/>
  <c r="C146" i="2"/>
  <c r="C149" i="2" s="1"/>
  <c r="B173" i="2" s="1"/>
  <c r="B134" i="2" l="1" a="1"/>
  <c r="B134" i="2" s="1"/>
  <c r="C133" i="2" s="1" a="1"/>
  <c r="C133" i="2" s="1"/>
  <c r="C143" i="2"/>
  <c r="B155" i="2" s="1"/>
  <c r="C155" i="2" s="1" a="1"/>
  <c r="C155" i="2" s="1"/>
  <c r="C173" i="2" a="1"/>
  <c r="C173" i="2" s="1"/>
  <c r="B20" i="1"/>
  <c r="B46" i="1"/>
  <c r="B19" i="1"/>
  <c r="B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tc={2D8177C4-E97D-42D4-B10E-5B2898C98A34}</author>
    <author>tc={74471933-553B-477D-8EE7-CB2A3F28B017}</author>
    <author>tc={351AA909-B142-41CB-86E9-90A1A208C81F}</author>
    <author>tc={98E74497-3C16-4156-85B2-5E8B8B81A439}</author>
    <author>tc={A652D5CA-DA56-4FB0-988D-BAADC19AF353}</author>
    <author>tc={69E6396A-D020-411D-9E90-383CC6CFDC26}</author>
    <author>tc={E4ADB725-BF35-478C-AAB2-7D477BEC9AF7}</author>
    <author>tc={90B7F2DE-CFE3-4665-82E4-E35DFEED2332}</author>
    <author>tc={E778DC21-F973-4A64-A5E1-F27750929FAC}</author>
    <author>tc={3FCBB355-14B6-42DC-BCEF-E6AC9EDB5BDF}</author>
    <author>tc={41D52CF8-B732-4C6E-A0C7-17DDD03DC42E}</author>
  </authors>
  <commentList>
    <comment ref="A1" authorId="0" shapeId="0" xr:uid="{2D8177C4-E97D-42D4-B10E-5B2898C98A34}">
      <text>
        <t>[Threaded comment]
Your version of Excel allows you to read this threaded comment; however, any edits to it will get removed if the file is opened in a newer version of Excel. Learn more: https://go.microsoft.com/fwlink/?linkid=870924
Comment:
    Suggest a certification part like the LMR Annual Report - "By checking this box, I hereby certify based on information and belief formed after reasonable inquiry, the statements and information in the document are true, accurate, and complete. "
Reply:
    Lets make sure it matches the O&amp;G form</t>
      </text>
    </comment>
    <comment ref="C4" authorId="1" shapeId="0" xr:uid="{74471933-553B-477D-8EE7-CB2A3F28B017}">
      <text>
        <t>[Threaded comment]
Your version of Excel allows you to read this threaded comment; however, any edits to it will get removed if the file is opened in a newer version of Excel. Learn more: https://go.microsoft.com/fwlink/?linkid=870924
Comment:
    Global comment: 
If these don't need to be merged cells, it's more accessible (ADA) to avoid merging
Reply:
    - I removed all merged cells except for the free-form response fields. 
- Added yellow fill to all fields where we are looking for a response from the operator, and other minor formatting revisions for consistency. 
- Un-hid all rows
- Proposed text changes in green/underline/strikeout</t>
      </text>
    </comment>
    <comment ref="B10" authorId="2" shapeId="0" xr:uid="{351AA909-B142-41CB-86E9-90A1A208C81F}">
      <text>
        <t>[Threaded comment]
Your version of Excel allows you to read this threaded comment; however, any edits to it will get removed if the file is opened in a newer version of Excel. Learn more: https://go.microsoft.com/fwlink/?linkid=870924
Comment:
    Suggest use the 3 letter Landfill abbreviation we have
Reply:
    Not sure what you mean, the Incident ID is a unique number for tracking purposes.  See plume_incidence_summary_as_of_2023-09-01.csv
Reply:
    No action needed</t>
      </text>
    </comment>
    <comment ref="B11" authorId="3" shapeId="0" xr:uid="{98E74497-3C16-4156-85B2-5E8B8B81A439}">
      <text>
        <t>[Threaded comment]
Your version of Excel allows you to read this threaded comment; however, any edits to it will get removed if the file is opened in a newer version of Excel. Learn more: https://go.microsoft.com/fwlink/?linkid=870924
Comment:
    Suggest to use YYYY+Day of the Year+time. This can help operators and CARB to process cases
Reply:
    All plume images have a timestamp. This suggestion goes beyond the response form, suggest you raise these thoughts with Steve/Jason's teams
Reply:
    No action needed</t>
      </text>
    </comment>
    <comment ref="B18" authorId="4" shapeId="0" xr:uid="{A652D5CA-DA56-4FB0-988D-BAADC19AF353}">
      <text>
        <t xml:space="preserve">[Threaded comment]
Your version of Excel allows you to read this threaded comment; however, any edits to it will get removed if the file is opened in a newer version of Excel. Learn more: https://go.microsoft.com/fwlink/?linkid=870924
Comment:
    Add: If yes - answer 11 - 17, if no, skip 11 - 17
Reply:
    Added suggested text </t>
      </text>
    </comment>
    <comment ref="B19" authorId="5" shapeId="0" xr:uid="{69E6396A-D020-411D-9E90-383CC6CFDC26}">
      <text>
        <t>[Threaded comment]
Your version of Excel allows you to read this threaded comment; however, any edits to it will get removed if the file is opened in a newer version of Excel. Learn more: https://go.microsoft.com/fwlink/?linkid=870924
Comment:
    Can we keep these fields visible regardless of whether they select YES/NO for question 10? 
Reply:
    Let’s keep visible and remove conditional formatting</t>
      </text>
    </comment>
    <comment ref="B20" authorId="6" shapeId="0" xr:uid="{E4ADB725-BF35-478C-AAB2-7D477BEC9AF7}">
      <text>
        <t>[Threaded comment]
Your version of Excel allows you to read this threaded comment; however, any edits to it will get removed if the file is opened in a newer version of Excel. Learn more: https://go.microsoft.com/fwlink/?linkid=870924
Comment:
    Since change it to "emission source location (lat, lon) identified by follow-up monitoring" - Most likely it will be different from the satellite identified location</t>
      </text>
    </comment>
    <comment ref="B21" authorId="7" shapeId="0" xr:uid="{90B7F2DE-CFE3-4665-82E4-E35DFEED2332}">
      <text>
        <t>[Threaded comment]
Your version of Excel allows you to read this threaded comment; however, any edits to it will get removed if the file is opened in a newer version of Excel. Learn more: https://go.microsoft.com/fwlink/?linkid=870924
Comment:
    I agree with their text changes</t>
      </text>
    </comment>
    <comment ref="B27" authorId="8" shapeId="0" xr:uid="{E778DC21-F973-4A64-A5E1-F27750929FAC}">
      <text>
        <t>[Threaded comment]
Your version of Excel allows you to read this threaded comment; however, any edits to it will get removed if the file is opened in a newer version of Excel. Learn more: https://go.microsoft.com/fwlink/?linkid=870924
Comment:
    Suggest linking each checkbox with another cell (probably on a separate hidden sheet) using Format Control to make this form easier to ingest into a database in the future. For each check box, right click - &gt; Format Control -&gt; Cell Link -&gt; enter cell to be linked to.</t>
      </text>
    </comment>
    <comment ref="B33" authorId="9" shapeId="0" xr:uid="{3FCBB355-14B6-42DC-BCEF-E6AC9EDB5BDF}">
      <text>
        <t>[Threaded comment]
Your version of Excel allows you to read this threaded comment; however, any edits to it will get removed if the file is opened in a newer version of Excel. Learn more: https://go.microsoft.com/fwlink/?linkid=870924
Comment:
    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
      </text>
    </comment>
    <comment ref="B34" authorId="10" shapeId="0" xr:uid="{41D52CF8-B732-4C6E-A0C7-17DDD03DC42E}">
      <text>
        <t>[Threaded comment]
Your version of Excel allows you to read this threaded comment; however, any edits to it will get removed if the file is opened in a newer version of Excel. Learn more: https://go.microsoft.com/fwlink/?linkid=870924
Comment:
    Moved up from end (grouping all incidence-related info, followed by monitoring history).
Please renumber if you keep this change
Reply:
    renumbered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tc={5B38CEAE-B70B-4B81-8879-7157D2A2F602}</author>
    <author>tc={613A6A36-6FF8-4A08-8E73-C9D7C5B308D9}</author>
    <author>tc={70C5D22F-790C-4375-8089-F22F6DF0BBFF}</author>
    <author>tc={47683952-30AE-4BFF-A805-87C57EE77260}</author>
    <author>tc={6D15B4FA-7BCB-41E6-9B81-B94803741F93}</author>
    <author>tc={0AC0BB21-CFFC-414D-A702-EBA2194999DF}</author>
    <author>tc={7460704C-96E9-4CBF-8290-705355FF773C}</author>
  </authors>
  <commentList>
    <comment ref="B22" authorId="0" shapeId="0" xr:uid="{5B38CEAE-B70B-4B81-8879-7157D2A2F602}">
      <text>
        <t>[Threaded comment]
Your version of Excel allows you to read this threaded comment; however, any edits to it will get removed if the file is opened in a newer version of Excel. Learn more: https://go.microsoft.com/fwlink/?linkid=870924
Comment:
    Not sure if we want “not found” as an option as Question 10 already asks yes/no if a source was identified and having not found here opens up the possibility that a user would say an emission source was detected and later say it was not found.</t>
      </text>
    </comment>
    <comment ref="B37" authorId="1" shapeId="0" xr:uid="{613A6A36-6FF8-4A08-8E73-C9D7C5B308D9}">
      <text>
        <t>[Threaded comment]
Your version of Excel allows you to read this threaded comment; however, any edits to it will get removed if the file is opened in a newer version of Excel. Learn more: https://go.microsoft.com/fwlink/?linkid=870924
Comment:
    Shall we be more specific here and break into two cases: 1. gas control device (e.g., flare) down but gas collection system is running. 3. entire gas collection and control system down.
Reply:
    The collection system must be shut down if the flare is not running, so your case #1 should never happen. 
Reply:
    No action needed</t>
      </text>
    </comment>
    <comment ref="B38" authorId="2" shapeId="0" xr:uid="{70C5D22F-790C-4375-8089-F22F6DF0BBFF}">
      <text>
        <t>[Threaded comment]
Your version of Excel allows you to read this threaded comment; however, any edits to it will get removed if the file is opened in a newer version of Excel. Learn more: https://go.microsoft.com/fwlink/?linkid=870924
Comment:
    collection well offline is mostly due to construction, expansion of the existing GCCS, or damaged parts. Delete or make it more specific (e.g., other reasons that take well offline)?
Reply:
    THey can choose multiple, and we REALLY want to know when a well was offline for any reason
Reply:
    No action needed</t>
      </text>
    </comment>
    <comment ref="C52" authorId="3" shapeId="0" xr:uid="{47683952-30AE-4BFF-A805-87C57EE77260}">
      <text>
        <t xml:space="preserve">[Threaded comment]
Your version of Excel allows you to read this threaded comment; however, any edits to it will get removed if the file is opened in a newer version of Excel. Learn more: https://go.microsoft.com/fwlink/?linkid=870924
Comment:
    Slight editing made to each cell for uniformity
</t>
      </text>
    </comment>
    <comment ref="B53" authorId="4" shapeId="0" xr:uid="{6D15B4FA-7BCB-41E6-9B81-B94803741F93}">
      <text>
        <t xml:space="preserve">[Threaded comment]
Your version of Excel allows you to read this threaded comment; however, any edits to it will get removed if the file is opened in a newer version of Excel. Learn more: https://go.microsoft.com/fwlink/?linkid=870924
Comment:
    Reference to aircraft removed
</t>
      </text>
    </comment>
    <comment ref="F56" authorId="5" shapeId="0" xr:uid="{0AC0BB21-CFFC-414D-A702-EBA2194999DF}">
      <text>
        <t>[Threaded comment]
Your version of Excel allows you to read this threaded comment; however, any edits to it will get removed if the file is opened in a newer version of Excel. Learn more: https://go.microsoft.com/fwlink/?linkid=870924
Comment:
    Add this one - rare but we see Kiefer deposit more waste on top of final cover, and well raising is needed
Reply:
    I don't think this applies - Final cover is only installed when it's reached final grade, meaning you cannot add more waste. 
Reply:
    deleted</t>
      </text>
    </comment>
    <comment ref="H56" authorId="6" shapeId="0" xr:uid="{7460704C-96E9-4CBF-8290-705355FF773C}">
      <text>
        <t>[Threaded comment]
Your version of Excel allows you to read this threaded comment; however, any edits to it will get removed if the file is opened in a newer version of Excel. Learn more: https://go.microsoft.com/fwlink/?linkid=870924
Comment:
    Added - Thinking about Las Pulgas, where the lack of collection wells on final cover is the problem for SEM exceedance.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<sst xmlns="http://schemas.openxmlformats.org/spreadsheetml/2006/main" count="540" uniqueCount="353">
  <si>
    <t>CARB Methane Plume Detection - Landfill Operator Follow-up Form</t>
  </si>
  <si>
    <t>Fill out this form for each notification from CARB of a plume identified from the plane or satellite. Complete all fields if possible.</t>
  </si>
  <si>
    <t>Facility/Flight Survey Info</t>
  </si>
  <si>
    <t>Facility Name:</t>
  </si>
  <si>
    <t>facility name</t>
  </si>
  <si>
    <t>Contact Name:</t>
  </si>
  <si>
    <t>contact name</t>
  </si>
  <si>
    <t>Phone Number:</t>
  </si>
  <si>
    <t>555-555-5555</t>
  </si>
  <si>
    <t>Email Address:</t>
  </si>
  <si>
    <t>my@email.com</t>
  </si>
  <si>
    <t>Plume Information provided by CARB:</t>
  </si>
  <si>
    <t>5a</t>
  </si>
  <si>
    <t>Incidence ID:</t>
  </si>
  <si>
    <t>5b</t>
  </si>
  <si>
    <t>Plume IDs:</t>
  </si>
  <si>
    <t>Estimated lat/lon coordinates:</t>
  </si>
  <si>
    <t>34.3286,-118.5160</t>
  </si>
  <si>
    <t>Date(s) of plume observed:</t>
  </si>
  <si>
    <t>Follow-up Ground Survey</t>
  </si>
  <si>
    <t>Date of operator’s follow-up ground survey:</t>
  </si>
  <si>
    <t>Instrument used to locate the leak (e.g., Fisher Scientific TVA2020; RKI Multigas Analyzer Eagle 2; TDL):</t>
  </si>
  <si>
    <t>RKI Multigas Analyzer Eagle 2</t>
  </si>
  <si>
    <r>
      <t>Was an emission source identified by follow-up monitoring?</t>
    </r>
    <r>
      <rPr>
        <sz val="12"/>
        <rFont val="Arial"/>
        <family val="2"/>
      </rPr>
      <t xml:space="preserve"> If yes, answer 11 - 17, if no, skip 11 - 17</t>
    </r>
    <r>
      <rPr>
        <sz val="12"/>
        <color theme="1"/>
        <rFont val="Arial"/>
        <family val="2"/>
      </rPr>
      <t>.</t>
    </r>
  </si>
  <si>
    <t>Yes</t>
  </si>
  <si>
    <t>35.3286,-119.5160</t>
  </si>
  <si>
    <t>Select from the drop-down menu which option best matches the description of the emissions?</t>
  </si>
  <si>
    <t>Not found</t>
  </si>
  <si>
    <t>Description:</t>
  </si>
  <si>
    <t>I'm a description of the emissions</t>
  </si>
  <si>
    <r>
      <t xml:space="preserve">Select from the drop-down menu which option best describes the </t>
    </r>
    <r>
      <rPr>
        <i/>
        <sz val="12"/>
        <rFont val="Arial"/>
        <family val="2"/>
      </rPr>
      <t>location</t>
    </r>
    <r>
      <rPr>
        <sz val="12"/>
        <rFont val="Arial"/>
        <family val="2"/>
      </rPr>
      <t xml:space="preserve"> of the emission source?</t>
    </r>
  </si>
  <si>
    <t>Gas Control Device/Control System Component</t>
  </si>
  <si>
    <t>Please provide a more detailed description of the location, including grid number or component name, if applicable:</t>
  </si>
  <si>
    <t>i'm a description of the location</t>
  </si>
  <si>
    <t>a. Select the most likely primary cause of the leak (Required):</t>
  </si>
  <si>
    <t>Construction - Other</t>
  </si>
  <si>
    <t>b. Select the most likely secondary cause of the leak (Optional):</t>
  </si>
  <si>
    <t>Offline Gas Collection Well(s)</t>
  </si>
  <si>
    <t>c. Select the most likely tertiary cause of the leak (Optional):</t>
  </si>
  <si>
    <t>Construction - New Well Installation</t>
  </si>
  <si>
    <r>
      <t xml:space="preserve">Please provide a more detailed description of the cause(s), including the </t>
    </r>
    <r>
      <rPr>
        <b/>
        <i/>
        <sz val="11"/>
        <rFont val="Arial"/>
        <family val="2"/>
      </rPr>
      <t xml:space="preserve">reason for </t>
    </r>
    <r>
      <rPr>
        <i/>
        <sz val="11"/>
        <rFont val="Arial"/>
        <family val="2"/>
      </rPr>
      <t xml:space="preserve">and </t>
    </r>
    <r>
      <rPr>
        <b/>
        <i/>
        <sz val="11"/>
        <rFont val="Arial"/>
        <family val="2"/>
      </rPr>
      <t xml:space="preserve">duration of </t>
    </r>
    <r>
      <rPr>
        <i/>
        <sz val="11"/>
        <rFont val="Arial"/>
        <family val="2"/>
      </rPr>
      <t>any construction activity or downtime:</t>
    </r>
  </si>
  <si>
    <t>NOTE please see location-cause matrix on sheet 2; we'd like to constrain the available cause choices based on the choice of location. 
Can invalid options appear greyed-out and not selectable? Perhaps a pop up message could say "cause not applicable to selected location" (I'd like for them to be able to SEE all the causes as this could help guide them to a more appropriate location choice)</t>
  </si>
  <si>
    <t>Follow-up Actions</t>
  </si>
  <si>
    <t>Mitigation actions taken:</t>
  </si>
  <si>
    <t>I'm some mitigatation actions</t>
  </si>
  <si>
    <t>Repair date:</t>
  </si>
  <si>
    <t>Re-monitored methane concentration after repair (ppmv):</t>
  </si>
  <si>
    <t>Most recent leak monitoring prior to this notification:</t>
  </si>
  <si>
    <t>Not sure if this is a timestamp or a float?</t>
  </si>
  <si>
    <t>a. Date of last surface emissions monitoring:</t>
  </si>
  <si>
    <t>b. Date of last component leak monitoring:</t>
  </si>
  <si>
    <t>Was this location monitored in the previous quarterly/annual Landfill Methane Regulation (LMR) surface emissions or quarterly component leak monitoring?</t>
  </si>
  <si>
    <t>No</t>
  </si>
  <si>
    <t>I'm a LMR explination</t>
  </si>
  <si>
    <t>Is this location planned for inclusion in the next quarterly/annual LMR monitoring?</t>
  </si>
  <si>
    <t>I'm a monitoring description from the spreadsheet</t>
  </si>
  <si>
    <t xml:space="preserve"> </t>
  </si>
  <si>
    <t>CARB Methane Plume Detection</t>
  </si>
  <si>
    <t>Follow-up Form: Landfill Sector</t>
  </si>
  <si>
    <r>
      <t xml:space="preserve">1.  Within </t>
    </r>
    <r>
      <rPr>
        <sz val="12"/>
        <color rgb="FFFF0000"/>
        <rFont val="Arial"/>
        <family val="2"/>
      </rPr>
      <t>xxx</t>
    </r>
    <r>
      <rPr>
        <sz val="12"/>
        <color theme="1"/>
        <rFont val="Arial"/>
        <family val="2"/>
      </rPr>
      <t xml:space="preserve"> hours of this plume notification, please submit your responses to Sections </t>
    </r>
    <r>
      <rPr>
        <sz val="12"/>
        <color rgb="FFFF0000"/>
        <rFont val="Arial"/>
        <family val="2"/>
      </rPr>
      <t>xxx</t>
    </r>
    <r>
      <rPr>
        <sz val="12"/>
        <color theme="1"/>
        <rFont val="Arial"/>
        <family val="2"/>
      </rPr>
      <t xml:space="preserve"> through </t>
    </r>
    <r>
      <rPr>
        <sz val="12"/>
        <color rgb="FFFF0000"/>
        <rFont val="Arial"/>
        <family val="2"/>
      </rPr>
      <t>xxx</t>
    </r>
    <r>
      <rPr>
        <sz val="12"/>
        <color theme="1"/>
        <rFont val="Arial"/>
        <family val="2"/>
      </rPr>
      <t xml:space="preserve"> (</t>
    </r>
    <r>
      <rPr>
        <sz val="12"/>
        <color rgb="FFFF0000"/>
        <rFont val="Arial"/>
        <family val="2"/>
      </rPr>
      <t>Initial Timeline Required</t>
    </r>
    <r>
      <rPr>
        <sz val="12"/>
        <color theme="1"/>
        <rFont val="Arial"/>
        <family val="2"/>
      </rPr>
      <t>).</t>
    </r>
  </si>
  <si>
    <r>
      <t xml:space="preserve">2.  Within </t>
    </r>
    <r>
      <rPr>
        <sz val="12"/>
        <color rgb="FFFF0000"/>
        <rFont val="Arial"/>
        <family val="2"/>
      </rPr>
      <t>xxx</t>
    </r>
    <r>
      <rPr>
        <sz val="12"/>
        <color theme="1"/>
        <rFont val="Arial"/>
        <family val="2"/>
      </rPr>
      <t xml:space="preserve"> days of repairing a leak (if a non-venting source is found), please submit your responses to Sections </t>
    </r>
    <r>
      <rPr>
        <sz val="12"/>
        <color rgb="FFFF0000"/>
        <rFont val="Arial"/>
        <family val="2"/>
      </rPr>
      <t>xxx</t>
    </r>
    <r>
      <rPr>
        <sz val="12"/>
        <color theme="1"/>
        <rFont val="Arial"/>
        <family val="2"/>
      </rPr>
      <t xml:space="preserve"> through </t>
    </r>
    <r>
      <rPr>
        <sz val="12"/>
        <color rgb="FFFF0000"/>
        <rFont val="Arial"/>
        <family val="2"/>
      </rPr>
      <t>xxx</t>
    </r>
    <r>
      <rPr>
        <sz val="12"/>
        <color theme="1"/>
        <rFont val="Arial"/>
        <family val="2"/>
      </rPr>
      <t xml:space="preserve"> (</t>
    </r>
    <r>
      <rPr>
        <sz val="12"/>
        <color rgb="FFFF0000"/>
        <rFont val="Arial"/>
        <family val="2"/>
      </rPr>
      <t>Resubmit Timeline Required</t>
    </r>
    <r>
      <rPr>
        <sz val="12"/>
        <color theme="1"/>
        <rFont val="Arial"/>
        <family val="2"/>
      </rPr>
      <t>).</t>
    </r>
  </si>
  <si>
    <t>3.  Please provide feedback in light yellow cells.  These cells will automatically expand to fit your response length.</t>
  </si>
  <si>
    <t>4.  Use the local date/time at the facility for timestamp related questions.</t>
  </si>
  <si>
    <t>5.  Do not reformat this spreadsheet (e.g. by adding rows/columns) or add content outside of the light yellow cells.</t>
  </si>
  <si>
    <t>6.  Not all sections and fields may apply to your facility for the suspected plume.</t>
  </si>
  <si>
    <t>7.  If a data request does not apply, leave the response blank or 'Please Select'.</t>
  </si>
  <si>
    <t>8.  The Landfill Methane Regulation (LMR) program and associated regulations are included below (see, Section 2. Resources).</t>
  </si>
  <si>
    <t>9.  If it is unclear how to respond to a request, please elaborate in the 'Additional Comments' Section.</t>
  </si>
  <si>
    <t>10.  Depending on your security settings, you may have to click the button 'Enable Editing' near the formula bar when you open this spreadsheet.</t>
  </si>
  <si>
    <t>10 (cont).  See https://support.microsoft.com/en-us/office/enable-editing-in-your-document-22caa80b-4552-495d-8fa1-f874461a13a0</t>
  </si>
  <si>
    <t>1.  (Click here) for the Landfill Methane Regulation</t>
  </si>
  <si>
    <t>1.  Incidence/Emission ID:</t>
  </si>
  <si>
    <t>2.  Plume ID(s):</t>
  </si>
  <si>
    <t>3.  Plume Observation Timestamp(s):</t>
  </si>
  <si>
    <t>4.  Plume CARB Estimated Latitude:</t>
  </si>
  <si>
    <t>5.  Plume CARB Estimated Longitude:</t>
  </si>
  <si>
    <t>6.  Operator Notification Timestamp:</t>
  </si>
  <si>
    <t>7.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</si>
  <si>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</si>
  <si>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</si>
  <si>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</si>
  <si>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Facility's Cal e-GGRT ARB ID (if known): [#todo, may want a different id here]</t>
    </r>
  </si>
  <si>
    <t>Cal e-GGRT ARB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</si>
  <si>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</si>
  <si>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</si>
  <si>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</si>
  <si>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</si>
  <si>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t>me@email.com</t>
  </si>
  <si>
    <r>
      <rPr>
        <b/>
        <sz val="12"/>
        <color theme="1"/>
        <rFont val="Arial"/>
        <family val="2"/>
      </rPr>
      <t xml:space="preserve">Q6.  </t>
    </r>
    <r>
      <rPr>
        <sz val="12"/>
        <color theme="1"/>
        <rFont val="Arial"/>
        <family val="2"/>
      </rPr>
      <t>Date &amp; time of owner/operator’s follow-up ground inspection:</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</si>
  <si>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</si>
  <si>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</si>
  <si>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an emission source identified by follow-up monitoring?</t>
    </r>
  </si>
  <si>
    <r>
      <rPr>
        <b/>
        <sz val="12"/>
        <rFont val="Arial"/>
        <family val="2"/>
      </rPr>
      <t xml:space="preserve">Q9:  </t>
    </r>
    <r>
      <rPr>
        <sz val="12"/>
        <rFont val="Arial"/>
        <family val="2"/>
      </rPr>
      <t>Concentration of methane leak associated with Q8 (in ppmv):</t>
    </r>
  </si>
  <si>
    <r>
      <rPr>
        <b/>
        <sz val="12"/>
        <rFont val="Arial"/>
        <family val="2"/>
      </rPr>
      <t xml:space="preserve">Q10.  </t>
    </r>
    <r>
      <rPr>
        <sz val="12"/>
        <rFont val="Arial"/>
        <family val="2"/>
      </rPr>
      <t>Operator revised latitude associated with leak (if applicable):</t>
    </r>
  </si>
  <si>
    <r>
      <rPr>
        <b/>
        <sz val="12"/>
        <rFont val="Arial"/>
        <family val="2"/>
      </rPr>
      <t xml:space="preserve">Q11.  </t>
    </r>
    <r>
      <rPr>
        <sz val="12"/>
        <rFont val="Arial"/>
        <family val="2"/>
      </rPr>
      <t>Operator revised longitude associated with leak (if applicable):</t>
    </r>
  </si>
  <si>
    <r>
      <rPr>
        <b/>
        <sz val="12"/>
        <rFont val="Arial"/>
        <family val="2"/>
      </rPr>
      <t xml:space="preserve">Q12:  </t>
    </r>
    <r>
      <rPr>
        <sz val="12"/>
        <rFont val="Arial"/>
        <family val="2"/>
      </rPr>
      <t>Select from the drop-down menu which option best matches the description of the emissions?</t>
    </r>
  </si>
  <si>
    <t>An unintentional leak  (i.e., the operator was not aware of, and could be repaired if discovered)</t>
  </si>
  <si>
    <r>
      <rPr>
        <b/>
        <sz val="12"/>
        <color theme="1"/>
        <rFont val="Arial"/>
        <family val="2"/>
      </rPr>
      <t xml:space="preserve">Q13.  </t>
    </r>
    <r>
      <rPr>
        <sz val="12"/>
        <color theme="1"/>
        <rFont val="Arial"/>
        <family val="2"/>
      </rPr>
      <t>Please provide additional details of the emission source associated with Q12:</t>
    </r>
  </si>
  <si>
    <t>Q13 Answer.</t>
  </si>
  <si>
    <r>
      <rPr>
        <b/>
        <sz val="12"/>
        <rFont val="Arial"/>
        <family val="2"/>
      </rPr>
      <t xml:space="preserve">Q14.  </t>
    </r>
    <r>
      <rPr>
        <sz val="12"/>
        <rFont val="Arial"/>
        <family val="2"/>
      </rPr>
      <t>Select from the drop-down menu which option best describes the location of the emission source?</t>
    </r>
  </si>
  <si>
    <t>Working Face (area where active filling was being conducted at the time of detection)</t>
  </si>
  <si>
    <r>
      <rPr>
        <b/>
        <sz val="12"/>
        <rFont val="Arial"/>
        <family val="2"/>
      </rPr>
      <t xml:space="preserve">Q15.  </t>
    </r>
    <r>
      <rPr>
        <sz val="12"/>
        <rFont val="Arial"/>
        <family val="2"/>
      </rPr>
      <t>Please provide a more detailed description of the location, including grid number or component name, if applicable:</t>
    </r>
  </si>
  <si>
    <t>Q15 Answer.</t>
  </si>
  <si>
    <r>
      <rPr>
        <b/>
        <sz val="12"/>
        <color theme="1"/>
        <rFont val="Arial"/>
        <family val="2"/>
      </rPr>
      <t xml:space="preserve">Q16.  </t>
    </r>
    <r>
      <rPr>
        <sz val="12"/>
        <color theme="1"/>
        <rFont val="Arial"/>
        <family val="2"/>
      </rPr>
      <t>Select the most likely cause of the leak:</t>
    </r>
  </si>
  <si>
    <r>
      <rPr>
        <b/>
        <sz val="12"/>
        <color theme="1"/>
        <rFont val="Arial"/>
        <family val="2"/>
      </rPr>
      <t xml:space="preserve">Q17 (Optional).  </t>
    </r>
    <r>
      <rPr>
        <sz val="12"/>
        <color theme="1"/>
        <rFont val="Arial"/>
        <family val="2"/>
      </rPr>
      <t>Please select an alternative source (only if suspected).  This should not be the same as your Q16 response.</t>
    </r>
  </si>
  <si>
    <r>
      <rPr>
        <b/>
        <sz val="12"/>
        <color theme="1"/>
        <rFont val="Arial"/>
        <family val="2"/>
      </rPr>
      <t xml:space="preserve">Q18 (Optional).  </t>
    </r>
    <r>
      <rPr>
        <sz val="12"/>
        <color theme="1"/>
        <rFont val="Arial"/>
        <family val="2"/>
      </rPr>
      <t>Please select an alternative source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</si>
  <si>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</si>
  <si>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</si>
  <si>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Mitigation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</si>
  <si>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</si>
  <si>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</si>
  <si>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methane concentration after repair (ppmv):</t>
    </r>
  </si>
  <si>
    <r>
      <rPr>
        <b/>
        <sz val="12"/>
        <rFont val="Arial"/>
        <family val="2"/>
      </rPr>
      <t xml:space="preserve">Q23.  </t>
    </r>
    <r>
      <rPr>
        <sz val="12"/>
        <rFont val="Arial"/>
        <family val="2"/>
      </rPr>
      <t>Most recent leak monitoring prior to this notification:</t>
    </r>
  </si>
  <si>
    <t>Not sure if this is a timestamp or a numeric (need input from CARB staff).</t>
  </si>
  <si>
    <r>
      <rPr>
        <b/>
        <sz val="12"/>
        <color theme="1"/>
        <rFont val="Arial"/>
        <family val="2"/>
      </rPr>
      <t xml:space="preserve">Q24.  </t>
    </r>
    <r>
      <rPr>
        <sz val="12"/>
        <color theme="1"/>
        <rFont val="Arial"/>
        <family val="2"/>
      </rPr>
      <t>Date of last surface emissions monitoring:</t>
    </r>
  </si>
  <si>
    <r>
      <rPr>
        <b/>
        <sz val="12"/>
        <color theme="1"/>
        <rFont val="Arial"/>
        <family val="2"/>
      </rPr>
      <t xml:space="preserve">Q25.  </t>
    </r>
    <r>
      <rPr>
        <sz val="12"/>
        <color theme="1"/>
        <rFont val="Arial"/>
        <family val="2"/>
      </rPr>
      <t>Date of last component leak monitoring:</t>
    </r>
  </si>
  <si>
    <r>
      <rPr>
        <b/>
        <sz val="12"/>
        <color theme="1"/>
        <rFont val="Arial"/>
        <family val="2"/>
      </rPr>
      <t xml:space="preserve">Q26.  </t>
    </r>
    <r>
      <rPr>
        <sz val="12"/>
        <color theme="1"/>
        <rFont val="Arial"/>
        <family val="2"/>
      </rPr>
      <t>Was this location monitored in the previous quarterly/annual Landfill Methane Regulation (LMR) surface emissions or quarterly component leak monitoring?</t>
    </r>
  </si>
  <si>
    <r>
      <rPr>
        <b/>
        <sz val="12"/>
        <color theme="1"/>
        <rFont val="Arial"/>
        <family val="2"/>
      </rPr>
      <t xml:space="preserve">Q27. </t>
    </r>
    <r>
      <rPr>
        <sz val="12"/>
        <color theme="1"/>
        <rFont val="Arial"/>
        <family val="2"/>
      </rPr>
      <t xml:space="preserve"> If 'No' to Q26, please state why the area was excluded from monitoring (construction, active working face, steep slope, etc.)</t>
    </r>
  </si>
  <si>
    <t>Q27 Answer</t>
  </si>
  <si>
    <r>
      <rPr>
        <b/>
        <sz val="12"/>
        <color theme="1"/>
        <rFont val="Arial"/>
        <family val="2"/>
      </rPr>
      <t xml:space="preserve">Q28.  </t>
    </r>
    <r>
      <rPr>
        <sz val="12"/>
        <color theme="1"/>
        <rFont val="Arial"/>
        <family val="2"/>
      </rPr>
      <t>Is this location planned for inclusion in the next quarterly/annual LMR monitoring?</t>
    </r>
  </si>
  <si>
    <r>
      <rPr>
        <b/>
        <sz val="12"/>
        <color theme="1"/>
        <rFont val="Arial"/>
        <family val="2"/>
      </rPr>
      <t>Q29.</t>
    </r>
    <r>
      <rPr>
        <sz val="12"/>
        <color theme="1"/>
        <rFont val="Arial"/>
        <family val="2"/>
      </rPr>
      <t xml:space="preserve">  If 'No' to Q28, please state why the area will not be monitored (e.g., construction, active working face, steep slope, etc.):</t>
    </r>
  </si>
  <si>
    <t>Q29 Answer</t>
  </si>
  <si>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</si>
  <si>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</si>
  <si>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</si>
  <si>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</si>
  <si>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</si>
  <si>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</si>
  <si>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</si>
  <si>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</si>
  <si>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</si>
  <si>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</si>
  <si>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Resolved</t>
  </si>
  <si>
    <t>Feedback has been resolved</t>
  </si>
  <si>
    <t>Pending</t>
  </si>
  <si>
    <t>Feedback has been addressed, but confirmation from the commenter is requested before it is listed as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</si>
  <si>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</si>
  <si>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</si>
  <si>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</si>
  <si>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</si>
  <si>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</si>
  <si>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</si>
  <si>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</si>
  <si>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</si>
  <si>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</si>
  <si>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</si>
  <si>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</si>
  <si>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</si>
  <si>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</si>
  <si>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</si>
  <si>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</si>
  <si>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</si>
  <si>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</si>
  <si>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</si>
  <si>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</si>
  <si>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</si>
  <si>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</si>
  <si>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</si>
  <si>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</si>
  <si>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</si>
  <si>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</si>
  <si>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</si>
  <si>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</si>
  <si>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Need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</si>
  <si>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</si>
  <si>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</si>
  <si>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</si>
  <si>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</si>
  <si>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</si>
  <si>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</si>
  <si>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</si>
  <si>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</si>
  <si>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</si>
  <si>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Awaiting guidance on additional wording and placement</t>
  </si>
  <si>
    <t>Similarly, I am not sure the current LMR regulation requires anything of them for this form; not sure it is a help to link to it</t>
  </si>
  <si>
    <t>Awaiting group input on whether LMR reg reference should be removed</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</si>
  <si>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</si>
  <si>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See Issue 10.  O&amp;G Regs reference have been removed, LMR is retained (for now).  Would like landfill groups guidance.</t>
  </si>
  <si>
    <t>I don’t believe Q23 is actually supposed to be a question. It is a leftover label for two actual subquestions (which are now Q24 and Q25)</t>
  </si>
  <si>
    <t>See Issue 9.  Would like guidance from landfill team on intended purpose of potential Q23</t>
  </si>
  <si>
    <t>Same formatting comments as for O&amp;G (bold Q labels, suggest extending light grid through answer sections)</t>
  </si>
  <si>
    <t>Dan/Emily</t>
  </si>
  <si>
    <t>Bolding fixed, considering new design pattern</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</si>
  <si>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</si>
  <si>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</si>
  <si>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</si>
  <si>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</si>
  <si>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</si>
  <si>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</si>
  <si>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</si>
  <si>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</si>
  <si>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</si>
  <si>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</si>
  <si>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Q16 refers to Q10, but I think it should be Q8. Also, the color coding doesn't work consistently</t>
  </si>
  <si>
    <t>Dorothy</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</si>
  <si>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</si>
  <si>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</si>
  <si>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</si>
  <si>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</si>
  <si>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</si>
  <si>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</si>
  <si>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</si>
  <si>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</si>
  <si>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</si>
  <si>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</si>
  <si>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Table 2.  Which option best matches the description of the emissions</t>
  </si>
  <si>
    <t>An intentional or allowable vent (i.e., the operator was aware of, and/or would not repair)</t>
  </si>
  <si>
    <t>Due to a temporary activity (i.e., would be resolved without corrective action when the activity is complete)</t>
  </si>
  <si>
    <t>Table 3.  which option best describes the location of the emission source</t>
  </si>
  <si>
    <t>Working Face (area where active filling was being conducted at the time of plume observation)</t>
  </si>
  <si>
    <t>Landfill Surface: Daily Cover</t>
  </si>
  <si>
    <t>Landfill Surface: Intermediate Cover</t>
  </si>
  <si>
    <t>Landfill Surface: Final Cover</t>
  </si>
  <si>
    <t>Leachate Management System</t>
  </si>
  <si>
    <t>Gas Collection System Component (e.g., well, valve, port, pipe, blower)</t>
  </si>
  <si>
    <t>Table 4.  Super-set of all possible locations</t>
  </si>
  <si>
    <t>Unique names (helpful for finding special characters)</t>
  </si>
  <si>
    <t>Collection system downtime</t>
  </si>
  <si>
    <t>Offline Gas Collection Well</t>
  </si>
  <si>
    <t>Construction – New Well Installation</t>
  </si>
  <si>
    <t>Construction – Well Raising, Horizontal Extension, or other expansion of existing collection system</t>
  </si>
  <si>
    <t>Cover-related Construction (Excavation/ Exposed Operations/ Re-grading)</t>
  </si>
  <si>
    <t>Uncontrolled Area (no gas collection infrastructure exists)</t>
  </si>
  <si>
    <t>Cover integrity - cracked/thinned/eroded</t>
  </si>
  <si>
    <t>Damaged component (including pinched/broken/watered-in well or vacuum line)</t>
  </si>
  <si>
    <t>Insufficient vacuum</t>
  </si>
  <si>
    <t>Cracked/Broken Seal (wellbore or other surface penetration)</t>
  </si>
  <si>
    <t>Other</t>
  </si>
  <si>
    <t>Table 5.  Matrix relation between cause and possible locations</t>
  </si>
  <si>
    <t>indicates primary/common cause in 2023 campaign responses</t>
  </si>
  <si>
    <t>Location x Cause Matrix</t>
  </si>
  <si>
    <t>If this cause is selected ….</t>
  </si>
  <si>
    <t>Then these locations may be selected</t>
  </si>
  <si>
    <t>Construction - Well Raising or Horizontal Extension</t>
  </si>
  <si>
    <t>Uncontrolled Area (no gas collection infrastructure)</t>
  </si>
  <si>
    <t>Cover integrity</t>
  </si>
  <si>
    <t>Damaged component</t>
  </si>
  <si>
    <t>Cracked/Broken Seal</t>
  </si>
  <si>
    <t>Gas Collection System Component (e.g., blower, well, valve, port)</t>
  </si>
  <si>
    <t>Table 6.  Flatten 2-D table into list of permutations</t>
  </si>
  <si>
    <t>Jinja Named Range</t>
  </si>
  <si>
    <t>Jinja Value</t>
  </si>
  <si>
    <t>Label Associated with Value (assumes two to the left of the named range)</t>
  </si>
  <si>
    <t>jinja_emission_identified_flag_fk</t>
  </si>
  <si>
    <t>jinja_emission_location</t>
  </si>
  <si>
    <t>Question #12 Prompt (Based on Question #8 Response)</t>
  </si>
  <si>
    <t>Question #8 Answer</t>
  </si>
  <si>
    <t>Prompt if "Yes" to Question #8</t>
  </si>
  <si>
    <t>Please Select (Since Yes to #8)</t>
  </si>
  <si>
    <t>Prompt if "No" to Question #8</t>
  </si>
  <si>
    <t>No Selection Required (Since No to #8)</t>
  </si>
  <si>
    <t>Prompt based on Question #8 Response</t>
  </si>
  <si>
    <t>Question #12 Drop Down Options</t>
  </si>
  <si>
    <t>Options as a list</t>
  </si>
  <si>
    <t>Spill Function Equivalent</t>
  </si>
  <si>
    <t>Question #16 Prompt</t>
  </si>
  <si>
    <t>Question #17 and #18 Prompts</t>
  </si>
  <si>
    <t>Not Applicable/No Additional Cause</t>
  </si>
  <si>
    <t>Question #16 Drop Down Options</t>
  </si>
  <si>
    <t>Question #13b&amp;c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</si>
  <si>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</si>
  <si>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</si>
  <si>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</si>
  <si>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</si>
  <si>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</si>
  <si>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</si>
  <si>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</si>
  <si>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</si>
  <si>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landfill_v03</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</si>
  <si>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</si>
  <si>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</si>
  <si>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</si>
  <si>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</si>
  <si>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</si>
  <si>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</si>
  <si>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</si>
  <si>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CARB Named Range Diagnostics</t>
  </si>
  <si>
    <t>Run the subroutine list_named_ranges() to update the diagnostic information below</t>
  </si>
  <si>
    <t>Address</t>
  </si>
  <si>
    <t>Named Range</t>
  </si>
  <si>
    <t>Is Drop Down</t>
  </si>
  <si>
    <t>$D$78</t>
  </si>
  <si>
    <t>jinja_additional_notes</t>
  </si>
  <si>
    <t>$D$41</t>
  </si>
  <si>
    <t>jinja_contact_email</t>
  </si>
  <si>
    <t>$D$39</t>
  </si>
  <si>
    <t>jinja_contact_name</t>
  </si>
  <si>
    <t>$D$40</t>
  </si>
  <si>
    <t>jinja_contact_phone</t>
  </si>
  <si>
    <t>$D$58</t>
  </si>
  <si>
    <t>jinja_emission_cause</t>
  </si>
  <si>
    <t>$D$61</t>
  </si>
  <si>
    <t>jinja_emission_cause_notes</t>
  </si>
  <si>
    <t>$D$59</t>
  </si>
  <si>
    <t>jinja_emission_cause_secondary</t>
  </si>
  <si>
    <t>$D$60</t>
  </si>
  <si>
    <t>jinja_emission_cause_tertiary</t>
  </si>
  <si>
    <t>$D$47</t>
  </si>
  <si>
    <t>$D$56</t>
  </si>
  <si>
    <t>$D$57</t>
  </si>
  <si>
    <t>jinja_emission_location_notes</t>
  </si>
  <si>
    <t>$D$54</t>
  </si>
  <si>
    <t>jinja_emission_type_fk</t>
  </si>
  <si>
    <t>$D$55</t>
  </si>
  <si>
    <t>jinja_emission_type_notes</t>
  </si>
  <si>
    <t>$D$37</t>
  </si>
  <si>
    <t>jinja_facility_name</t>
  </si>
  <si>
    <t>$D$38</t>
  </si>
  <si>
    <t>jinja_id_arb_eggrt</t>
  </si>
  <si>
    <t>$D$27</t>
  </si>
  <si>
    <t>jinja_id_incidence</t>
  </si>
  <si>
    <t>$D$33</t>
  </si>
  <si>
    <t>jinja_id_message</t>
  </si>
  <si>
    <t>$D$28</t>
  </si>
  <si>
    <t>jinja_id_plume</t>
  </si>
  <si>
    <t>$D$71</t>
  </si>
  <si>
    <t>jinja_included_in_last_lmr</t>
  </si>
  <si>
    <t>$D$72</t>
  </si>
  <si>
    <t>jinja_included_in_last_lmr_description</t>
  </si>
  <si>
    <t>$D$51</t>
  </si>
  <si>
    <t>jinja_initial_leak_concentration</t>
  </si>
  <si>
    <t>$D$45</t>
  </si>
  <si>
    <t>jinja_inspection_timestamp</t>
  </si>
  <si>
    <t>$D$46</t>
  </si>
  <si>
    <t>jinja_instrument</t>
  </si>
  <si>
    <t>$D$70</t>
  </si>
  <si>
    <t>jinja_last_component_leak_monitoring_timestamp</t>
  </si>
  <si>
    <t>$D$69</t>
  </si>
  <si>
    <t>jinja_last_surface_monitoring_timestamp</t>
  </si>
  <si>
    <t>$D$30</t>
  </si>
  <si>
    <t>jinja_lat_carb</t>
  </si>
  <si>
    <t>$D$52</t>
  </si>
  <si>
    <t>jinja_lat_revised</t>
  </si>
  <si>
    <t>$D$31</t>
  </si>
  <si>
    <t>jinja_long_carb</t>
  </si>
  <si>
    <t>$D$53</t>
  </si>
  <si>
    <t>jinja_long_revised</t>
  </si>
  <si>
    <t>$D$65</t>
  </si>
  <si>
    <t>jinja_mitigation_actions</t>
  </si>
  <si>
    <t>$D$66</t>
  </si>
  <si>
    <t>jinja_mitigation_timestamp</t>
  </si>
  <si>
    <t>$D$68</t>
  </si>
  <si>
    <t>jinja_most_recent_prior_inspection</t>
  </si>
  <si>
    <t>$D$32</t>
  </si>
  <si>
    <t>jinja_notification_timestamp</t>
  </si>
  <si>
    <t>$D$29</t>
  </si>
  <si>
    <t>jinja_observation_timestamp</t>
  </si>
  <si>
    <t>$D$73</t>
  </si>
  <si>
    <t>jinja_planned_for_next_lmr</t>
  </si>
  <si>
    <t>$D$74</t>
  </si>
  <si>
    <t>jinja_planned_for_next_lmr_description</t>
  </si>
  <si>
    <t>$D$67</t>
  </si>
  <si>
    <t>jinja_re_monitored_concentration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</si>
</sst>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8">
    <font>
      <sz val="11"/>
      <color theme="1"/>
      <name val="Calibri"/>
      <family val="2"/>
      <scheme val="minor"/>
    </font>
    <font>
      <sz val="12"/>
      <color theme="1"/>
      <name val="Arial"/>
      <family val="2"/>
    </font>
    <font>
      <sz val="12"/>
      <color theme="1"/>
      <name val="Arial"/>
      <family val="2"/>
    </font>
    <font>
      <b/>
      <sz val="12"/>
      <color theme="1"/>
      <name val="Arial"/>
      <family val="2"/>
    </font>
    <font>
      <sz val="12"/>
      <color theme="1"/>
      <name val="Arial"/>
      <family val="2"/>
    </font>
    <font>
      <sz val="12"/>
      <color rgb="FFFF0000"/>
      <name val="Arial"/>
      <family val="2"/>
    </font>
    <font>
      <i/>
      <sz val="12"/>
      <color theme="1"/>
      <name val="Arial"/>
      <family val="2"/>
    </font>
    <font>
      <b/>
      <i/>
      <sz val="12"/>
      <color theme="1"/>
      <name val="Arial"/>
      <family val="2"/>
    </font>
    <font>
      <b/>
      <sz val="18"/>
      <color theme="8" tint="-0.249977111117893"/>
      <name val="Arial"/>
      <family val="2"/>
    </font>
    <font>
      <i/>
      <sz val="11"/>
      <color theme="1"/>
      <name val="Arial"/>
      <family val="2"/>
    </font>
    <font>
      <sz val="12"/>
      <color rgb="FF00B050"/>
      <name val="Arial"/>
      <family val="2"/>
    </font>
    <font>
      <sz val="12"/>
      <color theme="4"/>
      <name val="Arial"/>
      <family val="2"/>
    </font>
    <font>
      <b/>
      <sz val="12"/>
      <color theme="4"/>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i/>
      <sz val="12"/>
      <name val="Arial"/>
      <family val="2"/>
    </font>
    <font>
      <i/>
      <sz val="11"/>
      <name val="Arial"/>
      <family val="2"/>
    </font>
    <font>
      <b/>
      <i/>
      <sz val="11"/>
      <name val="Arial"/>
      <family val="2"/>
    </font>
    <font>
      <sz val="16"/>
      <color theme="1"/>
      <name val="Calibri"/>
      <family val="2"/>
      <scheme val="minor"/>
    </font>
    <font>
      <u/>
      <sz val="11"/>
      <color theme="10"/>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rgb="FFFFF2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rgb="FF000000"/>
      </right>
      <top/>
      <bottom/>
      <diagonal/>
    </border>
    <border>
      <left style="thin">
        <color indexed="64"/>
      </left>
      <right style="thin">
        <color rgb="FF000000"/>
      </right>
      <top style="dotted">
        <color indexed="64"/>
      </top>
      <bottom style="dotted">
        <color indexed="64"/>
      </bottom>
      <diagonal/>
    </border>
    <border>
      <left style="dotted">
        <color indexed="64"/>
      </left>
      <right style="thin">
        <color rgb="FF000000"/>
      </right>
      <top style="dotted">
        <color indexed="64"/>
      </top>
      <bottom style="dotted">
        <color indexed="64"/>
      </bottom>
      <diagonal/>
    </border>
    <border>
      <left/>
      <right style="thin">
        <color rgb="FF000000"/>
      </right>
      <top style="dotted">
        <color indexed="64"/>
      </top>
      <bottom style="dotted">
        <color indexed="64"/>
      </bottom>
      <diagonal/>
    </border>
    <border>
      <left style="dotted">
        <color indexed="64"/>
      </left>
      <right style="thin">
        <color rgb="FF000000"/>
      </right>
      <top/>
      <bottom style="dotted">
        <color indexed="64"/>
      </bottom>
      <diagonal/>
    </border>
    <border>
      <left/>
      <right/>
      <top/>
      <bottom style="thin">
        <color auto="1"/>
      </bottom>
      <diagonal/>
    </border>
  </borders>
  <cellStyleXfs count="3">
    <xf numFmtId="0" fontId="0" fillId="0" borderId="0"/>
    <xf numFmtId="0" fontId="23" fillId="0" borderId="0" applyNumberFormat="0" applyFill="0" applyBorder="0" applyAlignment="0" applyProtection="0"/>
    <xf numFmtId="0" fontId="24" fillId="0" borderId="0"/>
  </cellStyleXfs>
  <cellXfs count="127">
    <xf numFmtId="0" fontId="0" fillId="0" borderId="0" xfId="0"/>
    <xf numFmtId="0" fontId="0" fillId="0" borderId="0" xfId="0" applyAlignment="1">
      <alignment wrapText="1"/>
    </xf>
    <xf numFmtId="0" fontId="3" fillId="0" borderId="0" xfId="0" applyFont="1" applyAlignment="1">
      <alignment vertical="center"/>
    </xf>
    <xf numFmtId="0" fontId="4" fillId="0" borderId="0" xfId="0" applyFont="1"/>
    <xf numFmtId="0" fontId="4" fillId="0" borderId="0" xfId="0" applyFont="1" applyAlignment="1">
      <alignment horizontal="right" vertical="center"/>
    </xf>
    <xf numFmtId="0" fontId="4"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left" vertical="top"/>
    </xf>
    <xf numFmtId="0" fontId="5" fillId="0" borderId="0" xfId="0" applyFont="1"/>
    <xf numFmtId="0" fontId="6" fillId="0" borderId="0" xfId="0" applyFont="1" applyAlignment="1">
      <alignment vertical="center"/>
    </xf>
    <xf numFmtId="0" fontId="11" fillId="0" borderId="0" xfId="0" applyFont="1" applyAlignment="1">
      <alignment horizontal="right" vertical="top"/>
    </xf>
    <xf numFmtId="0" fontId="11" fillId="3" borderId="0" xfId="0" applyFont="1" applyFill="1" applyAlignment="1">
      <alignment horizontal="left" vertical="top"/>
    </xf>
    <xf numFmtId="0" fontId="12" fillId="0" borderId="0" xfId="0" applyFont="1" applyAlignment="1">
      <alignment horizontal="left"/>
    </xf>
    <xf numFmtId="0" fontId="11" fillId="0" borderId="0" xfId="0" applyFont="1"/>
    <xf numFmtId="0" fontId="11" fillId="0" borderId="0" xfId="0" applyFont="1" applyAlignment="1">
      <alignment vertical="top"/>
    </xf>
    <xf numFmtId="0" fontId="11" fillId="0" borderId="0" xfId="0" applyFont="1" applyAlignment="1">
      <alignment vertical="center"/>
    </xf>
    <xf numFmtId="0" fontId="15" fillId="0" borderId="0" xfId="0" applyFont="1"/>
    <xf numFmtId="0" fontId="16" fillId="0" borderId="0" xfId="0" applyFont="1"/>
    <xf numFmtId="0" fontId="0" fillId="0" borderId="0" xfId="0" applyAlignment="1">
      <alignment vertical="top" wrapText="1"/>
    </xf>
    <xf numFmtId="0" fontId="9" fillId="0" borderId="0" xfId="0" applyFont="1"/>
    <xf numFmtId="0" fontId="14" fillId="0" borderId="0" xfId="0" applyFont="1" applyAlignment="1">
      <alignment vertical="top" wrapText="1"/>
    </xf>
    <xf numFmtId="0" fontId="14" fillId="4" borderId="8"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6" borderId="8" xfId="0" applyFont="1" applyFill="1" applyBorder="1" applyAlignment="1">
      <alignment vertical="top" wrapText="1"/>
    </xf>
    <xf numFmtId="0" fontId="13" fillId="7" borderId="0" xfId="0" applyFont="1" applyFill="1" applyAlignment="1">
      <alignment vertical="top" wrapText="1"/>
    </xf>
    <xf numFmtId="0" fontId="13" fillId="7" borderId="0" xfId="0" applyFont="1" applyFill="1" applyAlignment="1">
      <alignment vertical="top"/>
    </xf>
    <xf numFmtId="0" fontId="3" fillId="0" borderId="0" xfId="0" applyFont="1" applyAlignment="1">
      <alignment vertical="center" wrapText="1"/>
    </xf>
    <xf numFmtId="0" fontId="3" fillId="0" borderId="0" xfId="0" applyFont="1" applyAlignment="1">
      <alignment wrapText="1"/>
    </xf>
    <xf numFmtId="0" fontId="9" fillId="0" borderId="0" xfId="0" applyFont="1" applyAlignment="1">
      <alignment wrapText="1"/>
    </xf>
    <xf numFmtId="0" fontId="9" fillId="0" borderId="4" xfId="0" applyFont="1" applyBorder="1"/>
    <xf numFmtId="0" fontId="11" fillId="0" borderId="10" xfId="0" applyFont="1" applyBorder="1" applyAlignment="1">
      <alignment horizontal="left" vertical="top"/>
    </xf>
    <xf numFmtId="0" fontId="11" fillId="0" borderId="11" xfId="0" applyFont="1" applyBorder="1" applyAlignment="1">
      <alignment horizontal="left" vertical="top"/>
    </xf>
    <xf numFmtId="22" fontId="11" fillId="0" borderId="11" xfId="0" applyNumberFormat="1" applyFont="1" applyBorder="1" applyAlignment="1">
      <alignment horizontal="left" vertical="top"/>
    </xf>
    <xf numFmtId="0" fontId="7" fillId="2" borderId="11" xfId="0" applyFont="1" applyFill="1" applyBorder="1" applyAlignment="1">
      <alignment vertical="center" wrapText="1"/>
    </xf>
    <xf numFmtId="0" fontId="17" fillId="0" borderId="0" xfId="0" applyFont="1" applyAlignment="1">
      <alignment vertical="top" wrapText="1"/>
    </xf>
    <xf numFmtId="0" fontId="18" fillId="0" borderId="0" xfId="0" applyFont="1" applyAlignment="1">
      <alignment vertical="top" wrapText="1"/>
    </xf>
    <xf numFmtId="0" fontId="18" fillId="3" borderId="0" xfId="0" applyFont="1" applyFill="1" applyAlignment="1">
      <alignment wrapText="1"/>
    </xf>
    <xf numFmtId="0" fontId="20" fillId="0" borderId="0" xfId="0" applyFont="1"/>
    <xf numFmtId="0" fontId="18" fillId="0" borderId="0" xfId="0" applyFont="1"/>
    <xf numFmtId="0" fontId="3" fillId="3" borderId="0" xfId="0" applyFont="1" applyFill="1" applyAlignment="1">
      <alignment wrapText="1"/>
    </xf>
    <xf numFmtId="0" fontId="18" fillId="0" borderId="0" xfId="0" applyFont="1" applyAlignment="1">
      <alignment horizontal="right" vertical="top"/>
    </xf>
    <xf numFmtId="0" fontId="14" fillId="3" borderId="0" xfId="0" applyFont="1" applyFill="1"/>
    <xf numFmtId="0" fontId="14" fillId="3" borderId="0" xfId="0" applyFont="1" applyFill="1" applyAlignment="1">
      <alignment vertical="top" wrapText="1"/>
    </xf>
    <xf numFmtId="0" fontId="22" fillId="9" borderId="0" xfId="0" applyFont="1" applyFill="1"/>
    <xf numFmtId="0" fontId="22" fillId="10" borderId="0" xfId="0" applyFont="1" applyFill="1"/>
    <xf numFmtId="0" fontId="13" fillId="0" borderId="0" xfId="0" applyFont="1"/>
    <xf numFmtId="0" fontId="0" fillId="11" borderId="0" xfId="0" applyFill="1"/>
    <xf numFmtId="0" fontId="13" fillId="0" borderId="14" xfId="0" applyFont="1" applyBorder="1"/>
    <xf numFmtId="0" fontId="0" fillId="5" borderId="0" xfId="0" applyFill="1"/>
    <xf numFmtId="0" fontId="23" fillId="2" borderId="5" xfId="1" applyFill="1" applyBorder="1" applyAlignment="1">
      <alignment vertical="top"/>
    </xf>
    <xf numFmtId="0" fontId="26" fillId="2" borderId="0" xfId="1" applyFont="1" applyFill="1" applyBorder="1" applyAlignment="1">
      <alignment horizontal="left" vertical="center"/>
    </xf>
    <xf numFmtId="0" fontId="24" fillId="0" borderId="0" xfId="2"/>
    <xf numFmtId="0" fontId="24" fillId="0" borderId="0" xfId="2" applyProtection="1">
      <protection locked="0"/>
    </xf>
    <xf numFmtId="0" fontId="24" fillId="0" borderId="0" xfId="2" applyAlignment="1" applyProtection="1">
      <alignment vertical="center"/>
      <protection locked="0"/>
    </xf>
    <xf numFmtId="0" fontId="25" fillId="12" borderId="0" xfId="2" applyFont="1" applyFill="1" applyAlignment="1">
      <alignment horizontal="centerContinuous" vertical="center"/>
    </xf>
    <xf numFmtId="0" fontId="24" fillId="13" borderId="0" xfId="2" applyFill="1" applyAlignment="1">
      <alignment horizontal="centerContinuous"/>
    </xf>
    <xf numFmtId="0" fontId="24" fillId="13" borderId="0" xfId="2" applyFill="1" applyAlignment="1">
      <alignment horizontal="center"/>
    </xf>
    <xf numFmtId="0" fontId="24" fillId="0" borderId="0" xfId="2" applyAlignment="1" applyProtection="1">
      <alignment horizontal="left" vertical="center"/>
      <protection locked="0"/>
    </xf>
    <xf numFmtId="0" fontId="24" fillId="14" borderId="0" xfId="2" applyFill="1" applyAlignment="1" applyProtection="1">
      <alignment horizontal="left" vertical="center"/>
      <protection locked="0"/>
    </xf>
    <xf numFmtId="0" fontId="0" fillId="0" borderId="0" xfId="0" applyAlignment="1">
      <alignment horizontal="left"/>
    </xf>
    <xf numFmtId="0" fontId="0" fillId="0" borderId="0" xfId="0" applyAlignment="1">
      <alignment horizontal="left" vertical="center"/>
    </xf>
    <xf numFmtId="0" fontId="6" fillId="0" borderId="0" xfId="0" applyFont="1" applyAlignment="1">
      <alignment horizontal="left" vertical="center"/>
    </xf>
    <xf numFmtId="0" fontId="18" fillId="0" borderId="0" xfId="0" applyFont="1" applyAlignment="1">
      <alignment horizontal="left" vertical="center" wrapText="1"/>
    </xf>
    <xf numFmtId="0" fontId="7" fillId="2" borderId="0" xfId="0" applyFont="1" applyFill="1" applyAlignment="1">
      <alignment horizontal="left" vertical="center"/>
    </xf>
    <xf numFmtId="0" fontId="18" fillId="0" borderId="0" xfId="0" applyFont="1" applyAlignment="1">
      <alignment horizontal="left" vertical="center"/>
    </xf>
    <xf numFmtId="0" fontId="22" fillId="15" borderId="0" xfId="0" applyFont="1" applyFill="1"/>
    <xf numFmtId="0" fontId="22" fillId="15"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 fillId="0" borderId="0" xfId="0" applyFont="1" applyAlignment="1">
      <alignment vertical="center"/>
    </xf>
    <xf numFmtId="0" fontId="24" fillId="0" borderId="0" xfId="2" applyAlignment="1">
      <alignment vertical="center"/>
    </xf>
    <xf numFmtId="0" fontId="24" fillId="14" borderId="0" xfId="2" applyFill="1" applyAlignment="1">
      <alignment horizontal="left" vertical="center"/>
    </xf>
    <xf numFmtId="0" fontId="24" fillId="0" borderId="0" xfId="2" applyAlignment="1">
      <alignment horizontal="left" vertical="center"/>
    </xf>
    <xf numFmtId="0" fontId="0" fillId="0" borderId="0" xfId="0" applyAlignment="1">
      <alignment vertical="center"/>
    </xf>
    <xf numFmtId="0" fontId="26" fillId="14" borderId="0" xfId="1" applyFont="1" applyFill="1" applyBorder="1" applyAlignment="1">
      <alignment horizontal="left" vertical="center"/>
    </xf>
    <xf numFmtId="0" fontId="9" fillId="0" borderId="0" xfId="0" applyFont="1" applyAlignment="1">
      <alignment horizontal="left" vertical="center"/>
    </xf>
    <xf numFmtId="0" fontId="3" fillId="2" borderId="0" xfId="0" applyFont="1" applyFill="1" applyAlignment="1">
      <alignment horizontal="left" vertical="center"/>
    </xf>
    <xf numFmtId="0" fontId="22" fillId="15" borderId="0" xfId="0" applyFont="1" applyFill="1" applyAlignment="1">
      <alignment horizontal="left"/>
    </xf>
    <xf numFmtId="0" fontId="22" fillId="10" borderId="0" xfId="0" applyFont="1" applyFill="1" applyAlignment="1">
      <alignment horizontal="left"/>
    </xf>
    <xf numFmtId="14" fontId="0" fillId="0" borderId="0" xfId="0" applyNumberFormat="1" applyAlignment="1">
      <alignment horizontal="left"/>
    </xf>
    <xf numFmtId="0" fontId="1" fillId="0" borderId="0" xfId="0" applyFont="1" applyAlignment="1">
      <alignment horizontal="right" vertical="center"/>
    </xf>
    <xf numFmtId="0" fontId="1" fillId="0" borderId="0" xfId="0" applyFont="1"/>
    <xf numFmtId="0" fontId="1" fillId="0" borderId="4" xfId="0" applyFont="1" applyBorder="1"/>
    <xf numFmtId="0" fontId="1" fillId="0" borderId="0" xfId="0" applyFont="1" applyAlignment="1">
      <alignment horizontal="right" vertical="top"/>
    </xf>
    <xf numFmtId="0" fontId="1" fillId="0" borderId="0" xfId="0" applyFont="1" applyAlignment="1">
      <alignment wrapText="1"/>
    </xf>
    <xf numFmtId="0" fontId="1" fillId="2" borderId="5" xfId="0" applyFont="1" applyFill="1" applyBorder="1" applyAlignment="1">
      <alignment vertical="top"/>
    </xf>
    <xf numFmtId="0" fontId="1"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center" vertical="center"/>
    </xf>
    <xf numFmtId="0" fontId="1" fillId="0" borderId="0" xfId="0" applyFont="1" applyAlignment="1">
      <alignment vertical="top" wrapText="1"/>
    </xf>
    <xf numFmtId="14" fontId="1" fillId="2" borderId="11" xfId="0" applyNumberFormat="1" applyFont="1" applyFill="1" applyBorder="1" applyAlignment="1">
      <alignment horizontal="left"/>
    </xf>
    <xf numFmtId="0" fontId="1" fillId="0" borderId="9" xfId="0" applyFont="1" applyBorder="1"/>
    <xf numFmtId="0" fontId="1" fillId="2" borderId="13" xfId="0" applyFont="1" applyFill="1" applyBorder="1" applyAlignment="1">
      <alignment horizontal="left" vertical="top" wrapText="1"/>
    </xf>
    <xf numFmtId="0" fontId="1" fillId="0" borderId="12" xfId="0" applyFont="1" applyBorder="1"/>
    <xf numFmtId="0" fontId="1" fillId="2" borderId="11" xfId="0" applyFont="1" applyFill="1" applyBorder="1" applyAlignment="1">
      <alignment horizontal="left"/>
    </xf>
    <xf numFmtId="0" fontId="1" fillId="0" borderId="0" xfId="0" applyFont="1" applyAlignment="1">
      <alignment horizontal="left" vertical="top"/>
    </xf>
    <xf numFmtId="0" fontId="1" fillId="8" borderId="11" xfId="0" applyFont="1" applyFill="1" applyBorder="1" applyAlignment="1">
      <alignment horizontal="left"/>
    </xf>
    <xf numFmtId="0" fontId="1" fillId="0" borderId="12" xfId="0" applyFont="1" applyBorder="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xf>
    <xf numFmtId="0" fontId="1" fillId="0" borderId="0" xfId="0" applyFont="1" applyAlignment="1">
      <alignment horizontal="center"/>
    </xf>
    <xf numFmtId="14" fontId="1" fillId="8" borderId="13" xfId="0" applyNumberFormat="1" applyFont="1" applyFill="1" applyBorder="1" applyAlignment="1">
      <alignment horizontal="left"/>
    </xf>
    <xf numFmtId="0" fontId="1" fillId="0" borderId="0" xfId="0" applyFont="1" applyAlignment="1">
      <alignment horizontal="right"/>
    </xf>
    <xf numFmtId="0" fontId="1" fillId="0" borderId="0" xfId="0" applyFont="1" applyAlignment="1">
      <alignment horizontal="left" vertical="top" wrapText="1"/>
    </xf>
    <xf numFmtId="0" fontId="7" fillId="2" borderId="11" xfId="0" applyFont="1" applyFill="1" applyBorder="1" applyAlignment="1">
      <alignment horizontal="left" vertical="center" wrapText="1"/>
    </xf>
    <xf numFmtId="0" fontId="7" fillId="2" borderId="13" xfId="0" applyFont="1" applyFill="1" applyBorder="1" applyAlignment="1">
      <alignment vertical="center" wrapText="1"/>
    </xf>
    <xf numFmtId="0" fontId="1" fillId="0" borderId="0" xfId="0" applyFont="1" applyAlignment="1">
      <alignment vertical="center"/>
    </xf>
    <xf numFmtId="0" fontId="1" fillId="14" borderId="0" xfId="0" applyFont="1" applyFill="1" applyAlignment="1">
      <alignment horizontal="left" vertical="center"/>
    </xf>
    <xf numFmtId="0" fontId="1" fillId="14" borderId="0" xfId="0" applyFont="1" applyFill="1" applyAlignment="1">
      <alignment horizontal="left" vertical="top"/>
    </xf>
    <xf numFmtId="164" fontId="1" fillId="14" borderId="0" xfId="0" applyNumberFormat="1" applyFont="1" applyFill="1" applyAlignment="1">
      <alignment horizontal="left" vertical="center"/>
    </xf>
    <xf numFmtId="0" fontId="1" fillId="2" borderId="0" xfId="0" applyFont="1" applyFill="1" applyAlignment="1">
      <alignment horizontal="left" vertical="center"/>
    </xf>
    <xf numFmtId="164" fontId="1" fillId="2" borderId="0" xfId="0" applyNumberFormat="1" applyFont="1" applyFill="1" applyAlignment="1">
      <alignment horizontal="left" vertical="center"/>
    </xf>
    <xf numFmtId="0" fontId="1" fillId="2" borderId="0" xfId="0" applyFont="1" applyFill="1" applyAlignment="1">
      <alignment horizontal="left"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1" fillId="8" borderId="6" xfId="0" applyFont="1" applyFill="1" applyBorder="1" applyAlignment="1">
      <alignment horizontal="left" vertical="top" wrapText="1"/>
    </xf>
    <xf numFmtId="0" fontId="1" fillId="8" borderId="12" xfId="0" applyFont="1" applyFill="1" applyBorder="1" applyAlignment="1">
      <alignment horizontal="left" vertical="top" wrapText="1"/>
    </xf>
    <xf numFmtId="0" fontId="1" fillId="8" borderId="7" xfId="0" applyFont="1" applyFill="1" applyBorder="1" applyAlignment="1">
      <alignment horizontal="left" vertical="top"/>
    </xf>
    <xf numFmtId="0" fontId="1" fillId="8" borderId="11" xfId="0" applyFont="1" applyFill="1" applyBorder="1" applyAlignment="1">
      <alignment horizontal="left" vertical="top"/>
    </xf>
    <xf numFmtId="0" fontId="10" fillId="8" borderId="7" xfId="0" applyFont="1" applyFill="1" applyBorder="1" applyAlignment="1">
      <alignment horizontal="left" vertical="top" wrapText="1"/>
    </xf>
    <xf numFmtId="0" fontId="10" fillId="8" borderId="11" xfId="0" applyFont="1" applyFill="1" applyBorder="1" applyAlignment="1">
      <alignment horizontal="left" vertical="top" wrapText="1"/>
    </xf>
  </cellXfs>
  <cellStyles count="3">
    <cellStyle name="Hyperlink" xfId="1" builtinId="8"/>
    <cellStyle name="Normal" xfId="0" builtinId="0"/>
    <cellStyle name="Normal 3" xfId="2" xr:uid="{34B4562B-54D1-406A-9AEB-82C17D409F56}"/>
  </cellStyles>
  <dxfs count="23">
    <dxf>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0000"/>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s>
  <tableStyles count="0" defaultTableStyle="TableStyleMedium2" defaultPivotStyle="PivotStyleLight16"/>
  <colors>
    <mruColors>
      <color rgb="FFFF474C"/>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7" name="Rectangle: Diagonal Corners Rounded 6">
          <a:extLst>
            <a:ext uri="{FF2B5EF4-FFF2-40B4-BE49-F238E27FC236}">
              <a16:creationId xmlns:a16="http://schemas.microsoft.com/office/drawing/2014/main" id="{56DA90FE-D059-428F-9F4F-09149CCE541C}"/>
            </a:ext>
          </a:extLst>
        </xdr:cNvPr>
        <xdr:cNvSpPr/>
      </xdr:nvSpPr>
      <xdr:spPr>
        <a:xfrm>
          <a:off x="298450" y="42463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34</xdr:row>
      <xdr:rowOff>27819</xdr:rowOff>
    </xdr:from>
    <xdr:to>
      <xdr:col>4</xdr:col>
      <xdr:colOff>283633</xdr:colOff>
      <xdr:row>34</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42</xdr:row>
      <xdr:rowOff>27819</xdr:rowOff>
    </xdr:from>
    <xdr:to>
      <xdr:col>4</xdr:col>
      <xdr:colOff>283633</xdr:colOff>
      <xdr:row>42</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Follow-up Ground Survey Results (Required)</a:t>
          </a:r>
          <a:endParaRPr lang="en-US" sz="1600" baseline="0">
            <a:solidFill>
              <a:schemeClr val="bg1"/>
            </a:solidFill>
          </a:endParaRPr>
        </a:p>
      </xdr:txBody>
    </xdr:sp>
    <xdr:clientData/>
  </xdr:twoCellAnchor>
  <xdr:twoCellAnchor>
    <xdr:from>
      <xdr:col>1</xdr:col>
      <xdr:colOff>0</xdr:colOff>
      <xdr:row>62</xdr:row>
      <xdr:rowOff>27819</xdr:rowOff>
    </xdr:from>
    <xdr:to>
      <xdr:col>4</xdr:col>
      <xdr:colOff>283633</xdr:colOff>
      <xdr:row>62</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(Required if "Yes"</a:t>
          </a:r>
          <a:r>
            <a:rPr lang="en-US" sz="1600" baseline="0">
              <a:solidFill>
                <a:schemeClr val="bg1"/>
              </a:solidFill>
            </a:rPr>
            <a:t> to Q8</a:t>
          </a:r>
          <a:r>
            <a:rPr lang="en-US" sz="1600">
              <a:solidFill>
                <a:schemeClr val="bg1"/>
              </a:solidFill>
            </a:rPr>
            <a:t>)</a:t>
          </a:r>
          <a:endParaRPr lang="en-US" sz="1600" baseline="0">
            <a:solidFill>
              <a:schemeClr val="bg1"/>
            </a:solidFill>
          </a:endParaRPr>
        </a:p>
      </xdr:txBody>
    </xdr:sp>
    <xdr:clientData/>
  </xdr:twoCellAnchor>
  <xdr:twoCellAnchor>
    <xdr:from>
      <xdr:col>1</xdr:col>
      <xdr:colOff>0</xdr:colOff>
      <xdr:row>75</xdr:row>
      <xdr:rowOff>23586</xdr:rowOff>
    </xdr:from>
    <xdr:to>
      <xdr:col>4</xdr:col>
      <xdr:colOff>283633</xdr:colOff>
      <xdr:row>75</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8.  Supplemental (Optional)</a:t>
          </a:r>
          <a:endParaRPr lang="en-US" sz="1600" baseline="0">
            <a:solidFill>
              <a:schemeClr val="bg1"/>
            </a:solidFill>
          </a:endParaRP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Detailed Ground Survey Results (Required if "Yes" to Q8)</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1232372</xdr:colOff>
      <xdr:row>2</xdr:row>
      <xdr:rowOff>441943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563210</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eld, Tony@ARB" id="{D956CDC1-BEF9-413F-B009-2054B1F166E4}" userId="S::Tony.Held@arb.ca.gov::942e073f-ce08-4723-9eef-cfd08c820af3" providerId="AD"/>
  <person displayName="Zhou, Xiaochi (Joe)@ARB" id="{B991B8DF-2F04-46DB-908D-5E8F468EDDC1}" userId="S::xiaochi.zhou@arb.ca.gov::ccc05141-cdd2-471f-9f3f-9aaeb5a3f870" providerId="AD"/>
  <person displayName="Langfitt, Quinn@ARB" id="{99F69B2F-5035-43FD-B51B-5955E64A453C}" userId="S::quinn.langfitt@arb.ca.gov::5a0efd58-5771-4439-ac7d-5ab6c4ba3bc2" providerId="AD"/>
  <person displayName="Alexiades, Anthy@ARB" id="{229BC087-57F3-40C5-A0D4-8F91C53A72D9}" userId="S::Anthy.Alexiades@arb.ca.gov::65139a12-67f9-4860-86b5-9df96257c108" providerId="AD"/>
  <person displayName="Alexiades, Anthy@ARB" id="{A909098D-FBFA-4C1E-8C5B-DF0421CEE77B}" userId="S::anthy.alexiades@arb.ca.gov::65139a12-67f9-4860-86b5-9df96257c108" providerId="AD"/>
  <person displayName="Frausto-Vicencio, Isis@ARB" id="{D7B0E5C6-E784-4046-AA0A-BFD4AEF967EF}" userId="S::Isis.Frausto-Vicencio@arb.ca.gov::fc33dd55-3878-4eaa-9895-e57f7895aff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12:C15" totalsRowShown="0">
  <autoFilter ref="B12:C15" xr:uid="{24D72A52-95E4-464B-93BB-49FD17A99B8E}"/>
  <tableColumns count="2">
    <tableColumn id="1" xr3:uid="{D71228F0-7A4D-4616-97FA-0D527922E50D}" name="Code" dataDxfId="8"/>
    <tableColumn id="2" xr3:uid="{7E7BC38A-4F45-41D4-A34B-67ADAFBE8125}" name="Descriptio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9:G48" totalsRowShown="0" dataDxfId="6">
  <autoFilter ref="B19:G48" xr:uid="{6B7A3421-D3A9-46B3-AA8A-01814CFA791D}"/>
  <tableColumns count="6">
    <tableColumn id="1" xr3:uid="{B04DED2A-6BB2-48AB-9068-6D50ACDCA8B5}" name="ID" dataDxfId="5"/>
    <tableColumn id="2" xr3:uid="{528AAF34-79F5-4001-8388-15EE72397566}" name="Comment" dataDxfId="4"/>
    <tableColumn id="3" xr3:uid="{576C1CDD-B32D-452E-A686-0A9E8287AE64}" name="Received" dataDxfId="3"/>
    <tableColumn id="4" xr3:uid="{1E703319-29F7-467F-B650-6D98BD796EF9}" name="Commenter" dataDxfId="2"/>
    <tableColumn id="5" xr3:uid="{CE5B06B8-50D2-4760-AD2A-CE34D9D20702}" name="Status" dataDxfId="1">
      <calculatedColumnFormula>$B$15</calculatedColumnFormula>
    </tableColumn>
    <tableColumn id="6" xr3:uid="{791C3FB5-006E-4DCD-B4BB-15A239E47851}" name="Note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3" displayName="_carb_only_Table_03" ref="B26:C33" totalsRowShown="0">
  <autoFilter ref="B26:C33" xr:uid="{9880E526-F747-4E0D-85BC-BFBB5FEED4B1}"/>
  <tableColumns count="2">
    <tableColumn id="1" xr3:uid="{05F1A10D-23B8-4722-AC84-E910A5ED1419}" name="Please Select"/>
    <tableColumn id="2" xr3:uid="{0E9648BD-254A-4431-B47D-9EC46546CE68}"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2" displayName="_carb_only_Table_02" ref="B18:B22" totalsRowShown="0">
  <autoFilter ref="B18:B22" xr:uid="{16A34581-BC95-4D0F-9AF0-175A16ED9191}"/>
  <tableColumns count="1">
    <tableColumn id="1" xr3:uid="{71A1706F-E936-42A7-8A10-D6A3E160D5B9}"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11T21:57:54.80" personId="{B991B8DF-2F04-46DB-908D-5E8F468EDDC1}" id="{2D8177C4-E97D-42D4-B10E-5B2898C98A34}">
    <text>Suggest a certification part like the LMR Annual Report - "By checking this box, I hereby certify based on information and belief formed after reasonable inquiry, the statements and information in the document are true, accurate, and complete. "</text>
  </threadedComment>
  <threadedComment ref="A1" dT="2024-10-16T22:20:38.07" personId="{D7B0E5C6-E784-4046-AA0A-BFD4AEF967EF}" id="{60F0D34E-95ED-4BEB-9292-1453EC22365B}" parentId="{2D8177C4-E97D-42D4-B10E-5B2898C98A34}">
    <text>Lets make sure it matches the O&amp;G form</text>
  </threadedComment>
  <threadedComment ref="C4" dT="2024-05-23T21:50:19.69" personId="{229BC087-57F3-40C5-A0D4-8F91C53A72D9}" id="{74471933-553B-477D-8EE7-CB2A3F28B017}">
    <text>Global comment: 
If these don't need to be merged cells, it's more accessible (ADA) to avoid merging</text>
  </threadedComment>
  <threadedComment ref="C4" dT="2024-07-08T20:06:03.86" personId="{229BC087-57F3-40C5-A0D4-8F91C53A72D9}" id="{813EC894-2F4D-42E7-9E14-4153C8857F05}" parentId="{74471933-553B-477D-8EE7-CB2A3F28B017}">
    <text>- I removed all merged cells except for the free-form response fields. 
- Added yellow fill to all fields where we are looking for a response from the operator, and other minor formatting revisions for consistency. 
- Un-hid all rows
- Proposed text changes in green/underline/strikeout</text>
  </threadedComment>
  <threadedComment ref="B10" dT="2024-07-11T21:32:35.88" personId="{B991B8DF-2F04-46DB-908D-5E8F468EDDC1}" id="{351AA909-B142-41CB-86E9-90A1A208C81F}" done="1">
    <text>Suggest use the 3 letter Landfill abbreviation we have</text>
  </threadedComment>
  <threadedComment ref="B10" dT="2024-07-11T21:57:28.63" personId="{A909098D-FBFA-4C1E-8C5B-DF0421CEE77B}" id="{82C199E8-673A-489E-B504-3E945B650FBF}" parentId="{351AA909-B142-41CB-86E9-90A1A208C81F}">
    <text>Not sure what you mean, the Incident ID is a unique number for tracking purposes.  See plume_incidence_summary_as_of_2023-09-01.csv</text>
    <extLst>
      <x:ext xmlns:xltc2="http://schemas.microsoft.com/office/spreadsheetml/2020/threadedcomments2" uri="{F7C98A9C-CBB3-438F-8F68-D28B6AF4A901}">
        <xltc2:checksum>921094870</xltc2:checksum>
        <xltc2:hyperlink startIndex="87" length="44" url="https://carb.sharepoint.com/:x:/r/sites/ISD/PAB/LMR/RD+DataAnalysis/RD-Flights/RD-LMR-Shared/2023%20Flights/plume_incidence_summary_as_of_2023-09-01.csv?d=w088d3b9aa2d341f88903395778caa7e8&amp;csf=1&amp;web=1&amp;e=2Kqcg0"/>
      </x:ext>
    </extLst>
  </threadedComment>
  <threadedComment ref="B10" dT="2024-10-16T22:06:56.41" personId="{D7B0E5C6-E784-4046-AA0A-BFD4AEF967EF}" id="{75A08399-07B1-4CB3-8276-336809932204}" parentId="{351AA909-B142-41CB-86E9-90A1A208C81F}">
    <text>No action needed</text>
  </threadedComment>
  <threadedComment ref="B11" dT="2024-07-11T21:34:34.13" personId="{B991B8DF-2F04-46DB-908D-5E8F468EDDC1}" id="{98E74497-3C16-4156-85B2-5E8B8B81A439}" done="1">
    <text>Suggest to use YYYY+Day of the Year+time. This can help operators and CARB to process cases</text>
  </threadedComment>
  <threadedComment ref="B11" dT="2024-07-11T21:58:44.95" personId="{A909098D-FBFA-4C1E-8C5B-DF0421CEE77B}" id="{26570AE2-2C08-4F8C-BCE5-2C9B2BA3940A}" parentId="{98E74497-3C16-4156-85B2-5E8B8B81A439}">
    <text>All plume images have a timestamp. This suggestion goes beyond the response form, suggest you raise these thoughts with Steve/Jason's teams</text>
  </threadedComment>
  <threadedComment ref="B11" dT="2024-10-16T22:07:04.97" personId="{D7B0E5C6-E784-4046-AA0A-BFD4AEF967EF}" id="{08DC8F78-C0E9-47FA-AF4C-3C8ECE749356}" parentId="{98E74497-3C16-4156-85B2-5E8B8B81A439}">
    <text>No action needed</text>
  </threadedComment>
  <threadedComment ref="B18" dT="2024-07-11T21:55:22.56" personId="{B991B8DF-2F04-46DB-908D-5E8F468EDDC1}" id="{A652D5CA-DA56-4FB0-988D-BAADC19AF353}" done="1">
    <text>Add: If yes - answer 11 - 17, if no, skip 11 - 17</text>
  </threadedComment>
  <threadedComment ref="B18" dT="2024-10-16T22:09:08.04" personId="{D7B0E5C6-E784-4046-AA0A-BFD4AEF967EF}" id="{91644145-E660-4FE1-9885-294491796FA4}" parentId="{A652D5CA-DA56-4FB0-988D-BAADC19AF353}">
    <text xml:space="preserve">Added suggested text </text>
  </threadedComment>
  <threadedComment ref="B19" dT="2024-05-23T21:40:55.01" personId="{229BC087-57F3-40C5-A0D4-8F91C53A72D9}" id="{69E6396A-D020-411D-9E90-383CC6CFDC26}">
    <text xml:space="preserve">Can we keep these fields visible regardless of whether they select YES/NO for question 10? </text>
  </threadedComment>
  <threadedComment ref="B19" dT="2024-10-16T22:10:37.71" personId="{D7B0E5C6-E784-4046-AA0A-BFD4AEF967EF}" id="{620CA9A3-A0E6-42A6-BD39-520DD67ED33F}" parentId="{69E6396A-D020-411D-9E90-383CC6CFDC26}">
    <text>Let’s keep visible and remove conditional formatting</text>
  </threadedComment>
  <threadedComment ref="B20" dT="2024-07-11T21:52:27.23" personId="{B991B8DF-2F04-46DB-908D-5E8F468EDDC1}" id="{E4ADB725-BF35-478C-AAB2-7D477BEC9AF7}" done="1">
    <text>Since change it to "emission source location (lat, lon) identified by follow-up monitoring" - Most likely it will be different from the satellite identified location</text>
  </threadedComment>
  <threadedComment ref="B21" dT="2024-10-16T22:17:32.24" personId="{D7B0E5C6-E784-4046-AA0A-BFD4AEF967EF}" id="{90B7F2DE-CFE3-4665-82E4-E35DFEED2332}">
    <text>I agree with their text changes</text>
  </threadedComment>
  <threadedComment ref="B27" dT="2024-08-21T18:00:13.22" personId="{99F69B2F-5035-43FD-B51B-5955E64A453C}" id="{E778DC21-F973-4A64-A5E1-F27750929FAC}">
    <text>Suggest linking each checkbox with another cell (probably on a separate hidden sheet) using Format Control to make this form easier to ingest into a database in the future. For each check box, right click - &gt; Format Control -&gt; Cell Link -&gt; enter cell to be linked to.</text>
  </threadedComment>
  <threadedComment ref="B33" dT="2024-08-21T18:46:33.90" personId="{99F69B2F-5035-43FD-B51B-5955E64A453C}" id="{3FCBB355-14B6-42DC-BCEF-E6AC9EDB5BDF}">
    <text>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ext>
  </threadedComment>
  <threadedComment ref="B34" dT="2024-07-05T20:26:47.64" personId="{229BC087-57F3-40C5-A0D4-8F91C53A72D9}" id="{41D52CF8-B732-4C6E-A0C7-17DDD03DC42E}" done="1">
    <text>Moved up from end (grouping all incidence-related info, followed by monitoring history).
Please renumber if you keep this change</text>
  </threadedComment>
  <threadedComment ref="B34" dT="2024-10-16T22:31:46.87" personId="{D7B0E5C6-E784-4046-AA0A-BFD4AEF967EF}" id="{C49BD5B5-9C33-4D5A-9C3B-E2CF6660EB49}" parentId="{41D52CF8-B732-4C6E-A0C7-17DDD03DC42E}">
    <text>renumbered</text>
  </threadedComment>
</ThreadedComments>
</file>

<file path=xl/threadedComments/threadedComment2.xml><?xml version="1.0" encoding="utf-8"?>
<ThreadedComments xmlns="http://schemas.microsoft.com/office/spreadsheetml/2018/threadedcomments" xmlns:x="http://schemas.openxmlformats.org/spreadsheetml/2006/main">
  <threadedComment ref="B22" dT="2024-10-29T20:55:31.43" personId="{D956CDC1-BEF9-413F-B009-2054B1F166E4}" id="{5B38CEAE-B70B-4B81-8879-7157D2A2F602}">
    <text>Not sure if we want “not found” as an option as Question 10 already asks yes/no if a source was identified and having not found here opens up the possibility that a user would say an emission source was detected and later say it was not found.</text>
  </threadedComment>
  <threadedComment ref="B37" dT="2024-07-17T20:53:18.71" personId="{B991B8DF-2F04-46DB-908D-5E8F468EDDC1}" id="{613A6A36-6FF8-4A08-8E73-C9D7C5B308D9}" done="1">
    <text>Shall we be more specific here and break into two cases: 1. gas control device (e.g., flare) down but gas collection system is running. 3. entire gas collection and control system down.</text>
  </threadedComment>
  <threadedComment ref="B37" dT="2024-07-30T19:28:20.78" personId="{A909098D-FBFA-4C1E-8C5B-DF0421CEE77B}" id="{49E14DCA-A1A3-4D42-8061-BEAE3C5BD53B}" parentId="{613A6A36-6FF8-4A08-8E73-C9D7C5B308D9}">
    <text xml:space="preserve">The collection system must be shut down if the flare is not running, so your case #1 should never happen. </text>
  </threadedComment>
  <threadedComment ref="B37" dT="2024-10-17T14:15:52.45" personId="{D7B0E5C6-E784-4046-AA0A-BFD4AEF967EF}" id="{DD898849-F2C6-45D5-92EF-24E8AABBAA44}" parentId="{613A6A36-6FF8-4A08-8E73-C9D7C5B308D9}">
    <text>No action needed</text>
  </threadedComment>
  <threadedComment ref="B38" dT="2024-07-17T20:38:59.95" personId="{B991B8DF-2F04-46DB-908D-5E8F468EDDC1}" id="{70C5D22F-790C-4375-8089-F22F6DF0BBFF}" done="1">
    <text>collection well offline is mostly due to construction, expansion of the existing GCCS, or damaged parts. Delete or make it more specific (e.g., other reasons that take well offline)?</text>
  </threadedComment>
  <threadedComment ref="B38" dT="2024-07-30T19:31:41.01" personId="{A909098D-FBFA-4C1E-8C5B-DF0421CEE77B}" id="{D542520A-0E15-4A69-A177-08F9B7B122AD}" parentId="{70C5D22F-790C-4375-8089-F22F6DF0BBFF}">
    <text>THey can choose multiple, and we REALLY want to know when a well was offline for any reason</text>
  </threadedComment>
  <threadedComment ref="B38" dT="2024-10-17T14:17:50.42" personId="{D7B0E5C6-E784-4046-AA0A-BFD4AEF967EF}" id="{BBE3F548-A412-44D6-B4EA-F2E9F4CDFB3F}" parentId="{70C5D22F-790C-4375-8089-F22F6DF0BBFF}">
    <text>No action needed</text>
  </threadedComment>
  <threadedComment ref="C52" dT="2024-10-28T18:08:30.58" personId="{D956CDC1-BEF9-413F-B009-2054B1F166E4}" id="{47683952-30AE-4BFF-A805-87C57EE77260}">
    <text xml:space="preserve">Slight editing made to each cell for uniformity
</text>
  </threadedComment>
  <threadedComment ref="B53" dT="2024-10-28T18:09:08.03" personId="{D956CDC1-BEF9-413F-B009-2054B1F166E4}" id="{6D15B4FA-7BCB-41E6-9B81-B94803741F93}">
    <text xml:space="preserve">Reference to aircraft removed
</text>
  </threadedComment>
  <threadedComment ref="F56" dT="2024-07-17T23:19:18.78" personId="{B991B8DF-2F04-46DB-908D-5E8F468EDDC1}" id="{0AC0BB21-CFFC-414D-A702-EBA2194999DF}">
    <text>Add this one - rare but we see Kiefer deposit more waste on top of final cover, and well raising is needed</text>
  </threadedComment>
  <threadedComment ref="F56" dT="2024-07-30T19:29:34.47" personId="{A909098D-FBFA-4C1E-8C5B-DF0421CEE77B}" id="{6383A50C-9A43-4FB1-B684-B385573C62F3}" parentId="{0AC0BB21-CFFC-414D-A702-EBA2194999DF}">
    <text xml:space="preserve">I don't think this applies - Final cover is only installed when it's reached final grade, meaning you cannot add more waste. </text>
  </threadedComment>
  <threadedComment ref="F56" dT="2024-10-17T14:19:39.08" personId="{D7B0E5C6-E784-4046-AA0A-BFD4AEF967EF}" id="{8490A4E0-2ADE-49B8-AC3A-A2C0529F3D72}" parentId="{0AC0BB21-CFFC-414D-A702-EBA2194999DF}">
    <text>deleted</text>
  </threadedComment>
  <threadedComment ref="H56" dT="2024-07-17T23:28:43.80" personId="{B991B8DF-2F04-46DB-908D-5E8F468EDDC1}" id="{7460704C-96E9-4CBF-8290-705355FF773C}" done="1">
    <text>Added - Thinking about Las Pulgas, where the lack of collection wells on final cover is the problem for SEM exceedance.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my@email.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2.arb.ca.gov/our-work/programs/landfill-methane-regulation" TargetMode="External"/><Relationship Id="rId1" Type="http://schemas.openxmlformats.org/officeDocument/2006/relationships/hyperlink" Target="mailto:me@email.com"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7" Type="http://schemas.microsoft.com/office/2017/10/relationships/threadedComment" Target="../threadedComments/threadedComment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comments" Target="../comments2.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3306-CEDA-425D-A738-6B531C56D135}">
  <sheetPr codeName="Sheet1"/>
  <dimension ref="A1:XFC65"/>
  <sheetViews>
    <sheetView showGridLines="0" topLeftCell="A23" zoomScale="115" zoomScaleNormal="115" workbookViewId="0">
      <selection activeCell="A2" sqref="A2"/>
    </sheetView>
  </sheetViews>
  <sheetFormatPr defaultColWidth="8.85546875" defaultRowHeight="15" zeroHeight="1"/>
  <cols>
    <col min="1" max="1" width="3.85546875" style="4" bestFit="1" customWidth="1"/>
    <col min="2" max="2" width="63.28515625" style="5" customWidth="1"/>
    <col min="3" max="3" width="78.85546875" style="3" customWidth="1"/>
    <col min="4" max="16379" width="0" style="3" hidden="1" customWidth="1"/>
    <col min="16380" max="16380" width="3.140625" style="3" hidden="1" customWidth="1"/>
    <col min="16381" max="16382" width="0" style="3" hidden="1" customWidth="1"/>
    <col min="16383" max="16383" width="3.140625" style="3" hidden="1" customWidth="1"/>
    <col min="16384" max="16384" width="3.85546875" style="3" hidden="1" customWidth="1"/>
  </cols>
  <sheetData>
    <row r="1" spans="1:9" ht="56.45" customHeight="1" thickBot="1">
      <c r="A1" s="118" t="s">
        <v>0</v>
      </c>
      <c r="B1" s="119"/>
      <c r="C1" s="120"/>
      <c r="D1" s="2"/>
      <c r="E1" s="2"/>
      <c r="F1" s="2"/>
      <c r="G1" s="2"/>
      <c r="H1" s="2"/>
      <c r="I1" s="2"/>
    </row>
    <row r="2" spans="1:9" ht="30" customHeight="1">
      <c r="A2" s="82"/>
      <c r="B2" s="9" t="s">
        <v>1</v>
      </c>
      <c r="C2" s="9"/>
      <c r="D2" s="83"/>
      <c r="E2" s="83"/>
      <c r="F2" s="83"/>
      <c r="G2" s="83"/>
      <c r="H2" s="83"/>
      <c r="I2" s="83"/>
    </row>
    <row r="3" spans="1:9" ht="24.75" customHeight="1">
      <c r="A3" s="82"/>
      <c r="B3" s="28" t="s">
        <v>2</v>
      </c>
      <c r="C3" s="84"/>
      <c r="D3" s="83"/>
      <c r="E3" s="83"/>
      <c r="F3" s="83"/>
      <c r="G3" s="83"/>
      <c r="H3" s="83"/>
      <c r="I3" s="83"/>
    </row>
    <row r="4" spans="1:9" ht="14.45" customHeight="1">
      <c r="A4" s="85">
        <v>1</v>
      </c>
      <c r="B4" s="86" t="s">
        <v>3</v>
      </c>
      <c r="C4" s="87" t="s">
        <v>4</v>
      </c>
      <c r="D4" s="83"/>
      <c r="E4" s="83"/>
      <c r="F4" s="83"/>
      <c r="G4" s="83"/>
      <c r="H4" s="83"/>
      <c r="I4" s="83"/>
    </row>
    <row r="5" spans="1:9" ht="14.45" customHeight="1">
      <c r="A5" s="85">
        <v>2</v>
      </c>
      <c r="B5" s="86" t="s">
        <v>5</v>
      </c>
      <c r="C5" s="87" t="s">
        <v>6</v>
      </c>
      <c r="D5" s="83"/>
      <c r="E5" s="83"/>
      <c r="F5" s="83"/>
      <c r="G5" s="83"/>
      <c r="H5" s="83"/>
      <c r="I5" s="83"/>
    </row>
    <row r="6" spans="1:9" ht="14.45" customHeight="1">
      <c r="A6" s="85">
        <v>3</v>
      </c>
      <c r="B6" s="86" t="s">
        <v>7</v>
      </c>
      <c r="C6" s="87" t="s">
        <v>8</v>
      </c>
      <c r="D6" s="83"/>
      <c r="E6" s="83"/>
      <c r="F6" s="83"/>
      <c r="G6" s="83"/>
      <c r="H6" s="83"/>
      <c r="I6" s="83"/>
    </row>
    <row r="7" spans="1:9" ht="14.45" customHeight="1">
      <c r="A7" s="85">
        <v>4</v>
      </c>
      <c r="B7" s="86" t="s">
        <v>9</v>
      </c>
      <c r="C7" s="51" t="s">
        <v>10</v>
      </c>
      <c r="D7" s="83"/>
      <c r="E7" s="83"/>
      <c r="F7" s="83"/>
      <c r="G7" s="83"/>
      <c r="H7" s="83"/>
      <c r="I7" s="83"/>
    </row>
    <row r="8" spans="1:9" ht="14.45" customHeight="1">
      <c r="A8" s="85"/>
      <c r="B8" s="88"/>
      <c r="C8" s="89"/>
      <c r="D8" s="83"/>
      <c r="E8" s="83"/>
      <c r="F8" s="83"/>
      <c r="G8" s="83"/>
      <c r="H8" s="83"/>
      <c r="I8" s="83"/>
    </row>
    <row r="9" spans="1:9" ht="14.45" customHeight="1">
      <c r="A9" s="10"/>
      <c r="B9" s="12" t="s">
        <v>11</v>
      </c>
      <c r="C9" s="11"/>
      <c r="D9" s="83"/>
      <c r="E9" s="83"/>
      <c r="F9" s="83"/>
      <c r="G9" s="83"/>
      <c r="H9" s="83"/>
      <c r="I9" s="83"/>
    </row>
    <row r="10" spans="1:9" ht="14.45" customHeight="1">
      <c r="A10" s="10" t="s">
        <v>12</v>
      </c>
      <c r="B10" s="13" t="s">
        <v>13</v>
      </c>
      <c r="C10" s="32">
        <v>153</v>
      </c>
      <c r="D10" s="83"/>
      <c r="E10" s="83"/>
      <c r="F10" s="83"/>
      <c r="G10" s="83"/>
      <c r="H10" s="83"/>
      <c r="I10" s="83"/>
    </row>
    <row r="11" spans="1:9" ht="15" customHeight="1">
      <c r="A11" s="10" t="s">
        <v>14</v>
      </c>
      <c r="B11" s="14" t="s">
        <v>15</v>
      </c>
      <c r="C11" s="33">
        <v>447</v>
      </c>
      <c r="D11" s="83"/>
      <c r="E11" s="83"/>
      <c r="F11" s="83"/>
      <c r="G11" s="83"/>
      <c r="H11" s="83"/>
      <c r="I11" s="83"/>
    </row>
    <row r="12" spans="1:9" ht="15" customHeight="1">
      <c r="A12" s="10">
        <v>6</v>
      </c>
      <c r="B12" s="13" t="s">
        <v>16</v>
      </c>
      <c r="C12" s="33" t="s">
        <v>17</v>
      </c>
      <c r="D12" s="83"/>
      <c r="E12" s="83"/>
      <c r="F12" s="83"/>
      <c r="G12" s="83"/>
      <c r="H12" s="83"/>
      <c r="I12" s="83"/>
    </row>
    <row r="13" spans="1:9" ht="15" customHeight="1">
      <c r="A13" s="10">
        <v>7</v>
      </c>
      <c r="B13" s="15" t="s">
        <v>18</v>
      </c>
      <c r="C13" s="34">
        <v>45102.632638888892</v>
      </c>
      <c r="D13" s="83"/>
      <c r="E13" s="83"/>
      <c r="F13" s="83"/>
      <c r="G13" s="83"/>
      <c r="H13" s="83"/>
      <c r="I13" s="83"/>
    </row>
    <row r="14" spans="1:9">
      <c r="A14" s="85"/>
      <c r="B14" s="90"/>
      <c r="C14" s="83"/>
      <c r="D14" s="83"/>
      <c r="E14" s="83"/>
      <c r="F14" s="83"/>
      <c r="G14" s="83"/>
      <c r="H14" s="83"/>
      <c r="I14" s="83"/>
    </row>
    <row r="15" spans="1:9" ht="14.45" customHeight="1">
      <c r="A15" s="85"/>
      <c r="B15" s="29" t="s">
        <v>19</v>
      </c>
      <c r="C15" s="83"/>
      <c r="D15" s="83"/>
      <c r="E15" s="83"/>
      <c r="F15" s="83"/>
      <c r="G15" s="83"/>
      <c r="H15" s="83"/>
      <c r="I15" s="83"/>
    </row>
    <row r="16" spans="1:9" ht="15" customHeight="1">
      <c r="A16" s="85">
        <v>8</v>
      </c>
      <c r="B16" s="91" t="s">
        <v>20</v>
      </c>
      <c r="C16" s="92">
        <v>45273</v>
      </c>
      <c r="D16" s="93"/>
      <c r="E16" s="83"/>
      <c r="F16" s="83"/>
      <c r="G16" s="83"/>
      <c r="H16" s="83"/>
      <c r="I16" s="83"/>
    </row>
    <row r="17" spans="1:5" ht="43.5" customHeight="1">
      <c r="A17" s="85">
        <v>9</v>
      </c>
      <c r="B17" s="37" t="s">
        <v>21</v>
      </c>
      <c r="C17" s="94" t="s">
        <v>22</v>
      </c>
      <c r="D17" s="95"/>
      <c r="E17" s="83"/>
    </row>
    <row r="18" spans="1:5" ht="36" customHeight="1">
      <c r="A18" s="85">
        <v>10</v>
      </c>
      <c r="B18" s="91" t="s">
        <v>23</v>
      </c>
      <c r="C18" s="35" t="s">
        <v>24</v>
      </c>
      <c r="D18" s="35"/>
      <c r="E18" s="83"/>
    </row>
    <row r="19" spans="1:5" ht="14.45" customHeight="1">
      <c r="A19" s="85"/>
      <c r="B19" s="38" t="str">
        <f>IF(C18="Yes","a. Concentration of methane leak (ppmv):","")</f>
        <v>a. Concentration of methane leak (ppmv):</v>
      </c>
      <c r="C19" s="96">
        <v>500</v>
      </c>
      <c r="D19" s="95"/>
      <c r="E19" s="83"/>
    </row>
    <row r="20" spans="1:5" s="7" customFormat="1">
      <c r="A20" s="97"/>
      <c r="B20" s="91" t="str">
        <f>IF(C18="Yes","b. Operator revised coordinates (lat,lon), if applicable:","")</f>
        <v>b. Operator revised coordinates (lat,lon), if applicable:</v>
      </c>
      <c r="C20" s="98" t="s">
        <v>25</v>
      </c>
      <c r="D20" s="99"/>
      <c r="E20" s="97"/>
    </row>
    <row r="21" spans="1:5" ht="34.5" customHeight="1">
      <c r="A21" s="85">
        <v>11</v>
      </c>
      <c r="B21" s="37" t="s">
        <v>26</v>
      </c>
      <c r="C21" s="35" t="s">
        <v>27</v>
      </c>
      <c r="D21" s="93"/>
      <c r="E21" s="83"/>
    </row>
    <row r="22" spans="1:5">
      <c r="A22" s="85"/>
      <c r="B22" s="30" t="s">
        <v>28</v>
      </c>
      <c r="C22" s="8"/>
      <c r="D22" s="83"/>
      <c r="E22" s="83"/>
    </row>
    <row r="23" spans="1:5" ht="51" customHeight="1">
      <c r="A23" s="85"/>
      <c r="B23" s="121" t="s">
        <v>29</v>
      </c>
      <c r="C23" s="122"/>
      <c r="D23" s="83"/>
      <c r="E23" s="83"/>
    </row>
    <row r="24" spans="1:5" ht="33.75" customHeight="1">
      <c r="A24" s="85">
        <v>12</v>
      </c>
      <c r="B24" s="37" t="s">
        <v>30</v>
      </c>
      <c r="C24" s="35" t="s">
        <v>31</v>
      </c>
      <c r="D24" s="35"/>
      <c r="E24" s="83"/>
    </row>
    <row r="25" spans="1:5" ht="32.25" customHeight="1">
      <c r="A25" s="85"/>
      <c r="B25" s="39" t="s">
        <v>32</v>
      </c>
      <c r="C25" s="100"/>
      <c r="D25" s="101"/>
      <c r="E25" s="83"/>
    </row>
    <row r="26" spans="1:5" ht="58.5" customHeight="1">
      <c r="A26" s="85"/>
      <c r="B26" s="121" t="s">
        <v>33</v>
      </c>
      <c r="C26" s="122"/>
      <c r="D26" s="101"/>
      <c r="E26" s="101"/>
    </row>
    <row r="27" spans="1:5" ht="15.75" customHeight="1">
      <c r="A27" s="85">
        <v>13</v>
      </c>
      <c r="B27" s="102" t="s">
        <v>34</v>
      </c>
      <c r="C27" s="103" t="s">
        <v>35</v>
      </c>
      <c r="D27" s="83"/>
      <c r="E27" s="83"/>
    </row>
    <row r="28" spans="1:5" ht="15.75" customHeight="1">
      <c r="A28" s="85"/>
      <c r="B28" s="102"/>
      <c r="C28" s="103"/>
      <c r="D28" s="83"/>
      <c r="E28" s="83"/>
    </row>
    <row r="29" spans="1:5">
      <c r="A29" s="85"/>
      <c r="B29" s="104" t="s">
        <v>36</v>
      </c>
      <c r="C29" s="105" t="s">
        <v>37</v>
      </c>
      <c r="D29" s="83"/>
      <c r="E29" s="83"/>
    </row>
    <row r="30" spans="1:5">
      <c r="A30" s="85"/>
      <c r="B30" s="104"/>
      <c r="C30" s="105"/>
      <c r="D30" s="83"/>
      <c r="E30" s="83"/>
    </row>
    <row r="31" spans="1:5">
      <c r="A31" s="85"/>
      <c r="B31" s="83" t="s">
        <v>38</v>
      </c>
      <c r="C31" s="105" t="s">
        <v>39</v>
      </c>
      <c r="D31" s="83"/>
      <c r="E31" s="83"/>
    </row>
    <row r="32" spans="1:5" ht="22.5" customHeight="1">
      <c r="A32" s="85"/>
      <c r="B32" s="39" t="s">
        <v>40</v>
      </c>
      <c r="C32" s="8"/>
      <c r="D32" s="83"/>
      <c r="E32" s="83"/>
    </row>
    <row r="33" spans="1:4" ht="65.25" customHeight="1">
      <c r="A33" s="85"/>
      <c r="B33" s="125" t="s">
        <v>41</v>
      </c>
      <c r="C33" s="126"/>
      <c r="D33" s="83"/>
    </row>
    <row r="34" spans="1:4" ht="29.25" customHeight="1">
      <c r="A34" s="85"/>
      <c r="B34" s="41" t="s">
        <v>42</v>
      </c>
      <c r="C34" s="83"/>
      <c r="D34" s="83"/>
    </row>
    <row r="35" spans="1:4">
      <c r="A35" s="42">
        <v>14</v>
      </c>
      <c r="B35" s="102" t="s">
        <v>43</v>
      </c>
      <c r="C35" s="83"/>
      <c r="D35" s="83"/>
    </row>
    <row r="36" spans="1:4" ht="32.450000000000003" customHeight="1">
      <c r="A36" s="85"/>
      <c r="B36" s="121" t="s">
        <v>44</v>
      </c>
      <c r="C36" s="122"/>
      <c r="D36" s="83"/>
    </row>
    <row r="37" spans="1:4" ht="15.75" customHeight="1">
      <c r="A37" s="102"/>
      <c r="B37" s="83" t="s">
        <v>45</v>
      </c>
      <c r="C37" s="106">
        <v>45275</v>
      </c>
      <c r="D37" s="83"/>
    </row>
    <row r="38" spans="1:4" ht="15.75" customHeight="1">
      <c r="A38" s="82"/>
      <c r="B38" s="40" t="s">
        <v>46</v>
      </c>
      <c r="C38" s="98">
        <v>85</v>
      </c>
      <c r="D38" s="83"/>
    </row>
    <row r="39" spans="1:4" ht="26.25" customHeight="1">
      <c r="A39" s="83"/>
      <c r="B39" s="40" t="s">
        <v>47</v>
      </c>
      <c r="C39" s="83" t="s">
        <v>48</v>
      </c>
      <c r="D39" s="83"/>
    </row>
    <row r="40" spans="1:4">
      <c r="A40" s="107">
        <v>15</v>
      </c>
      <c r="B40" s="83" t="s">
        <v>49</v>
      </c>
      <c r="C40" s="92">
        <v>45276</v>
      </c>
      <c r="D40" s="93"/>
    </row>
    <row r="41" spans="1:4">
      <c r="A41" s="85"/>
      <c r="B41" s="83" t="s">
        <v>50</v>
      </c>
      <c r="C41" s="92">
        <v>45277</v>
      </c>
      <c r="D41" s="93"/>
    </row>
    <row r="42" spans="1:4" ht="66.75" customHeight="1">
      <c r="A42" s="108">
        <v>16</v>
      </c>
      <c r="B42" s="91" t="s">
        <v>51</v>
      </c>
      <c r="C42" s="109" t="s">
        <v>52</v>
      </c>
      <c r="D42" s="35"/>
    </row>
    <row r="43" spans="1:4" ht="14.45" customHeight="1">
      <c r="A43" s="85"/>
      <c r="B43" s="19" t="str">
        <f>IF(C42="Yes","","If not, please state why the area was excluded from monitoring (construction, active working face, steep slope, etc.):")</f>
        <v>If not, please state why the area was excluded from monitoring (construction, active working face, steep slope, etc.):</v>
      </c>
      <c r="C43" s="19"/>
      <c r="D43" s="83"/>
    </row>
    <row r="44" spans="1:4" ht="35.450000000000003" customHeight="1">
      <c r="A44" s="85"/>
      <c r="B44" s="121" t="s">
        <v>53</v>
      </c>
      <c r="C44" s="122"/>
      <c r="D44" s="83"/>
    </row>
    <row r="45" spans="1:4" ht="35.450000000000003" customHeight="1">
      <c r="A45" s="85">
        <v>17</v>
      </c>
      <c r="B45" s="91" t="s">
        <v>54</v>
      </c>
      <c r="C45" s="110" t="s">
        <v>52</v>
      </c>
      <c r="D45" s="35"/>
    </row>
    <row r="46" spans="1:4" s="6" customFormat="1">
      <c r="A46" s="97"/>
      <c r="B46" s="31" t="str">
        <f>IF(C45="Yes","","Please state why the area will not be monitored (e.g., construction, active working face, steep slope, etc.):")</f>
        <v>Please state why the area will not be monitored (e.g., construction, active working face, steep slope, etc.):</v>
      </c>
      <c r="C46" s="31"/>
      <c r="D46" s="104"/>
    </row>
    <row r="47" spans="1:4" ht="33.950000000000003" customHeight="1">
      <c r="A47" s="85"/>
      <c r="B47" s="123" t="s">
        <v>55</v>
      </c>
      <c r="C47" s="124"/>
      <c r="D47" s="83"/>
    </row>
    <row r="48" spans="1:4" ht="15.75" customHeight="1">
      <c r="A48" s="85"/>
      <c r="B48" s="111"/>
      <c r="C48" s="111"/>
      <c r="D48" s="83"/>
    </row>
    <row r="49"/>
    <row r="50"/>
    <row r="51"/>
    <row r="52"/>
    <row r="53"/>
    <row r="54"/>
    <row r="55"/>
    <row r="56"/>
    <row r="57"/>
    <row r="58"/>
    <row r="59"/>
    <row r="60"/>
    <row r="61"/>
    <row r="62"/>
    <row r="63"/>
    <row r="64"/>
    <row r="65"/>
  </sheetData>
  <mergeCells count="7">
    <mergeCell ref="A1:C1"/>
    <mergeCell ref="B36:C36"/>
    <mergeCell ref="B23:C23"/>
    <mergeCell ref="B26:C26"/>
    <mergeCell ref="B47:C47"/>
    <mergeCell ref="B44:C44"/>
    <mergeCell ref="B33:C33"/>
  </mergeCells>
  <conditionalFormatting sqref="C18">
    <cfRule type="expression" dxfId="22" priority="3">
      <formula xml:space="preserve"> IF($C$18="Please Select", TRUE)</formula>
    </cfRule>
  </conditionalFormatting>
  <conditionalFormatting sqref="C24">
    <cfRule type="expression" dxfId="21" priority="4">
      <formula xml:space="preserve"> IF($C$24="Please Select (Since Yes to #10)", TRUE)</formula>
    </cfRule>
  </conditionalFormatting>
  <conditionalFormatting sqref="C27">
    <cfRule type="expression" dxfId="20" priority="1">
      <formula xml:space="preserve"> IF($C$27="Please Select (Since Yes to #10)", TRUE)</formula>
    </cfRule>
  </conditionalFormatting>
  <hyperlinks>
    <hyperlink ref="C7" r:id="rId1" xr:uid="{7CB83497-E188-4780-94FB-919AAA9E8926}"/>
  </hyperlinks>
  <pageMargins left="0.7" right="0.7" top="0.75" bottom="0.75" header="0.3" footer="0.3"/>
  <pageSetup orientation="portrait" r:id="rId2"/>
  <legacyDrawing r:id="rId3"/>
  <extLst>
    <ext xmlns:x14="http://schemas.microsoft.com/office/spreadsheetml/2009/9/main" uri="{78C0D931-6437-407d-A8EE-F0AAD7539E65}">
      <x14:conditionalFormattings>
        <x14:conditionalFormatting xmlns:xm="http://schemas.microsoft.com/office/excel/2006/main">
          <x14:cfRule type="expression" priority="2" id="{56623159-DE56-43B2-A7FE-713DA0CB615F}">
            <xm:f>AND(NOT(ISBLANK($C$24)), COUNTIF(_xlfn.ANCHORARRAY(_carb_only!$C$133),$C$24)=0)</xm:f>
            <x14:dxf>
              <fill>
                <patternFill>
                  <bgColor rgb="FFFF474C"/>
                </patternFill>
              </fill>
            </x14:dxf>
          </x14:cfRule>
          <xm:sqref>C24</xm:sqref>
        </x14:conditionalFormatting>
        <x14:conditionalFormatting xmlns:xm="http://schemas.microsoft.com/office/excel/2006/main">
          <x14:cfRule type="expression" priority="7" id="{F410A592-A195-4143-9088-D65359D4E77E}">
            <xm:f>AND(NOT(ISBLANK($C$27)), COUNTIF(_xlfn.ANCHORARRAY(_carb_only!$C$155), $C$27)=0)</xm:f>
            <x14:dxf>
              <fill>
                <patternFill>
                  <bgColor rgb="FFFF474C"/>
                </patternFill>
              </fill>
            </x14:dxf>
          </x14:cfRule>
          <xm:sqref>C27</xm:sqref>
        </x14:conditionalFormatting>
        <x14:conditionalFormatting xmlns:xm="http://schemas.microsoft.com/office/excel/2006/main">
          <x14:cfRule type="expression" priority="6" id="{360D95EB-51A6-425D-BFC1-153D77D489D7}">
            <xm:f>AND(NOT(ISBLANK($C$29)), COUNTIF(_xlfn.ANCHORARRAY(_carb_only!$C$173), $C$29)=0)</xm:f>
            <x14:dxf>
              <fill>
                <patternFill>
                  <bgColor rgb="FFFF474C"/>
                </patternFill>
              </fill>
            </x14:dxf>
          </x14:cfRule>
          <xm:sqref>C29</xm:sqref>
        </x14:conditionalFormatting>
        <x14:conditionalFormatting xmlns:xm="http://schemas.microsoft.com/office/excel/2006/main">
          <x14:cfRule type="expression" priority="5" id="{3EDB044E-1518-4505-B851-6C5EA8147BF1}">
            <xm:f>AND(NOT(ISBLANK($C$31)), COUNTIF(_xlfn.ANCHORARRAY(_carb_only!$C$173), $C$31)=0)</xm:f>
            <x14:dxf>
              <fill>
                <patternFill>
                  <bgColor rgb="FFFF474C"/>
                </patternFill>
              </fill>
            </x14:dxf>
          </x14:cfRule>
          <xm:sqref>C31</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924768A5-AFA4-4DB4-8D5F-3DDCD558C889}">
          <x14:formula1>
            <xm:f>_carb_only!$B$12:$B$14</xm:f>
          </x14:formula1>
          <xm:sqref>C18 C42 C45</xm:sqref>
        </x14:dataValidation>
        <x14:dataValidation type="list" allowBlank="1" showInputMessage="1" showErrorMessage="1" xr:uid="{F96DD429-5337-4323-AE41-B5A114E85A04}">
          <x14:formula1>
            <xm:f>_carb_only!$B$18:$B$22</xm:f>
          </x14:formula1>
          <xm:sqref>C21</xm:sqref>
        </x14:dataValidation>
        <x14:dataValidation type="list" allowBlank="1" showInputMessage="1" showErrorMessage="1" xr:uid="{422AFC9A-7618-4BD3-9167-2CAD1B96171E}">
          <x14:formula1>
            <xm:f>_xlfn.ANCHORARRAY(_carb_only!$C$173)</xm:f>
          </x14:formula1>
          <xm:sqref>C31 C29</xm:sqref>
        </x14:dataValidation>
        <x14:dataValidation type="list" allowBlank="1" showInputMessage="1" showErrorMessage="1" xr:uid="{46B7A1F5-60C6-40C1-BBBC-8F5CB6EE28D8}">
          <x14:formula1>
            <xm:f>_carb_only!$B$26:$B$33</xm:f>
          </x14:formula1>
          <xm:sqref>D26 C25</xm:sqref>
        </x14:dataValidation>
        <x14:dataValidation type="list" allowBlank="1" showInputMessage="1" showErrorMessage="1" xr:uid="{2CCE4653-F635-4649-9351-298082D7F0DD}">
          <x14:formula1>
            <xm:f>_xlfn.ANCHORARRAY(_carb_only!$C$133)</xm:f>
          </x14:formula1>
          <xm:sqref>C24</xm:sqref>
        </x14:dataValidation>
        <x14:dataValidation type="list" allowBlank="1" showInputMessage="1" showErrorMessage="1" xr:uid="{E67FAFEE-37D4-4182-923A-F29B9931282F}">
          <x14:formula1>
            <xm:f>_xlfn.ANCHORARRAY(_carb_only!$C$155)</xm:f>
          </x14:formula1>
          <xm:sqref>C27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8"/>
  <sheetViews>
    <sheetView tabSelected="1" zoomScaleNormal="100" workbookViewId="0"/>
  </sheetViews>
  <sheetFormatPr defaultColWidth="9" defaultRowHeight="14.45"/>
  <cols>
    <col min="1" max="1" width="4.140625" style="61" customWidth="1"/>
    <col min="2" max="2" width="65.7109375" style="61" customWidth="1"/>
    <col min="3" max="3" width="4.7109375" style="61" customWidth="1"/>
    <col min="4" max="4" width="65.7109375" style="61" customWidth="1"/>
    <col min="5" max="5" width="4.140625" style="61" customWidth="1"/>
    <col min="6" max="16384" width="9" style="61"/>
  </cols>
  <sheetData>
    <row r="1" spans="2:33" s="55" customFormat="1">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4" t="s">
        <v>56</v>
      </c>
    </row>
    <row r="2" spans="2:33" s="55" customFormat="1" ht="51">
      <c r="B2" s="56" t="s">
        <v>57</v>
      </c>
      <c r="C2" s="56"/>
      <c r="D2" s="56"/>
      <c r="E2" s="56"/>
      <c r="F2" s="101"/>
    </row>
    <row r="3" spans="2:33" s="55" customFormat="1" ht="51">
      <c r="B3" s="56" t="s">
        <v>58</v>
      </c>
      <c r="C3" s="56"/>
      <c r="D3" s="56"/>
      <c r="E3" s="56"/>
      <c r="F3" s="100"/>
    </row>
    <row r="4" spans="2:33" s="55" customFormat="1" ht="12" customHeight="1">
      <c r="B4" s="57"/>
      <c r="C4" s="57"/>
      <c r="D4" s="57"/>
      <c r="E4" s="58"/>
    </row>
    <row r="5" spans="2:33" s="55" customFormat="1">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4" t="s">
        <v>56</v>
      </c>
    </row>
    <row r="6" spans="2:33" s="71" customFormat="1" ht="39.950000000000003" customHeight="1">
      <c r="B6" s="90"/>
      <c r="C6" s="90"/>
      <c r="D6" s="90"/>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row>
    <row r="7" spans="2:33" s="55" customFormat="1">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55" t="s">
        <v>56</v>
      </c>
    </row>
    <row r="8" spans="2:33" s="59" customFormat="1" ht="15">
      <c r="B8" s="112" t="s">
        <v>59</v>
      </c>
      <c r="C8" s="73"/>
      <c r="D8" s="73"/>
      <c r="E8" s="73"/>
      <c r="F8" s="101"/>
      <c r="G8" s="74"/>
      <c r="H8" s="74"/>
      <c r="I8" s="74"/>
      <c r="J8" s="74"/>
      <c r="K8" s="74"/>
      <c r="L8" s="74"/>
      <c r="M8" s="74"/>
      <c r="N8" s="74"/>
      <c r="O8" s="74"/>
      <c r="P8" s="74"/>
      <c r="Q8" s="74"/>
      <c r="R8" s="74"/>
      <c r="S8" s="74"/>
      <c r="T8" s="74"/>
      <c r="U8" s="74"/>
      <c r="V8" s="74"/>
      <c r="W8" s="74"/>
      <c r="X8" s="74"/>
      <c r="Y8" s="74"/>
      <c r="Z8" s="74"/>
      <c r="AA8" s="74"/>
      <c r="AB8" s="74"/>
      <c r="AC8" s="74"/>
      <c r="AD8" s="74"/>
      <c r="AE8" s="74"/>
      <c r="AF8" s="74"/>
    </row>
    <row r="9" spans="2:33" s="59" customFormat="1" ht="15">
      <c r="B9" s="112" t="s">
        <v>60</v>
      </c>
      <c r="C9" s="73"/>
      <c r="D9" s="73"/>
      <c r="E9" s="73"/>
      <c r="F9" s="101"/>
      <c r="G9" s="74"/>
      <c r="H9" s="74"/>
      <c r="I9" s="74"/>
      <c r="J9" s="74"/>
      <c r="K9" s="74"/>
      <c r="L9" s="74"/>
      <c r="M9" s="74"/>
      <c r="N9" s="74"/>
      <c r="O9" s="74"/>
      <c r="P9" s="74"/>
      <c r="Q9" s="74"/>
      <c r="R9" s="74"/>
      <c r="S9" s="74"/>
      <c r="T9" s="74"/>
      <c r="U9" s="74"/>
      <c r="V9" s="74"/>
      <c r="W9" s="74"/>
      <c r="X9" s="74"/>
      <c r="Y9" s="74"/>
      <c r="Z9" s="74"/>
      <c r="AA9" s="74"/>
      <c r="AB9" s="74"/>
      <c r="AC9" s="74"/>
      <c r="AD9" s="74"/>
      <c r="AE9" s="74"/>
      <c r="AF9" s="74"/>
    </row>
    <row r="10" spans="2:33" s="59" customFormat="1" ht="15">
      <c r="B10" s="112" t="s">
        <v>61</v>
      </c>
      <c r="C10" s="73"/>
      <c r="D10" s="73"/>
      <c r="E10" s="73"/>
      <c r="F10" s="101"/>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row>
    <row r="11" spans="2:33" s="59" customFormat="1" ht="15">
      <c r="B11" s="113" t="s">
        <v>62</v>
      </c>
      <c r="C11" s="73"/>
      <c r="D11" s="73"/>
      <c r="E11" s="73"/>
      <c r="F11" s="101"/>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row>
    <row r="12" spans="2:33" s="59" customFormat="1" ht="15">
      <c r="B12" s="112" t="s">
        <v>63</v>
      </c>
      <c r="C12" s="73"/>
      <c r="D12" s="73"/>
      <c r="E12" s="73"/>
      <c r="F12" s="101"/>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row>
    <row r="13" spans="2:33" s="59" customFormat="1" ht="15">
      <c r="B13" s="112" t="s">
        <v>64</v>
      </c>
      <c r="C13" s="73"/>
      <c r="D13" s="73"/>
      <c r="E13" s="73"/>
      <c r="F13" s="101"/>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row>
    <row r="14" spans="2:33" s="59" customFormat="1" ht="15">
      <c r="B14" s="112" t="s">
        <v>65</v>
      </c>
      <c r="C14" s="73"/>
      <c r="D14" s="73"/>
      <c r="E14" s="73"/>
      <c r="F14" s="101"/>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row>
    <row r="15" spans="2:33" s="59" customFormat="1" ht="15">
      <c r="B15" s="112" t="s">
        <v>66</v>
      </c>
      <c r="C15" s="73"/>
      <c r="D15" s="73"/>
      <c r="E15" s="73"/>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row>
    <row r="16" spans="2:33" s="59" customFormat="1" ht="15">
      <c r="B16" s="112" t="s">
        <v>67</v>
      </c>
      <c r="C16" s="73"/>
      <c r="D16" s="73"/>
      <c r="E16" s="73"/>
      <c r="F16" s="101"/>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row>
    <row r="17" spans="2:33" s="59" customFormat="1" ht="15">
      <c r="B17" s="112" t="s">
        <v>68</v>
      </c>
      <c r="C17" s="73"/>
      <c r="D17" s="73"/>
      <c r="E17" s="73"/>
      <c r="F17" s="101"/>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row>
    <row r="18" spans="2:33" s="59" customFormat="1" ht="15">
      <c r="B18" s="112" t="s">
        <v>69</v>
      </c>
      <c r="C18" s="73"/>
      <c r="D18" s="73"/>
      <c r="E18" s="73"/>
      <c r="F18" s="101"/>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row>
    <row r="20" spans="2:33" s="55" customFormat="1">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55" t="s">
        <v>56</v>
      </c>
    </row>
    <row r="21" spans="2:33" s="75" customFormat="1" ht="39.950000000000003" customHeight="1"/>
    <row r="22" spans="2:33" s="55" customFormat="1">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55" t="s">
        <v>56</v>
      </c>
    </row>
    <row r="23" spans="2:33" s="55" customFormat="1" ht="15">
      <c r="B23" s="76" t="s">
        <v>70</v>
      </c>
      <c r="C23" s="76"/>
      <c r="D23" s="76"/>
      <c r="E23" s="76"/>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row>
    <row r="24" spans="2:33" s="55" customFormat="1">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55" t="s">
        <v>56</v>
      </c>
    </row>
    <row r="25" spans="2:33" s="71" customFormat="1" ht="39.950000000000003" customHeight="1">
      <c r="B25" s="90"/>
      <c r="C25" s="90"/>
      <c r="D25" s="90"/>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row>
    <row r="26" spans="2:33" s="55" customFormat="1">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55" t="s">
        <v>56</v>
      </c>
    </row>
    <row r="27" spans="2:33" s="62" customFormat="1" ht="15">
      <c r="B27" s="112" t="s">
        <v>71</v>
      </c>
      <c r="C27" s="60"/>
      <c r="D27" s="112">
        <v>153</v>
      </c>
      <c r="E27" s="112"/>
    </row>
    <row r="28" spans="2:33" s="59" customFormat="1" ht="15">
      <c r="B28" s="112" t="s">
        <v>72</v>
      </c>
      <c r="C28" s="60"/>
      <c r="D28" s="112">
        <v>447</v>
      </c>
      <c r="E28" s="73"/>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row>
    <row r="29" spans="2:33" s="59" customFormat="1" ht="15">
      <c r="B29" s="112" t="s">
        <v>73</v>
      </c>
      <c r="C29" s="60"/>
      <c r="D29" s="114">
        <v>45468</v>
      </c>
      <c r="E29" s="73"/>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row>
    <row r="30" spans="2:33" s="62" customFormat="1" ht="15">
      <c r="B30" s="112" t="s">
        <v>74</v>
      </c>
      <c r="C30" s="60"/>
      <c r="D30" s="112">
        <v>35.321100000000001</v>
      </c>
      <c r="E30" s="112"/>
    </row>
    <row r="31" spans="2:33" s="62" customFormat="1" ht="15">
      <c r="B31" s="112" t="s">
        <v>75</v>
      </c>
      <c r="C31" s="60"/>
      <c r="D31" s="112">
        <v>-119.5808</v>
      </c>
      <c r="E31" s="112"/>
    </row>
    <row r="32" spans="2:33" s="62" customFormat="1" ht="15">
      <c r="B32" s="112" t="s">
        <v>76</v>
      </c>
      <c r="C32" s="60"/>
      <c r="D32" s="114">
        <v>45470</v>
      </c>
      <c r="E32" s="112"/>
    </row>
    <row r="33" spans="2:33" s="62" customFormat="1" ht="15">
      <c r="B33" s="113" t="s">
        <v>77</v>
      </c>
      <c r="C33" s="60"/>
      <c r="D33" s="114" t="s">
        <v>78</v>
      </c>
      <c r="E33" s="113"/>
      <c r="F33" s="101"/>
    </row>
    <row r="34" spans="2:33" s="55" customFormat="1">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55" t="s">
        <v>56</v>
      </c>
    </row>
    <row r="35" spans="2:33" s="71" customFormat="1" ht="39.950000000000003" customHeight="1">
      <c r="B35" s="90"/>
      <c r="C35" s="90"/>
      <c r="D35" s="90"/>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row>
    <row r="36" spans="2:33" s="55" customFormat="1">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55" t="s">
        <v>56</v>
      </c>
    </row>
    <row r="37" spans="2:33" s="62" customFormat="1" ht="15.4">
      <c r="B37" s="101" t="s">
        <v>79</v>
      </c>
      <c r="C37" s="101"/>
      <c r="D37" s="115" t="s">
        <v>80</v>
      </c>
      <c r="E37" s="100"/>
    </row>
    <row r="38" spans="2:33" s="62" customFormat="1" ht="30.4">
      <c r="B38" s="101" t="s">
        <v>81</v>
      </c>
      <c r="C38" s="100"/>
      <c r="D38" s="115" t="s">
        <v>82</v>
      </c>
      <c r="E38" s="100"/>
    </row>
    <row r="39" spans="2:33" s="62" customFormat="1" ht="15.4">
      <c r="B39" s="101" t="s">
        <v>83</v>
      </c>
      <c r="C39" s="101"/>
      <c r="D39" s="115" t="s">
        <v>84</v>
      </c>
      <c r="E39" s="100"/>
    </row>
    <row r="40" spans="2:33" s="62" customFormat="1" ht="15.4">
      <c r="B40" s="101" t="s">
        <v>85</v>
      </c>
      <c r="C40" s="101"/>
      <c r="D40" s="115" t="s">
        <v>8</v>
      </c>
      <c r="E40" s="100"/>
    </row>
    <row r="41" spans="2:33" s="62" customFormat="1" ht="15.4">
      <c r="B41" s="101" t="s">
        <v>86</v>
      </c>
      <c r="C41" s="101"/>
      <c r="D41" s="52" t="s">
        <v>87</v>
      </c>
      <c r="E41" s="100"/>
    </row>
    <row r="42" spans="2:33" s="55" customFormat="1">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55" t="s">
        <v>56</v>
      </c>
    </row>
    <row r="43" spans="2:33" s="71" customFormat="1" ht="39.950000000000003" customHeight="1">
      <c r="B43" s="90"/>
      <c r="C43" s="90"/>
      <c r="D43" s="90"/>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row>
    <row r="44" spans="2:33" s="55" customFormat="1">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55" t="s">
        <v>56</v>
      </c>
    </row>
    <row r="45" spans="2:33" s="62" customFormat="1" ht="15.4">
      <c r="B45" s="101" t="s">
        <v>88</v>
      </c>
      <c r="C45" s="101"/>
      <c r="D45" s="116">
        <v>45152</v>
      </c>
      <c r="E45" s="63"/>
    </row>
    <row r="46" spans="2:33" s="62" customFormat="1" ht="30.4">
      <c r="B46" s="64" t="s">
        <v>89</v>
      </c>
      <c r="C46" s="100"/>
      <c r="D46" s="115" t="s">
        <v>90</v>
      </c>
    </row>
    <row r="47" spans="2:33" s="62" customFormat="1" ht="15.4">
      <c r="B47" s="101" t="s">
        <v>91</v>
      </c>
      <c r="C47" s="100"/>
      <c r="D47" s="65" t="s">
        <v>24</v>
      </c>
    </row>
    <row r="48" spans="2:33" s="55" customFormat="1">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55" t="s">
        <v>56</v>
      </c>
    </row>
    <row r="49" spans="2:33" s="71" customFormat="1" ht="39.950000000000003" customHeight="1">
      <c r="B49" s="90"/>
      <c r="C49" s="90"/>
      <c r="D49" s="90"/>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row>
    <row r="50" spans="2:33" s="55" customFormat="1" ht="15">
      <c r="B50" s="101"/>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55" t="s">
        <v>56</v>
      </c>
    </row>
    <row r="51" spans="2:33" s="55" customFormat="1" ht="15.4">
      <c r="B51" s="101" t="s">
        <v>92</v>
      </c>
      <c r="C51" s="72"/>
      <c r="D51" s="115">
        <v>500</v>
      </c>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55" t="s">
        <v>56</v>
      </c>
    </row>
    <row r="52" spans="2:33" s="62" customFormat="1" ht="15.4">
      <c r="B52" s="101" t="s">
        <v>93</v>
      </c>
      <c r="C52" s="72"/>
      <c r="D52" s="115">
        <v>35.321100000000001</v>
      </c>
      <c r="E52" s="72"/>
    </row>
    <row r="53" spans="2:33" s="62" customFormat="1" ht="15.4">
      <c r="B53" s="101" t="s">
        <v>94</v>
      </c>
      <c r="C53" s="72"/>
      <c r="D53" s="115">
        <v>-119.5808</v>
      </c>
      <c r="E53" s="72"/>
    </row>
    <row r="54" spans="2:33" s="62" customFormat="1" ht="30.4">
      <c r="B54" s="101" t="s">
        <v>95</v>
      </c>
      <c r="C54" s="100"/>
      <c r="D54" s="65" t="s">
        <v>96</v>
      </c>
    </row>
    <row r="55" spans="2:33" s="62" customFormat="1" ht="30.4">
      <c r="B55" s="101" t="s">
        <v>97</v>
      </c>
      <c r="C55" s="100"/>
      <c r="D55" s="115" t="s">
        <v>98</v>
      </c>
    </row>
    <row r="56" spans="2:33" s="62" customFormat="1" ht="30.4">
      <c r="B56" s="64" t="s">
        <v>99</v>
      </c>
      <c r="C56" s="100"/>
      <c r="D56" s="65" t="s">
        <v>100</v>
      </c>
    </row>
    <row r="57" spans="2:33" s="62" customFormat="1" ht="30.4">
      <c r="B57" s="64" t="s">
        <v>101</v>
      </c>
      <c r="C57" s="100"/>
      <c r="D57" s="115" t="s">
        <v>102</v>
      </c>
    </row>
    <row r="58" spans="2:33" s="62" customFormat="1" ht="15.4">
      <c r="B58" s="101" t="s">
        <v>103</v>
      </c>
      <c r="C58" s="100"/>
      <c r="D58" s="78" t="s">
        <v>37</v>
      </c>
    </row>
    <row r="59" spans="2:33" s="62" customFormat="1" ht="30.4">
      <c r="B59" s="101" t="s">
        <v>104</v>
      </c>
      <c r="D59" s="78" t="s">
        <v>39</v>
      </c>
    </row>
    <row r="60" spans="2:33" s="62" customFormat="1" ht="45.4">
      <c r="B60" s="101" t="s">
        <v>105</v>
      </c>
      <c r="D60" s="78" t="s">
        <v>35</v>
      </c>
    </row>
    <row r="61" spans="2:33" s="62" customFormat="1" ht="45.4">
      <c r="B61" s="64" t="s">
        <v>106</v>
      </c>
      <c r="D61" s="115" t="s">
        <v>107</v>
      </c>
    </row>
    <row r="62" spans="2:33" s="62" customFormat="1" ht="15">
      <c r="B62" s="100"/>
      <c r="C62" s="100"/>
      <c r="D62" s="100"/>
    </row>
    <row r="63" spans="2:33" s="71" customFormat="1" ht="39.950000000000003" customHeight="1">
      <c r="B63" s="90"/>
      <c r="C63" s="90"/>
      <c r="D63" s="90"/>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row>
    <row r="64" spans="2:33" s="55" customFormat="1">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55" t="s">
        <v>56</v>
      </c>
    </row>
    <row r="65" spans="2:4" s="62" customFormat="1" ht="15.4">
      <c r="B65" s="101" t="s">
        <v>108</v>
      </c>
      <c r="D65" s="115" t="s">
        <v>109</v>
      </c>
    </row>
    <row r="66" spans="2:4" s="62" customFormat="1" ht="15.4">
      <c r="B66" s="101" t="s">
        <v>110</v>
      </c>
      <c r="D66" s="116">
        <v>45275</v>
      </c>
    </row>
    <row r="67" spans="2:4" s="62" customFormat="1" ht="15.4">
      <c r="B67" s="64" t="s">
        <v>111</v>
      </c>
      <c r="D67" s="115">
        <v>85</v>
      </c>
    </row>
    <row r="68" spans="2:4" s="62" customFormat="1" ht="15.4">
      <c r="B68" s="64" t="s">
        <v>112</v>
      </c>
      <c r="D68" s="115" t="s">
        <v>113</v>
      </c>
    </row>
    <row r="69" spans="2:4" s="62" customFormat="1" ht="15.4">
      <c r="B69" s="101" t="s">
        <v>114</v>
      </c>
      <c r="D69" s="116">
        <v>45276</v>
      </c>
    </row>
    <row r="70" spans="2:4" s="62" customFormat="1" ht="15.4">
      <c r="B70" s="101" t="s">
        <v>115</v>
      </c>
      <c r="D70" s="116">
        <v>45277</v>
      </c>
    </row>
    <row r="71" spans="2:4" s="62" customFormat="1" ht="45.4">
      <c r="B71" s="101" t="s">
        <v>116</v>
      </c>
      <c r="D71" s="65" t="s">
        <v>52</v>
      </c>
    </row>
    <row r="72" spans="2:4" s="62" customFormat="1" ht="30.4">
      <c r="B72" s="101" t="s">
        <v>117</v>
      </c>
      <c r="D72" s="115" t="s">
        <v>118</v>
      </c>
    </row>
    <row r="73" spans="2:4" s="62" customFormat="1" ht="30.4">
      <c r="B73" s="101" t="s">
        <v>119</v>
      </c>
      <c r="D73" s="65" t="s">
        <v>52</v>
      </c>
    </row>
    <row r="74" spans="2:4" s="62" customFormat="1" ht="30.4">
      <c r="B74" s="101" t="s">
        <v>120</v>
      </c>
      <c r="D74" s="115" t="s">
        <v>121</v>
      </c>
    </row>
    <row r="75" spans="2:4" s="62" customFormat="1" ht="15">
      <c r="B75" s="100"/>
      <c r="D75" s="77"/>
    </row>
    <row r="76" spans="2:4" s="75" customFormat="1" ht="39.950000000000003" customHeight="1"/>
    <row r="77" spans="2:4" s="75" customFormat="1"/>
    <row r="78" spans="2:4" s="62" customFormat="1" ht="99.95" customHeight="1">
      <c r="B78" s="64" t="s">
        <v>122</v>
      </c>
      <c r="C78" s="66"/>
      <c r="D78" s="117" t="s">
        <v>123</v>
      </c>
    </row>
  </sheetData>
  <conditionalFormatting sqref="D47">
    <cfRule type="expression" dxfId="15" priority="5">
      <formula xml:space="preserve"> IF($D$47="Please Select", TRUE)</formula>
    </cfRule>
  </conditionalFormatting>
  <conditionalFormatting sqref="D56">
    <cfRule type="expression" dxfId="14" priority="6">
      <formula xml:space="preserve"> IF($D$56="Please Select (Since Yes to #10)", TRUE)</formula>
    </cfRule>
  </conditionalFormatting>
  <conditionalFormatting sqref="D58">
    <cfRule type="expression" dxfId="13" priority="1">
      <formula xml:space="preserve"> IF(LEFT($D$58, 13)="Please Select", TRUE)</formula>
    </cfRule>
  </conditionalFormatting>
  <hyperlinks>
    <hyperlink ref="D41" r:id="rId1" xr:uid="{CF70B3F2-8F74-4BC3-98F2-E50250F5AB64}"/>
    <hyperlink ref="B23" r:id="rId2" display="1.  Landfill Methane Regulation" xr:uid="{38802259-716B-4A7F-9057-4101BCF9CF41}"/>
  </hyperlinks>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x14:cfRule type="expression" priority="4" id="{BD3BD433-77EE-4C4E-A4D2-EB101F209D0E}">
            <xm:f>AND(NOT(ISBLANK($D$56)), COUNTIF(_xlfn.ANCHORARRAY(_carb_only!$C$133),$D$56)=0)</xm:f>
            <x14:dxf>
              <fill>
                <patternFill>
                  <bgColor rgb="FFFF474C"/>
                </patternFill>
              </fill>
            </x14:dxf>
          </x14:cfRule>
          <xm:sqref>D56</xm:sqref>
        </x14:conditionalFormatting>
        <x14:conditionalFormatting xmlns:xm="http://schemas.microsoft.com/office/excel/2006/main">
          <x14:cfRule type="expression" priority="9" id="{3E150CEA-0BD7-42ED-BF8E-5A0B3A1E3F4D}">
            <xm:f>AND(NOT(ISBLANK($D$58)), COUNTIF(_xlfn.ANCHORARRAY(_carb_only!$C$155), $D$58)=0)</xm:f>
            <x14:dxf>
              <fill>
                <patternFill>
                  <bgColor rgb="FFFF474C"/>
                </patternFill>
              </fill>
            </x14:dxf>
          </x14:cfRule>
          <xm:sqref>D58</xm:sqref>
        </x14:conditionalFormatting>
        <x14:conditionalFormatting xmlns:xm="http://schemas.microsoft.com/office/excel/2006/main">
          <x14:cfRule type="expression" priority="8" id="{23776A2C-C8B9-4DA2-AF52-51F681B5AA82}">
            <xm:f>AND(NOT(ISBLANK($D$59)), COUNTIF(_xlfn.ANCHORARRAY(_carb_only!$C$173), $D$59)=0)</xm:f>
            <x14:dxf>
              <fill>
                <patternFill>
                  <bgColor rgb="FFFF474C"/>
                </patternFill>
              </fill>
            </x14:dxf>
          </x14:cfRule>
          <xm:sqref>D59</xm:sqref>
        </x14:conditionalFormatting>
        <x14:conditionalFormatting xmlns:xm="http://schemas.microsoft.com/office/excel/2006/main">
          <x14:cfRule type="expression" priority="7" id="{EE1665C0-4A6B-47DF-A1BE-E2B65181F272}">
            <xm:f>AND(NOT(ISBLANK($D$60)), COUNTIF(_xlfn.ANCHORARRAY(_carb_only!$C$173), $D$60)=0)</xm:f>
            <x14:dxf>
              <fill>
                <patternFill>
                  <bgColor rgb="FFFF474C"/>
                </patternFill>
              </fill>
            </x14:dxf>
          </x14:cfRule>
          <xm:sqref>D60</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49107DC0-90FB-436C-BEED-374740659B57}">
          <x14:formula1>
            <xm:f>_xlfn.ANCHORARRAY(_carb_only!$C$155)</xm:f>
          </x14:formula1>
          <xm:sqref>D58</xm:sqref>
        </x14:dataValidation>
        <x14:dataValidation type="list" allowBlank="1" showInputMessage="1" showErrorMessage="1" xr:uid="{BACF1336-2B7C-41C5-A2E2-B08EE21E4D61}">
          <x14:formula1>
            <xm:f>_xlfn.ANCHORARRAY(_carb_only!$C$133)</xm:f>
          </x14:formula1>
          <xm:sqref>D56</xm:sqref>
        </x14:dataValidation>
        <x14:dataValidation type="list" allowBlank="1" showInputMessage="1" showErrorMessage="1" xr:uid="{DCCEE713-3A4E-48FF-A876-31494FE49BD0}">
          <x14:formula1>
            <xm:f>_xlfn.ANCHORARRAY(_carb_only!$C$173)</xm:f>
          </x14:formula1>
          <xm:sqref>D59:D60</xm:sqref>
        </x14:dataValidation>
        <x14:dataValidation type="list" allowBlank="1" showInputMessage="1" showErrorMessage="1" xr:uid="{B3CD1032-1545-410A-97F9-283837E4F138}">
          <x14:formula1>
            <xm:f>_carb_only!$B$18:$B$22</xm:f>
          </x14:formula1>
          <xm:sqref>D54</xm:sqref>
        </x14:dataValidation>
        <x14:dataValidation type="list" allowBlank="1" showInputMessage="1" showErrorMessage="1" xr:uid="{C6E03D95-5D42-4D99-AB49-02D8EF81D22D}">
          <x14:formula1>
            <xm:f>_carb_only!$B$12:$B$14</xm:f>
          </x14:formula1>
          <xm:sqref>D73 D71 D47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65"/>
  <sheetViews>
    <sheetView zoomScaleNormal="100" workbookViewId="0"/>
  </sheetViews>
  <sheetFormatPr defaultRowHeight="14.45"/>
  <cols>
    <col min="1" max="1" width="3.7109375" customWidth="1"/>
    <col min="2" max="2" width="10.7109375" customWidth="1"/>
    <col min="3" max="3" width="45.7109375" style="1" customWidth="1"/>
    <col min="4" max="4" width="10.28515625" bestFit="1" customWidth="1"/>
    <col min="5" max="5" width="12.5703125" bestFit="1" customWidth="1"/>
    <col min="6" max="6" width="8" bestFit="1" customWidth="1"/>
    <col min="7" max="7" width="45.7109375" style="1" customWidth="1"/>
  </cols>
  <sheetData>
    <row r="2" spans="1:18" s="67" customFormat="1" ht="20.65">
      <c r="B2" s="67" t="s">
        <v>124</v>
      </c>
      <c r="C2" s="68"/>
      <c r="G2" s="68"/>
    </row>
    <row r="3" spans="1:18">
      <c r="G3" s="18"/>
      <c r="H3" s="22"/>
      <c r="I3" s="22"/>
      <c r="J3" s="22"/>
      <c r="K3" s="22"/>
      <c r="L3" s="22"/>
      <c r="M3" s="22"/>
      <c r="N3" s="22"/>
      <c r="O3" s="22"/>
      <c r="P3" s="22"/>
      <c r="Q3" s="22"/>
      <c r="R3" s="22"/>
    </row>
    <row r="4" spans="1:18">
      <c r="A4" t="s">
        <v>125</v>
      </c>
      <c r="B4" t="s">
        <v>126</v>
      </c>
    </row>
    <row r="10" spans="1:18">
      <c r="B10" s="47" t="s">
        <v>127</v>
      </c>
    </row>
    <row r="11" spans="1:18">
      <c r="B11" s="47"/>
    </row>
    <row r="12" spans="1:18">
      <c r="B12" t="s">
        <v>128</v>
      </c>
      <c r="C12" s="1" t="s">
        <v>129</v>
      </c>
    </row>
    <row r="13" spans="1:18" s="62" customFormat="1">
      <c r="B13" s="62" t="s">
        <v>130</v>
      </c>
      <c r="C13" s="69" t="s">
        <v>131</v>
      </c>
      <c r="D13" s="70"/>
      <c r="G13" s="69"/>
    </row>
    <row r="14" spans="1:18" s="62" customFormat="1">
      <c r="B14" s="62" t="s">
        <v>132</v>
      </c>
      <c r="C14" s="69" t="s">
        <v>133</v>
      </c>
      <c r="D14" s="70"/>
      <c r="G14" s="69"/>
    </row>
    <row r="15" spans="1:18" s="62" customFormat="1" ht="42.95">
      <c r="B15" s="62" t="s">
        <v>134</v>
      </c>
      <c r="C15" s="69" t="s">
        <v>135</v>
      </c>
      <c r="D15" s="70"/>
      <c r="G15" s="69"/>
    </row>
    <row r="17" spans="2:18">
      <c r="B17" s="47" t="s">
        <v>136</v>
      </c>
      <c r="G17" s="18"/>
      <c r="H17" s="22"/>
      <c r="I17" s="22"/>
      <c r="J17" s="22"/>
      <c r="K17" s="22"/>
      <c r="L17" s="22"/>
      <c r="M17" s="22"/>
      <c r="N17" s="22"/>
      <c r="O17" s="22"/>
      <c r="P17" s="22"/>
      <c r="Q17" s="22"/>
      <c r="R17" s="22"/>
    </row>
    <row r="18" spans="2:18">
      <c r="G18" s="18"/>
      <c r="H18" s="22"/>
      <c r="I18" s="22"/>
      <c r="J18" s="22"/>
      <c r="K18" s="22"/>
      <c r="L18" s="22"/>
      <c r="M18" s="22"/>
      <c r="N18" s="22"/>
      <c r="O18" s="22"/>
      <c r="P18" s="22"/>
      <c r="Q18" s="22"/>
      <c r="R18" s="22"/>
    </row>
    <row r="19" spans="2:18">
      <c r="B19" t="s">
        <v>137</v>
      </c>
      <c r="C19" s="1" t="s">
        <v>138</v>
      </c>
      <c r="D19" t="s">
        <v>130</v>
      </c>
      <c r="E19" t="s">
        <v>139</v>
      </c>
      <c r="F19" t="s">
        <v>140</v>
      </c>
      <c r="G19" s="1" t="s">
        <v>141</v>
      </c>
      <c r="H19" s="22"/>
      <c r="I19" s="22"/>
      <c r="J19" s="22"/>
      <c r="K19" s="22"/>
      <c r="L19" s="22"/>
      <c r="M19" s="22"/>
      <c r="N19" s="22"/>
      <c r="O19" s="22"/>
      <c r="P19" s="22"/>
      <c r="Q19" s="22"/>
      <c r="R19" s="22"/>
    </row>
    <row r="20" spans="2:18" s="62" customFormat="1" ht="71.650000000000006">
      <c r="B20" s="62">
        <v>1</v>
      </c>
      <c r="C20" s="69" t="s">
        <v>142</v>
      </c>
      <c r="D20" s="70">
        <v>45484</v>
      </c>
      <c r="E20" s="62" t="s">
        <v>143</v>
      </c>
      <c r="F20" s="62" t="str">
        <f t="shared" ref="F20" si="0">$B$15</f>
        <v>Pending</v>
      </c>
      <c r="G20" s="69" t="s">
        <v>144</v>
      </c>
    </row>
    <row r="21" spans="2:18" s="62" customFormat="1" ht="28.7">
      <c r="B21" s="62">
        <v>2</v>
      </c>
      <c r="C21" s="69" t="s">
        <v>145</v>
      </c>
      <c r="D21" s="70">
        <v>45481</v>
      </c>
      <c r="E21" s="62" t="s">
        <v>146</v>
      </c>
      <c r="F21" s="62" t="str">
        <f t="shared" ref="F21:F31" si="1">$B$14</f>
        <v>Resolved</v>
      </c>
      <c r="G21" s="69" t="s">
        <v>147</v>
      </c>
    </row>
    <row r="22" spans="2:18" s="62" customFormat="1" ht="42.95">
      <c r="B22" s="62">
        <v>3</v>
      </c>
      <c r="C22" s="69" t="s">
        <v>148</v>
      </c>
      <c r="D22" s="70">
        <v>45484</v>
      </c>
      <c r="E22" s="62" t="s">
        <v>143</v>
      </c>
      <c r="F22" s="62" t="str">
        <f t="shared" si="1"/>
        <v>Resolved</v>
      </c>
      <c r="G22" s="69" t="s">
        <v>149</v>
      </c>
    </row>
    <row r="23" spans="2:18" s="62" customFormat="1">
      <c r="B23" s="62">
        <v>4</v>
      </c>
      <c r="C23" s="69" t="s">
        <v>150</v>
      </c>
      <c r="D23" s="70">
        <v>45484</v>
      </c>
      <c r="E23" s="62" t="s">
        <v>143</v>
      </c>
      <c r="F23" s="62" t="str">
        <f t="shared" si="1"/>
        <v>Resolved</v>
      </c>
      <c r="G23" s="69" t="s">
        <v>151</v>
      </c>
    </row>
    <row r="24" spans="2:18" s="62" customFormat="1" ht="42.95">
      <c r="B24" s="62">
        <v>5</v>
      </c>
      <c r="C24" s="69" t="s">
        <v>152</v>
      </c>
      <c r="D24" s="70">
        <v>45484</v>
      </c>
      <c r="E24" s="62" t="s">
        <v>143</v>
      </c>
      <c r="F24" s="62" t="str">
        <f t="shared" si="1"/>
        <v>Resolved</v>
      </c>
      <c r="G24" s="69" t="s">
        <v>153</v>
      </c>
    </row>
    <row r="25" spans="2:18" s="62" customFormat="1">
      <c r="B25" s="62">
        <v>6</v>
      </c>
      <c r="C25" s="69" t="s">
        <v>154</v>
      </c>
      <c r="D25" s="70">
        <v>45435</v>
      </c>
      <c r="E25" s="62" t="s">
        <v>146</v>
      </c>
      <c r="F25" s="62" t="str">
        <f t="shared" si="1"/>
        <v>Resolved</v>
      </c>
      <c r="G25" s="69" t="s">
        <v>155</v>
      </c>
    </row>
    <row r="26" spans="2:18" s="62" customFormat="1" ht="28.7">
      <c r="B26" s="62">
        <v>7</v>
      </c>
      <c r="C26" s="69" t="s">
        <v>156</v>
      </c>
      <c r="D26" s="70">
        <v>45484</v>
      </c>
      <c r="E26" s="62" t="s">
        <v>143</v>
      </c>
      <c r="F26" s="62" t="str">
        <f t="shared" si="1"/>
        <v>Resolved</v>
      </c>
      <c r="G26" s="69" t="s">
        <v>157</v>
      </c>
    </row>
    <row r="27" spans="2:18" s="62" customFormat="1" ht="71.650000000000006">
      <c r="B27" s="62">
        <v>8</v>
      </c>
      <c r="C27" s="69" t="s">
        <v>158</v>
      </c>
      <c r="D27" s="70">
        <v>45525</v>
      </c>
      <c r="E27" s="62" t="s">
        <v>159</v>
      </c>
      <c r="F27" s="62" t="str">
        <f t="shared" si="1"/>
        <v>Resolved</v>
      </c>
      <c r="G27" s="69" t="s">
        <v>160</v>
      </c>
    </row>
    <row r="28" spans="2:18" s="62" customFormat="1" ht="28.7">
      <c r="B28" s="62">
        <v>9</v>
      </c>
      <c r="C28" s="69" t="s">
        <v>161</v>
      </c>
      <c r="D28" s="70">
        <v>45299</v>
      </c>
      <c r="E28" s="62" t="s">
        <v>162</v>
      </c>
      <c r="F28" s="62" t="str">
        <f t="shared" ref="F28:F33" si="2">$B$15</f>
        <v>Pending</v>
      </c>
      <c r="G28" s="69" t="s">
        <v>163</v>
      </c>
    </row>
    <row r="29" spans="2:18" s="62" customFormat="1">
      <c r="B29" s="62">
        <v>10</v>
      </c>
      <c r="C29" s="69" t="s">
        <v>164</v>
      </c>
      <c r="D29" s="70">
        <v>45663</v>
      </c>
      <c r="E29" s="62" t="s">
        <v>165</v>
      </c>
      <c r="F29" s="62" t="str">
        <f t="shared" si="1"/>
        <v>Resolved</v>
      </c>
      <c r="G29" s="69" t="s">
        <v>166</v>
      </c>
    </row>
    <row r="30" spans="2:18" s="62" customFormat="1" ht="28.7">
      <c r="B30" s="62">
        <v>11</v>
      </c>
      <c r="C30" s="69" t="s">
        <v>167</v>
      </c>
      <c r="D30" s="70">
        <v>45663</v>
      </c>
      <c r="E30" s="62" t="s">
        <v>165</v>
      </c>
      <c r="F30" s="62" t="str">
        <f t="shared" si="1"/>
        <v>Resolved</v>
      </c>
      <c r="G30" s="69" t="s">
        <v>168</v>
      </c>
    </row>
    <row r="31" spans="2:18" s="62" customFormat="1" ht="28.7">
      <c r="B31" s="62">
        <v>12</v>
      </c>
      <c r="C31" s="69" t="s">
        <v>169</v>
      </c>
      <c r="D31" s="70">
        <v>45663</v>
      </c>
      <c r="E31" s="62" t="s">
        <v>165</v>
      </c>
      <c r="F31" s="62" t="str">
        <f t="shared" si="1"/>
        <v>Resolved</v>
      </c>
      <c r="G31" s="69"/>
    </row>
    <row r="32" spans="2:18" s="62" customFormat="1">
      <c r="B32" s="62">
        <v>13</v>
      </c>
      <c r="C32" s="69" t="s">
        <v>170</v>
      </c>
      <c r="D32" s="70">
        <v>45663</v>
      </c>
      <c r="E32" s="62" t="s">
        <v>171</v>
      </c>
      <c r="F32" s="62" t="str">
        <f>$B$14</f>
        <v>Resolved</v>
      </c>
      <c r="G32" s="69"/>
    </row>
    <row r="33" spans="2:7" s="62" customFormat="1" ht="157.69999999999999">
      <c r="B33" s="62">
        <v>14</v>
      </c>
      <c r="C33" s="69" t="s">
        <v>172</v>
      </c>
      <c r="D33" s="70">
        <v>45663</v>
      </c>
      <c r="E33" s="62" t="s">
        <v>171</v>
      </c>
      <c r="F33" s="62" t="str">
        <f t="shared" si="2"/>
        <v>Pending</v>
      </c>
      <c r="G33" s="69" t="s">
        <v>173</v>
      </c>
    </row>
    <row r="34" spans="2:7" s="62" customFormat="1" ht="42.95">
      <c r="B34" s="62">
        <v>15</v>
      </c>
      <c r="C34" s="69" t="s">
        <v>174</v>
      </c>
      <c r="D34" s="70">
        <v>45663</v>
      </c>
      <c r="E34" s="62" t="s">
        <v>171</v>
      </c>
      <c r="F34" s="62" t="str">
        <f t="shared" ref="F34:F43" si="3">$B$15</f>
        <v>Pending</v>
      </c>
      <c r="G34" s="69" t="s">
        <v>175</v>
      </c>
    </row>
    <row r="35" spans="2:7" s="62" customFormat="1" ht="86.1">
      <c r="B35" s="62">
        <v>16</v>
      </c>
      <c r="C35" s="69" t="s">
        <v>176</v>
      </c>
      <c r="D35" s="70">
        <v>45663</v>
      </c>
      <c r="E35" s="62" t="s">
        <v>171</v>
      </c>
      <c r="F35" s="62" t="str">
        <f t="shared" si="3"/>
        <v>Pending</v>
      </c>
      <c r="G35" s="69" t="s">
        <v>177</v>
      </c>
    </row>
    <row r="36" spans="2:7" s="62" customFormat="1" ht="42.95">
      <c r="B36" s="62">
        <v>17</v>
      </c>
      <c r="C36" s="69" t="s">
        <v>178</v>
      </c>
      <c r="D36" s="70">
        <v>45663</v>
      </c>
      <c r="E36" s="62" t="s">
        <v>171</v>
      </c>
      <c r="F36" s="62" t="str">
        <f t="shared" si="3"/>
        <v>Pending</v>
      </c>
      <c r="G36" s="69" t="s">
        <v>179</v>
      </c>
    </row>
    <row r="37" spans="2:7" s="62" customFormat="1" ht="28.7">
      <c r="B37" s="62">
        <v>18</v>
      </c>
      <c r="C37" s="69" t="s">
        <v>180</v>
      </c>
      <c r="D37" s="70">
        <v>45663</v>
      </c>
      <c r="E37" s="62" t="s">
        <v>181</v>
      </c>
      <c r="F37" s="62" t="str">
        <f t="shared" si="3"/>
        <v>Pending</v>
      </c>
      <c r="G37" s="69" t="s">
        <v>182</v>
      </c>
    </row>
    <row r="38" spans="2:7" s="62" customFormat="1" ht="57.4">
      <c r="B38" s="62">
        <v>19</v>
      </c>
      <c r="C38" s="69" t="s">
        <v>183</v>
      </c>
      <c r="D38" s="70">
        <v>45663</v>
      </c>
      <c r="E38" s="62" t="s">
        <v>171</v>
      </c>
      <c r="F38" s="62" t="str">
        <f t="shared" ref="F38:F40" si="4">$B$14</f>
        <v>Resolved</v>
      </c>
      <c r="G38" s="69" t="s">
        <v>184</v>
      </c>
    </row>
    <row r="39" spans="2:7" s="62" customFormat="1" ht="42.95">
      <c r="B39" s="62">
        <v>20</v>
      </c>
      <c r="C39" s="69" t="s">
        <v>185</v>
      </c>
      <c r="D39" s="70">
        <v>45663</v>
      </c>
      <c r="E39" s="62" t="s">
        <v>186</v>
      </c>
      <c r="F39" s="62" t="str">
        <f t="shared" si="4"/>
        <v>Resolved</v>
      </c>
      <c r="G39" s="69" t="s">
        <v>187</v>
      </c>
    </row>
    <row r="40" spans="2:7" s="62" customFormat="1" ht="42.95">
      <c r="B40" s="62">
        <v>21</v>
      </c>
      <c r="C40" s="69" t="s">
        <v>188</v>
      </c>
      <c r="D40" s="70">
        <v>45664</v>
      </c>
      <c r="E40" s="62" t="s">
        <v>189</v>
      </c>
      <c r="F40" s="62" t="str">
        <f t="shared" si="4"/>
        <v>Resolved</v>
      </c>
      <c r="G40" s="69"/>
    </row>
    <row r="41" spans="2:7" s="62" customFormat="1" ht="28.7">
      <c r="B41" s="62">
        <v>22</v>
      </c>
      <c r="C41" s="69" t="s">
        <v>190</v>
      </c>
      <c r="D41" s="70">
        <v>45665</v>
      </c>
      <c r="E41" s="62" t="s">
        <v>191</v>
      </c>
      <c r="F41" s="62" t="str">
        <f t="shared" si="3"/>
        <v>Pending</v>
      </c>
      <c r="G41" s="69"/>
    </row>
    <row r="42" spans="2:7" s="62" customFormat="1" ht="28.7">
      <c r="B42" s="62">
        <v>23</v>
      </c>
      <c r="C42" s="69" t="s">
        <v>192</v>
      </c>
      <c r="D42" s="70">
        <v>45671</v>
      </c>
      <c r="E42" s="62" t="s">
        <v>171</v>
      </c>
      <c r="F42" s="62" t="str">
        <f t="shared" si="3"/>
        <v>Pending</v>
      </c>
      <c r="G42" s="69"/>
    </row>
    <row r="43" spans="2:7" s="62" customFormat="1" ht="28.7">
      <c r="B43" s="62">
        <v>24</v>
      </c>
      <c r="C43" s="69" t="s">
        <v>193</v>
      </c>
      <c r="D43" s="70">
        <v>45671</v>
      </c>
      <c r="E43" s="62" t="s">
        <v>194</v>
      </c>
      <c r="F43" s="62" t="str">
        <f t="shared" si="3"/>
        <v>Pending</v>
      </c>
      <c r="G43" s="69"/>
    </row>
    <row r="44" spans="2:7" s="62" customFormat="1" ht="57.4">
      <c r="B44" s="62">
        <v>25</v>
      </c>
      <c r="C44" s="69" t="s">
        <v>195</v>
      </c>
      <c r="D44" s="70">
        <v>45671</v>
      </c>
      <c r="E44" s="62" t="s">
        <v>194</v>
      </c>
      <c r="F44" s="62" t="str">
        <f t="shared" ref="F44:F45" si="5">$B$14</f>
        <v>Resolved</v>
      </c>
      <c r="G44" s="69" t="s">
        <v>196</v>
      </c>
    </row>
    <row r="45" spans="2:7" s="62" customFormat="1" ht="114.75">
      <c r="B45" s="62">
        <v>26</v>
      </c>
      <c r="C45" s="69" t="s">
        <v>197</v>
      </c>
      <c r="D45" s="70">
        <v>45671</v>
      </c>
      <c r="E45" s="62" t="s">
        <v>194</v>
      </c>
      <c r="F45" s="62" t="str">
        <f t="shared" si="5"/>
        <v>Resolved</v>
      </c>
      <c r="G45" s="69" t="s">
        <v>198</v>
      </c>
    </row>
    <row r="46" spans="2:7" s="62" customFormat="1">
      <c r="C46" s="69"/>
      <c r="D46" s="70"/>
      <c r="G46" s="69"/>
    </row>
    <row r="48" spans="2:7" s="62" customFormat="1">
      <c r="C48" s="69"/>
      <c r="D48" s="70"/>
      <c r="G48" s="69"/>
    </row>
    <row r="49" spans="3:7" s="62" customFormat="1">
      <c r="C49" s="69"/>
      <c r="G49" s="69"/>
    </row>
    <row r="50" spans="3:7" s="62" customFormat="1">
      <c r="C50" s="69"/>
      <c r="G50" s="69"/>
    </row>
    <row r="51" spans="3:7" s="62" customFormat="1">
      <c r="C51" s="69"/>
      <c r="G51" s="69"/>
    </row>
    <row r="52" spans="3:7" s="62" customFormat="1">
      <c r="C52" s="69"/>
      <c r="G52" s="69"/>
    </row>
    <row r="53" spans="3:7" s="62" customFormat="1">
      <c r="C53" s="69"/>
      <c r="G53" s="69"/>
    </row>
    <row r="54" spans="3:7" s="62" customFormat="1">
      <c r="C54" s="69"/>
      <c r="G54" s="69"/>
    </row>
    <row r="55" spans="3:7" s="62" customFormat="1">
      <c r="C55" s="69"/>
      <c r="G55" s="69"/>
    </row>
    <row r="56" spans="3:7" s="62" customFormat="1">
      <c r="C56" s="69"/>
      <c r="G56" s="69"/>
    </row>
    <row r="57" spans="3:7" s="62" customFormat="1">
      <c r="C57" s="69"/>
      <c r="G57" s="69"/>
    </row>
    <row r="58" spans="3:7" s="62" customFormat="1">
      <c r="C58" s="69"/>
      <c r="G58" s="69"/>
    </row>
    <row r="59" spans="3:7" s="62" customFormat="1">
      <c r="C59" s="69"/>
      <c r="G59" s="69"/>
    </row>
    <row r="60" spans="3:7" s="62" customFormat="1">
      <c r="C60" s="69"/>
      <c r="G60" s="69"/>
    </row>
    <row r="61" spans="3:7" s="62" customFormat="1">
      <c r="C61" s="69"/>
      <c r="G61" s="69"/>
    </row>
    <row r="62" spans="3:7" s="62" customFormat="1">
      <c r="C62" s="69"/>
      <c r="G62" s="69"/>
    </row>
    <row r="63" spans="3:7" s="62" customFormat="1">
      <c r="C63" s="69"/>
      <c r="G63" s="69"/>
    </row>
    <row r="64" spans="3:7" s="62" customFormat="1">
      <c r="C64" s="69"/>
      <c r="G64" s="69"/>
    </row>
    <row r="65" spans="2:7">
      <c r="B65" s="62"/>
      <c r="C65" s="69"/>
      <c r="D65" s="62"/>
      <c r="E65" s="62"/>
      <c r="F65" s="62"/>
      <c r="G65" s="69"/>
    </row>
  </sheetData>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79"/>
  <sheetViews>
    <sheetView topLeftCell="A169" zoomScale="88" zoomScaleNormal="80" workbookViewId="0">
      <selection activeCell="B179" sqref="B179"/>
    </sheetView>
  </sheetViews>
  <sheetFormatPr defaultRowHeight="14.45"/>
  <cols>
    <col min="1" max="1" width="3.7109375" customWidth="1"/>
    <col min="2" max="2" width="92.28515625" bestFit="1" customWidth="1"/>
    <col min="3" max="3" width="22.7109375" customWidth="1"/>
    <col min="4" max="5" width="16.7109375" customWidth="1"/>
    <col min="6" max="17" width="16.7109375" style="22" customWidth="1"/>
  </cols>
  <sheetData>
    <row r="2" spans="1:17" s="45" customFormat="1" ht="20.65">
      <c r="B2" s="45" t="s">
        <v>199</v>
      </c>
    </row>
    <row r="4" spans="1:17">
      <c r="A4" t="s">
        <v>125</v>
      </c>
      <c r="B4" t="s">
        <v>200</v>
      </c>
      <c r="F4"/>
      <c r="G4"/>
      <c r="H4"/>
      <c r="I4"/>
      <c r="J4"/>
      <c r="K4"/>
      <c r="L4"/>
      <c r="M4"/>
      <c r="N4"/>
      <c r="O4"/>
      <c r="P4"/>
      <c r="Q4"/>
    </row>
    <row r="5" spans="1:17">
      <c r="A5" t="s">
        <v>125</v>
      </c>
      <c r="B5" t="s">
        <v>201</v>
      </c>
      <c r="F5"/>
      <c r="G5"/>
      <c r="H5"/>
      <c r="I5"/>
      <c r="J5"/>
      <c r="K5"/>
      <c r="L5"/>
      <c r="M5"/>
      <c r="N5"/>
      <c r="O5"/>
      <c r="P5"/>
      <c r="Q5"/>
    </row>
    <row r="6" spans="1:17">
      <c r="A6" t="s">
        <v>125</v>
      </c>
      <c r="B6" s="50" t="s">
        <v>202</v>
      </c>
      <c r="F6"/>
      <c r="G6"/>
      <c r="H6"/>
      <c r="I6"/>
      <c r="J6"/>
      <c r="K6"/>
      <c r="L6"/>
      <c r="M6"/>
      <c r="N6"/>
      <c r="O6"/>
      <c r="P6"/>
      <c r="Q6"/>
    </row>
    <row r="7" spans="1:17">
      <c r="F7"/>
      <c r="G7"/>
      <c r="H7"/>
      <c r="I7"/>
      <c r="J7"/>
      <c r="K7"/>
      <c r="L7"/>
      <c r="M7"/>
      <c r="N7"/>
      <c r="O7"/>
      <c r="P7"/>
      <c r="Q7"/>
    </row>
    <row r="10" spans="1:17">
      <c r="B10" s="47" t="s">
        <v>203</v>
      </c>
    </row>
    <row r="12" spans="1:17">
      <c r="B12" t="s">
        <v>204</v>
      </c>
    </row>
    <row r="13" spans="1:17">
      <c r="B13" t="s">
        <v>24</v>
      </c>
    </row>
    <row r="14" spans="1:17">
      <c r="B14" t="s">
        <v>52</v>
      </c>
    </row>
    <row r="16" spans="1:17">
      <c r="B16" s="47" t="s">
        <v>205</v>
      </c>
    </row>
    <row r="18" spans="2:13">
      <c r="B18" t="s">
        <v>204</v>
      </c>
    </row>
    <row r="19" spans="2:13">
      <c r="B19" t="s">
        <v>96</v>
      </c>
    </row>
    <row r="20" spans="2:13">
      <c r="B20" t="s">
        <v>206</v>
      </c>
    </row>
    <row r="21" spans="2:13">
      <c r="B21" t="s">
        <v>207</v>
      </c>
    </row>
    <row r="22" spans="2:13">
      <c r="B22" t="s">
        <v>27</v>
      </c>
    </row>
    <row r="24" spans="2:13">
      <c r="B24" s="47" t="s">
        <v>208</v>
      </c>
    </row>
    <row r="26" spans="2:13">
      <c r="B26" t="s">
        <v>204</v>
      </c>
      <c r="C26" t="s">
        <v>141</v>
      </c>
    </row>
    <row r="27" spans="2:13">
      <c r="B27" t="s">
        <v>209</v>
      </c>
      <c r="H27" s="23"/>
      <c r="I27" s="23"/>
      <c r="J27" s="23"/>
      <c r="K27" s="23"/>
      <c r="L27" s="23"/>
      <c r="M27" s="23"/>
    </row>
    <row r="28" spans="2:13">
      <c r="B28" s="1" t="s">
        <v>210</v>
      </c>
      <c r="H28" s="23"/>
      <c r="I28" s="23"/>
      <c r="J28" s="23"/>
      <c r="K28" s="23"/>
      <c r="L28" s="23"/>
      <c r="M28" s="23"/>
    </row>
    <row r="29" spans="2:13">
      <c r="B29" s="1" t="s">
        <v>211</v>
      </c>
      <c r="H29" s="23"/>
      <c r="I29" s="23"/>
      <c r="J29" s="23"/>
      <c r="K29" s="23"/>
      <c r="L29" s="23"/>
      <c r="M29" s="23"/>
    </row>
    <row r="30" spans="2:13">
      <c r="B30" t="s">
        <v>212</v>
      </c>
      <c r="H30" s="23"/>
      <c r="I30" s="23"/>
      <c r="J30" s="23"/>
      <c r="K30" s="23"/>
      <c r="L30" s="23"/>
      <c r="M30" s="23"/>
    </row>
    <row r="31" spans="2:13">
      <c r="B31" t="s">
        <v>213</v>
      </c>
      <c r="H31" s="23"/>
      <c r="I31" s="23"/>
      <c r="J31" s="23"/>
      <c r="K31" s="23"/>
      <c r="L31" s="23"/>
      <c r="M31" s="23"/>
    </row>
    <row r="32" spans="2:13">
      <c r="B32" t="s">
        <v>214</v>
      </c>
      <c r="H32" s="23"/>
      <c r="I32" s="23"/>
      <c r="J32" s="23"/>
      <c r="K32" s="23"/>
      <c r="L32" s="23"/>
      <c r="M32" s="23"/>
    </row>
    <row r="33" spans="2:13">
      <c r="B33" t="s">
        <v>31</v>
      </c>
      <c r="H33" s="23"/>
      <c r="I33" s="23"/>
      <c r="J33" s="23"/>
      <c r="K33" s="23"/>
      <c r="L33" s="23"/>
      <c r="M33" s="23"/>
    </row>
    <row r="35" spans="2:13">
      <c r="B35" s="47" t="s">
        <v>215</v>
      </c>
    </row>
    <row r="36" spans="2:13">
      <c r="C36" t="s">
        <v>216</v>
      </c>
    </row>
    <row r="37" spans="2:13" ht="15" customHeight="1">
      <c r="B37" t="s">
        <v>217</v>
      </c>
      <c r="C37" t="str" cm="1">
        <f t="array" ref="C37:C47">TRANSPOSE(_xlfn.UNIQUE(C54:M54))</f>
        <v>Collection system downtime</v>
      </c>
    </row>
    <row r="38" spans="2:13" ht="15" customHeight="1">
      <c r="B38" t="s">
        <v>218</v>
      </c>
      <c r="C38" t="str">
        <v>Offline Gas Collection Well(s)</v>
      </c>
    </row>
    <row r="39" spans="2:13" ht="15" customHeight="1">
      <c r="B39" t="s">
        <v>219</v>
      </c>
      <c r="C39" t="str">
        <v>Construction - New Well Installation</v>
      </c>
    </row>
    <row r="40" spans="2:13" ht="15" customHeight="1">
      <c r="B40" s="1" t="s">
        <v>220</v>
      </c>
      <c r="C40" s="43" t="str">
        <v>Construction - Well Raising or Horizontal Extension</v>
      </c>
    </row>
    <row r="41" spans="2:13" ht="15" customHeight="1">
      <c r="B41" t="s">
        <v>221</v>
      </c>
      <c r="C41" s="44" t="str">
        <v>Construction - Other</v>
      </c>
    </row>
    <row r="42" spans="2:13" ht="15" customHeight="1">
      <c r="B42" s="1" t="s">
        <v>222</v>
      </c>
      <c r="C42" s="43" t="str">
        <v>Uncontrolled Area (no gas collection infrastructure)</v>
      </c>
    </row>
    <row r="43" spans="2:13" ht="15" customHeight="1">
      <c r="B43" t="s">
        <v>223</v>
      </c>
      <c r="C43" t="str">
        <v>Cover integrity</v>
      </c>
    </row>
    <row r="44" spans="2:13" ht="15" customHeight="1">
      <c r="B44" t="s">
        <v>224</v>
      </c>
      <c r="C44" t="str">
        <v>Damaged component</v>
      </c>
    </row>
    <row r="45" spans="2:13" ht="15" customHeight="1">
      <c r="B45" t="s">
        <v>225</v>
      </c>
      <c r="C45" t="str">
        <v>Insufficient vacuum</v>
      </c>
    </row>
    <row r="46" spans="2:13" ht="15" customHeight="1">
      <c r="B46" t="s">
        <v>226</v>
      </c>
      <c r="C46" t="str">
        <v>Cracked/Broken Seal</v>
      </c>
    </row>
    <row r="47" spans="2:13" ht="15" customHeight="1">
      <c r="B47" t="s">
        <v>227</v>
      </c>
      <c r="C47" t="str">
        <v>Other</v>
      </c>
    </row>
    <row r="49" spans="2:13">
      <c r="B49" s="47" t="s">
        <v>228</v>
      </c>
    </row>
    <row r="50" spans="2:13">
      <c r="C50" s="22"/>
      <c r="D50" s="22"/>
      <c r="E50" s="27" t="s">
        <v>229</v>
      </c>
    </row>
    <row r="51" spans="2:13" ht="20.65">
      <c r="B51" s="17" t="s">
        <v>230</v>
      </c>
      <c r="C51" s="22"/>
      <c r="D51" s="22"/>
      <c r="E51" s="22"/>
    </row>
    <row r="52" spans="2:13" ht="15.75">
      <c r="B52" s="16" t="s">
        <v>231</v>
      </c>
      <c r="C52" s="24" t="s">
        <v>232</v>
      </c>
      <c r="D52" s="22"/>
      <c r="E52" s="22"/>
    </row>
    <row r="53" spans="2:13" ht="59.65" customHeight="1">
      <c r="B53" s="21" t="s">
        <v>100</v>
      </c>
      <c r="C53" s="18"/>
      <c r="D53" s="26" t="s">
        <v>37</v>
      </c>
      <c r="E53" s="18" t="s">
        <v>39</v>
      </c>
      <c r="F53" s="20" t="s">
        <v>233</v>
      </c>
      <c r="G53" s="18" t="s">
        <v>35</v>
      </c>
      <c r="H53" s="20" t="s">
        <v>234</v>
      </c>
      <c r="I53" s="18"/>
      <c r="J53" s="18"/>
      <c r="K53" s="18"/>
      <c r="L53" s="18"/>
      <c r="M53" s="1" t="s">
        <v>227</v>
      </c>
    </row>
    <row r="54" spans="2:13" ht="59.65" customHeight="1">
      <c r="B54" s="25" t="s">
        <v>210</v>
      </c>
      <c r="C54" s="18" t="s">
        <v>217</v>
      </c>
      <c r="D54" s="18" t="s">
        <v>37</v>
      </c>
      <c r="E54" s="26" t="s">
        <v>39</v>
      </c>
      <c r="F54" s="20" t="s">
        <v>233</v>
      </c>
      <c r="G54" s="26" t="s">
        <v>35</v>
      </c>
      <c r="H54" s="20" t="s">
        <v>234</v>
      </c>
      <c r="I54" s="26" t="s">
        <v>235</v>
      </c>
      <c r="J54" s="18" t="s">
        <v>236</v>
      </c>
      <c r="K54" s="18" t="s">
        <v>225</v>
      </c>
      <c r="L54" s="18" t="s">
        <v>237</v>
      </c>
      <c r="M54" s="1" t="s">
        <v>227</v>
      </c>
    </row>
    <row r="55" spans="2:13" ht="59.65" customHeight="1">
      <c r="B55" s="25" t="s">
        <v>211</v>
      </c>
      <c r="C55" s="18" t="s">
        <v>217</v>
      </c>
      <c r="D55" s="18" t="s">
        <v>37</v>
      </c>
      <c r="E55" s="26" t="s">
        <v>39</v>
      </c>
      <c r="F55" s="20" t="s">
        <v>233</v>
      </c>
      <c r="G55" s="18" t="s">
        <v>35</v>
      </c>
      <c r="H55" s="20" t="s">
        <v>234</v>
      </c>
      <c r="I55" s="26" t="s">
        <v>235</v>
      </c>
      <c r="J55" s="18" t="s">
        <v>236</v>
      </c>
      <c r="K55" s="26" t="s">
        <v>225</v>
      </c>
      <c r="L55" s="18" t="s">
        <v>237</v>
      </c>
      <c r="M55" s="1" t="s">
        <v>227</v>
      </c>
    </row>
    <row r="56" spans="2:13" ht="59.65" customHeight="1">
      <c r="B56" s="21" t="s">
        <v>212</v>
      </c>
      <c r="C56" s="18" t="s">
        <v>217</v>
      </c>
      <c r="D56" s="18" t="s">
        <v>37</v>
      </c>
      <c r="E56" s="18" t="s">
        <v>39</v>
      </c>
      <c r="F56" s="36"/>
      <c r="G56" s="18" t="s">
        <v>35</v>
      </c>
      <c r="H56" s="20" t="s">
        <v>234</v>
      </c>
      <c r="I56" s="18" t="s">
        <v>235</v>
      </c>
      <c r="J56" s="18" t="s">
        <v>236</v>
      </c>
      <c r="K56" s="18" t="s">
        <v>225</v>
      </c>
      <c r="L56" s="18" t="s">
        <v>237</v>
      </c>
      <c r="M56" s="1" t="s">
        <v>227</v>
      </c>
    </row>
    <row r="57" spans="2:13" ht="59.65" customHeight="1">
      <c r="B57" s="25" t="s">
        <v>213</v>
      </c>
      <c r="C57" s="18"/>
      <c r="D57" s="18" t="s">
        <v>37</v>
      </c>
      <c r="E57" s="18"/>
      <c r="F57" s="20"/>
      <c r="G57" s="26" t="s">
        <v>35</v>
      </c>
      <c r="H57" s="18"/>
      <c r="I57" s="18"/>
      <c r="J57" s="18" t="s">
        <v>236</v>
      </c>
      <c r="K57" s="18"/>
      <c r="L57" s="18"/>
      <c r="M57" s="1" t="s">
        <v>227</v>
      </c>
    </row>
    <row r="58" spans="2:13" ht="59.65" customHeight="1">
      <c r="B58" s="25" t="s">
        <v>238</v>
      </c>
      <c r="C58" s="18"/>
      <c r="D58" s="18" t="s">
        <v>37</v>
      </c>
      <c r="E58" s="26" t="s">
        <v>39</v>
      </c>
      <c r="F58" s="20" t="s">
        <v>233</v>
      </c>
      <c r="G58" s="18" t="s">
        <v>35</v>
      </c>
      <c r="H58" s="18"/>
      <c r="I58" s="18"/>
      <c r="J58" s="18" t="s">
        <v>236</v>
      </c>
      <c r="K58" s="18" t="s">
        <v>225</v>
      </c>
      <c r="L58" s="18"/>
      <c r="M58" s="1" t="s">
        <v>227</v>
      </c>
    </row>
    <row r="59" spans="2:13" ht="59.65" customHeight="1">
      <c r="B59" s="21" t="s">
        <v>31</v>
      </c>
      <c r="C59" s="18"/>
      <c r="D59" s="18"/>
      <c r="E59" s="18"/>
      <c r="F59" s="20"/>
      <c r="G59" s="18" t="s">
        <v>35</v>
      </c>
      <c r="H59" s="18"/>
      <c r="I59" s="18"/>
      <c r="J59" s="18" t="s">
        <v>236</v>
      </c>
      <c r="K59" s="18"/>
      <c r="L59" s="18"/>
      <c r="M59" s="1" t="s">
        <v>227</v>
      </c>
    </row>
    <row r="61" spans="2:13">
      <c r="B61" s="47" t="s">
        <v>239</v>
      </c>
    </row>
    <row r="63" spans="2:13">
      <c r="B63" t="str" cm="1">
        <f t="array" ref="B63:C114">_xlfn.HSTACK(_xlfn.TOCOL(_xlfn.IFS(C53:M59&lt;&gt;"",B53:B59),3),_xlfn.TOCOL(C53:M59,1))</f>
        <v>Working Face (area where active filling was being conducted at the time of detection)</v>
      </c>
      <c r="C63" t="str">
        <v>Offline Gas Collection Well(s)</v>
      </c>
      <c r="G63"/>
    </row>
    <row r="64" spans="2:13">
      <c r="B64" t="str">
        <v>Working Face (area where active filling was being conducted at the time of detection)</v>
      </c>
      <c r="C64" t="str">
        <v>Construction - New Well Installation</v>
      </c>
      <c r="G64"/>
    </row>
    <row r="65" spans="2:7">
      <c r="B65" t="str">
        <v>Working Face (area where active filling was being conducted at the time of detection)</v>
      </c>
      <c r="C65" t="str">
        <v>Construction - Well Raising or Horizontal Extension</v>
      </c>
      <c r="G65"/>
    </row>
    <row r="66" spans="2:7">
      <c r="B66" t="str">
        <v>Working Face (area where active filling was being conducted at the time of detection)</v>
      </c>
      <c r="C66" t="str">
        <v>Construction - Other</v>
      </c>
      <c r="G66"/>
    </row>
    <row r="67" spans="2:7">
      <c r="B67" t="str">
        <v>Working Face (area where active filling was being conducted at the time of detection)</v>
      </c>
      <c r="C67" t="str">
        <v>Uncontrolled Area (no gas collection infrastructure)</v>
      </c>
      <c r="G67"/>
    </row>
    <row r="68" spans="2:7">
      <c r="B68" t="str">
        <v>Working Face (area where active filling was being conducted at the time of detection)</v>
      </c>
      <c r="C68" t="str">
        <v>Other</v>
      </c>
      <c r="G68"/>
    </row>
    <row r="69" spans="2:7">
      <c r="B69" t="str">
        <v>Landfill Surface: Daily Cover</v>
      </c>
      <c r="C69" t="str">
        <v>Collection system downtime</v>
      </c>
      <c r="G69"/>
    </row>
    <row r="70" spans="2:7">
      <c r="B70" t="str">
        <v>Landfill Surface: Daily Cover</v>
      </c>
      <c r="C70" t="str">
        <v>Offline Gas Collection Well(s)</v>
      </c>
      <c r="G70"/>
    </row>
    <row r="71" spans="2:7">
      <c r="B71" t="str">
        <v>Landfill Surface: Daily Cover</v>
      </c>
      <c r="C71" t="str">
        <v>Construction - New Well Installation</v>
      </c>
      <c r="G71"/>
    </row>
    <row r="72" spans="2:7">
      <c r="B72" t="str">
        <v>Landfill Surface: Daily Cover</v>
      </c>
      <c r="C72" t="str">
        <v>Construction - Well Raising or Horizontal Extension</v>
      </c>
      <c r="G72"/>
    </row>
    <row r="73" spans="2:7">
      <c r="B73" t="str">
        <v>Landfill Surface: Daily Cover</v>
      </c>
      <c r="C73" t="str">
        <v>Construction - Other</v>
      </c>
      <c r="G73"/>
    </row>
    <row r="74" spans="2:7">
      <c r="B74" t="str">
        <v>Landfill Surface: Daily Cover</v>
      </c>
      <c r="C74" t="str">
        <v>Uncontrolled Area (no gas collection infrastructure)</v>
      </c>
      <c r="G74"/>
    </row>
    <row r="75" spans="2:7">
      <c r="B75" t="str">
        <v>Landfill Surface: Daily Cover</v>
      </c>
      <c r="C75" t="str">
        <v>Cover integrity</v>
      </c>
      <c r="G75"/>
    </row>
    <row r="76" spans="2:7">
      <c r="B76" t="str">
        <v>Landfill Surface: Daily Cover</v>
      </c>
      <c r="C76" t="str">
        <v>Damaged component</v>
      </c>
      <c r="G76"/>
    </row>
    <row r="77" spans="2:7">
      <c r="B77" t="str">
        <v>Landfill Surface: Daily Cover</v>
      </c>
      <c r="C77" t="str">
        <v>Insufficient vacuum</v>
      </c>
      <c r="G77"/>
    </row>
    <row r="78" spans="2:7">
      <c r="B78" t="str">
        <v>Landfill Surface: Daily Cover</v>
      </c>
      <c r="C78" t="str">
        <v>Cracked/Broken Seal</v>
      </c>
      <c r="G78"/>
    </row>
    <row r="79" spans="2:7">
      <c r="B79" t="str">
        <v>Landfill Surface: Daily Cover</v>
      </c>
      <c r="C79" t="str">
        <v>Other</v>
      </c>
      <c r="G79"/>
    </row>
    <row r="80" spans="2:7">
      <c r="B80" t="str">
        <v>Landfill Surface: Intermediate Cover</v>
      </c>
      <c r="C80" t="str">
        <v>Collection system downtime</v>
      </c>
      <c r="G80"/>
    </row>
    <row r="81" spans="2:7">
      <c r="B81" t="str">
        <v>Landfill Surface: Intermediate Cover</v>
      </c>
      <c r="C81" t="str">
        <v>Offline Gas Collection Well(s)</v>
      </c>
      <c r="G81"/>
    </row>
    <row r="82" spans="2:7">
      <c r="B82" t="str">
        <v>Landfill Surface: Intermediate Cover</v>
      </c>
      <c r="C82" t="str">
        <v>Construction - New Well Installation</v>
      </c>
      <c r="G82"/>
    </row>
    <row r="83" spans="2:7">
      <c r="B83" t="str">
        <v>Landfill Surface: Intermediate Cover</v>
      </c>
      <c r="C83" t="str">
        <v>Construction - Well Raising or Horizontal Extension</v>
      </c>
      <c r="G83"/>
    </row>
    <row r="84" spans="2:7">
      <c r="B84" t="str">
        <v>Landfill Surface: Intermediate Cover</v>
      </c>
      <c r="C84" t="str">
        <v>Construction - Other</v>
      </c>
      <c r="G84"/>
    </row>
    <row r="85" spans="2:7">
      <c r="B85" t="str">
        <v>Landfill Surface: Intermediate Cover</v>
      </c>
      <c r="C85" t="str">
        <v>Uncontrolled Area (no gas collection infrastructure)</v>
      </c>
      <c r="G85"/>
    </row>
    <row r="86" spans="2:7">
      <c r="B86" t="str">
        <v>Landfill Surface: Intermediate Cover</v>
      </c>
      <c r="C86" t="str">
        <v>Cover integrity</v>
      </c>
      <c r="G86"/>
    </row>
    <row r="87" spans="2:7">
      <c r="B87" t="str">
        <v>Landfill Surface: Intermediate Cover</v>
      </c>
      <c r="C87" t="str">
        <v>Damaged component</v>
      </c>
      <c r="G87"/>
    </row>
    <row r="88" spans="2:7">
      <c r="B88" t="str">
        <v>Landfill Surface: Intermediate Cover</v>
      </c>
      <c r="C88" t="str">
        <v>Insufficient vacuum</v>
      </c>
      <c r="G88"/>
    </row>
    <row r="89" spans="2:7">
      <c r="B89" t="str">
        <v>Landfill Surface: Intermediate Cover</v>
      </c>
      <c r="C89" t="str">
        <v>Cracked/Broken Seal</v>
      </c>
      <c r="G89"/>
    </row>
    <row r="90" spans="2:7">
      <c r="B90" t="str">
        <v>Landfill Surface: Intermediate Cover</v>
      </c>
      <c r="C90" t="str">
        <v>Other</v>
      </c>
      <c r="G90"/>
    </row>
    <row r="91" spans="2:7">
      <c r="B91" t="str">
        <v>Landfill Surface: Final Cover</v>
      </c>
      <c r="C91" t="str">
        <v>Collection system downtime</v>
      </c>
      <c r="G91"/>
    </row>
    <row r="92" spans="2:7">
      <c r="B92" t="str">
        <v>Landfill Surface: Final Cover</v>
      </c>
      <c r="C92" t="str">
        <v>Offline Gas Collection Well(s)</v>
      </c>
      <c r="G92"/>
    </row>
    <row r="93" spans="2:7">
      <c r="B93" t="str">
        <v>Landfill Surface: Final Cover</v>
      </c>
      <c r="C93" t="str">
        <v>Construction - New Well Installation</v>
      </c>
      <c r="G93"/>
    </row>
    <row r="94" spans="2:7">
      <c r="B94" t="str">
        <v>Landfill Surface: Final Cover</v>
      </c>
      <c r="C94" t="str">
        <v>Construction - Other</v>
      </c>
      <c r="G94"/>
    </row>
    <row r="95" spans="2:7">
      <c r="B95" t="str">
        <v>Landfill Surface: Final Cover</v>
      </c>
      <c r="C95" t="str">
        <v>Uncontrolled Area (no gas collection infrastructure)</v>
      </c>
      <c r="G95"/>
    </row>
    <row r="96" spans="2:7">
      <c r="B96" t="str">
        <v>Landfill Surface: Final Cover</v>
      </c>
      <c r="C96" t="str">
        <v>Cover integrity</v>
      </c>
      <c r="G96"/>
    </row>
    <row r="97" spans="2:7">
      <c r="B97" t="str">
        <v>Landfill Surface: Final Cover</v>
      </c>
      <c r="C97" t="str">
        <v>Damaged component</v>
      </c>
      <c r="G97"/>
    </row>
    <row r="98" spans="2:7">
      <c r="B98" t="str">
        <v>Landfill Surface: Final Cover</v>
      </c>
      <c r="C98" t="str">
        <v>Insufficient vacuum</v>
      </c>
      <c r="G98"/>
    </row>
    <row r="99" spans="2:7">
      <c r="B99" t="str">
        <v>Landfill Surface: Final Cover</v>
      </c>
      <c r="C99" t="str">
        <v>Cracked/Broken Seal</v>
      </c>
      <c r="G99"/>
    </row>
    <row r="100" spans="2:7">
      <c r="B100" t="str">
        <v>Landfill Surface: Final Cover</v>
      </c>
      <c r="C100" t="str">
        <v>Other</v>
      </c>
      <c r="G100"/>
    </row>
    <row r="101" spans="2:7">
      <c r="B101" t="str">
        <v>Leachate Management System</v>
      </c>
      <c r="C101" t="str">
        <v>Offline Gas Collection Well(s)</v>
      </c>
      <c r="G101"/>
    </row>
    <row r="102" spans="2:7">
      <c r="B102" t="str">
        <v>Leachate Management System</v>
      </c>
      <c r="C102" t="str">
        <v>Construction - Other</v>
      </c>
      <c r="G102"/>
    </row>
    <row r="103" spans="2:7">
      <c r="B103" t="str">
        <v>Leachate Management System</v>
      </c>
      <c r="C103" t="str">
        <v>Damaged component</v>
      </c>
      <c r="G103"/>
    </row>
    <row r="104" spans="2:7">
      <c r="B104" t="str">
        <v>Leachate Management System</v>
      </c>
      <c r="C104" t="str">
        <v>Other</v>
      </c>
      <c r="G104"/>
    </row>
    <row r="105" spans="2:7">
      <c r="B105" t="str">
        <v>Gas Collection System Component (e.g., blower, well, valve, port)</v>
      </c>
      <c r="C105" t="str">
        <v>Offline Gas Collection Well(s)</v>
      </c>
      <c r="G105"/>
    </row>
    <row r="106" spans="2:7">
      <c r="B106" t="str">
        <v>Gas Collection System Component (e.g., blower, well, valve, port)</v>
      </c>
      <c r="C106" t="str">
        <v>Construction - New Well Installation</v>
      </c>
      <c r="G106"/>
    </row>
    <row r="107" spans="2:7">
      <c r="B107" t="str">
        <v>Gas Collection System Component (e.g., blower, well, valve, port)</v>
      </c>
      <c r="C107" t="str">
        <v>Construction - Well Raising or Horizontal Extension</v>
      </c>
      <c r="G107"/>
    </row>
    <row r="108" spans="2:7">
      <c r="B108" t="str">
        <v>Gas Collection System Component (e.g., blower, well, valve, port)</v>
      </c>
      <c r="C108" t="str">
        <v>Construction - Other</v>
      </c>
      <c r="G108"/>
    </row>
    <row r="109" spans="2:7">
      <c r="B109" t="str">
        <v>Gas Collection System Component (e.g., blower, well, valve, port)</v>
      </c>
      <c r="C109" t="str">
        <v>Damaged component</v>
      </c>
      <c r="G109"/>
    </row>
    <row r="110" spans="2:7">
      <c r="B110" t="str">
        <v>Gas Collection System Component (e.g., blower, well, valve, port)</v>
      </c>
      <c r="C110" t="str">
        <v>Insufficient vacuum</v>
      </c>
      <c r="G110"/>
    </row>
    <row r="111" spans="2:7">
      <c r="B111" t="str">
        <v>Gas Collection System Component (e.g., blower, well, valve, port)</v>
      </c>
      <c r="C111" t="str">
        <v>Other</v>
      </c>
      <c r="G111"/>
    </row>
    <row r="112" spans="2:7">
      <c r="B112" t="str">
        <v>Gas Control Device/Control System Component</v>
      </c>
      <c r="C112" t="str">
        <v>Construction - Other</v>
      </c>
    </row>
    <row r="113" spans="2:8">
      <c r="B113" t="str">
        <v>Gas Control Device/Control System Component</v>
      </c>
      <c r="C113" t="str">
        <v>Damaged component</v>
      </c>
      <c r="G113"/>
    </row>
    <row r="114" spans="2:8">
      <c r="B114" t="str">
        <v>Gas Control Device/Control System Component</v>
      </c>
      <c r="C114" t="str">
        <v>Other</v>
      </c>
      <c r="G114"/>
    </row>
    <row r="115" spans="2:8">
      <c r="G115"/>
    </row>
    <row r="116" spans="2:8">
      <c r="B116" s="48" t="s">
        <v>240</v>
      </c>
      <c r="C116" s="48" t="s">
        <v>241</v>
      </c>
      <c r="D116" s="48" t="s">
        <v>242</v>
      </c>
      <c r="E116" s="48"/>
      <c r="F116" s="48"/>
      <c r="G116" s="48"/>
      <c r="H116" s="48"/>
    </row>
    <row r="117" spans="2:8">
      <c r="B117" t="s">
        <v>243</v>
      </c>
      <c r="C117" t="str" cm="1">
        <f t="array" aca="1" ref="C117" ca="1">INDIRECT(B117)</f>
        <v>Yes</v>
      </c>
      <c r="D117" t="e" cm="1">
        <f t="array" aca="1" ref="D117" ca="1">INDIRECT("'" &amp; CELL("filename", INDIRECT(B117)) &amp; "'!" &amp; ADDRESS(ROW(INDIRECT(B117)), COLUMN(INDIRECT(B117)) - 2))</f>
        <v>#VALUE!</v>
      </c>
      <c r="G117"/>
    </row>
    <row r="118" spans="2:8">
      <c r="B118" t="s">
        <v>244</v>
      </c>
      <c r="C118" t="str" cm="1">
        <f t="array" aca="1" ref="C118" ca="1">INDIRECT(B118)</f>
        <v>Working Face (area where active filling was being conducted at the time of detection)</v>
      </c>
      <c r="D118" t="e" cm="1">
        <f t="array" aca="1" ref="D118" ca="1">INDIRECT("'" &amp; CELL("filename", INDIRECT(B118)) &amp; "'!" &amp; ADDRESS(ROW(INDIRECT(B118)), COLUMN(INDIRECT(B118)) - 2))</f>
        <v>#VALUE!</v>
      </c>
      <c r="G118"/>
    </row>
    <row r="119" spans="2:8">
      <c r="G119"/>
    </row>
    <row r="120" spans="2:8">
      <c r="G120"/>
    </row>
    <row r="121" spans="2:8">
      <c r="G121"/>
    </row>
    <row r="122" spans="2:8">
      <c r="G122"/>
    </row>
    <row r="123" spans="2:8">
      <c r="B123" s="48" t="s">
        <v>245</v>
      </c>
      <c r="G123"/>
    </row>
    <row r="124" spans="2:8">
      <c r="B124" t="s">
        <v>246</v>
      </c>
      <c r="C124" t="str">
        <f ca="1">C117</f>
        <v>Yes</v>
      </c>
      <c r="G124"/>
    </row>
    <row r="125" spans="2:8">
      <c r="B125" t="s">
        <v>247</v>
      </c>
      <c r="C125" t="s">
        <v>248</v>
      </c>
      <c r="G125"/>
    </row>
    <row r="126" spans="2:8">
      <c r="B126" t="s">
        <v>249</v>
      </c>
      <c r="C126" t="s">
        <v>250</v>
      </c>
      <c r="G126"/>
    </row>
    <row r="127" spans="2:8">
      <c r="B127" t="s">
        <v>251</v>
      </c>
      <c r="C127" t="str">
        <f ca="1">IF(C124 = "Yes", C125, C126)</f>
        <v>Please Select (Since Yes to #8)</v>
      </c>
      <c r="G127"/>
    </row>
    <row r="128" spans="2:8">
      <c r="G128"/>
    </row>
    <row r="129" spans="2:7">
      <c r="B129" s="48" t="s">
        <v>252</v>
      </c>
      <c r="G129"/>
    </row>
    <row r="130" spans="2:7">
      <c r="G130"/>
    </row>
    <row r="131" spans="2:7">
      <c r="B131" s="49" t="s">
        <v>253</v>
      </c>
      <c r="C131" s="49" t="s">
        <v>254</v>
      </c>
      <c r="G131"/>
    </row>
    <row r="132" spans="2:7">
      <c r="G132"/>
    </row>
    <row r="133" spans="2:7">
      <c r="B133" t="str">
        <f ca="1">C127</f>
        <v>Please Select (Since Yes to #8)</v>
      </c>
      <c r="C133" t="str" cm="1">
        <f t="array" aca="1" ref="C133:C140" ca="1">_xlfn._xlws.FILTER($B$133:$B$140,$B$133:$B$140 &lt;&gt; "")</f>
        <v>Please Select (Since Yes to #8)</v>
      </c>
      <c r="G133"/>
    </row>
    <row r="134" spans="2:7">
      <c r="B134" t="str" cm="1">
        <f t="array" aca="1" ref="B134:B140" ca="1">IF(C124 = "Yes", _xlfn.UNIQUE(B63:B114), "")</f>
        <v>Working Face (area where active filling was being conducted at the time of detection)</v>
      </c>
      <c r="C134" t="str">
        <f ca="1"/>
        <v>Working Face (area where active filling was being conducted at the time of detection)</v>
      </c>
      <c r="G134"/>
    </row>
    <row r="135" spans="2:7">
      <c r="B135" t="str">
        <f ca="1"/>
        <v>Landfill Surface: Daily Cover</v>
      </c>
      <c r="C135" t="str">
        <f ca="1"/>
        <v>Landfill Surface: Daily Cover</v>
      </c>
      <c r="G135"/>
    </row>
    <row r="136" spans="2:7">
      <c r="B136" t="str">
        <f ca="1"/>
        <v>Landfill Surface: Intermediate Cover</v>
      </c>
      <c r="C136" t="str">
        <f ca="1"/>
        <v>Landfill Surface: Intermediate Cover</v>
      </c>
      <c r="G136"/>
    </row>
    <row r="137" spans="2:7">
      <c r="B137" t="str">
        <f ca="1"/>
        <v>Landfill Surface: Final Cover</v>
      </c>
      <c r="C137" t="str">
        <f ca="1"/>
        <v>Landfill Surface: Final Cover</v>
      </c>
      <c r="G137"/>
    </row>
    <row r="138" spans="2:7">
      <c r="B138" t="str">
        <f ca="1"/>
        <v>Leachate Management System</v>
      </c>
      <c r="C138" t="str">
        <f ca="1"/>
        <v>Leachate Management System</v>
      </c>
      <c r="G138"/>
    </row>
    <row r="139" spans="2:7">
      <c r="B139" t="str">
        <f ca="1"/>
        <v>Gas Collection System Component (e.g., blower, well, valve, port)</v>
      </c>
      <c r="C139" t="str">
        <f ca="1"/>
        <v>Gas Collection System Component (e.g., blower, well, valve, port)</v>
      </c>
      <c r="G139"/>
    </row>
    <row r="140" spans="2:7">
      <c r="B140" t="str">
        <f ca="1"/>
        <v>Gas Control Device/Control System Component</v>
      </c>
      <c r="C140" t="str">
        <f ca="1"/>
        <v>Gas Control Device/Control System Component</v>
      </c>
      <c r="G140"/>
    </row>
    <row r="141" spans="2:7">
      <c r="G141"/>
    </row>
    <row r="142" spans="2:7">
      <c r="B142" s="48" t="s">
        <v>255</v>
      </c>
      <c r="G142"/>
    </row>
    <row r="143" spans="2:7">
      <c r="B143" t="s">
        <v>251</v>
      </c>
      <c r="C143" t="str">
        <f ca="1">C127</f>
        <v>Please Select (Since Yes to #8)</v>
      </c>
      <c r="G143"/>
    </row>
    <row r="144" spans="2:7">
      <c r="G144"/>
    </row>
    <row r="145" spans="2:7">
      <c r="B145" s="48" t="s">
        <v>256</v>
      </c>
      <c r="G145"/>
    </row>
    <row r="146" spans="2:7">
      <c r="B146" t="s">
        <v>246</v>
      </c>
      <c r="C146" t="str">
        <f ca="1">C117</f>
        <v>Yes</v>
      </c>
      <c r="G146"/>
    </row>
    <row r="147" spans="2:7">
      <c r="B147" t="s">
        <v>247</v>
      </c>
      <c r="C147" t="s">
        <v>257</v>
      </c>
      <c r="G147"/>
    </row>
    <row r="148" spans="2:7">
      <c r="B148" t="s">
        <v>249</v>
      </c>
      <c r="C148" t="s">
        <v>250</v>
      </c>
      <c r="G148"/>
    </row>
    <row r="149" spans="2:7">
      <c r="B149" t="s">
        <v>251</v>
      </c>
      <c r="C149" t="str">
        <f ca="1">IF(C146 = "Yes", C147, C148)</f>
        <v>Not Applicable/No Additional Cause</v>
      </c>
      <c r="G149"/>
    </row>
    <row r="151" spans="2:7">
      <c r="B151" s="48" t="s">
        <v>258</v>
      </c>
      <c r="G151"/>
    </row>
    <row r="152" spans="2:7">
      <c r="G152"/>
    </row>
    <row r="153" spans="2:7">
      <c r="B153" s="49" t="s">
        <v>253</v>
      </c>
      <c r="C153" s="49" t="s">
        <v>254</v>
      </c>
      <c r="G153"/>
    </row>
    <row r="155" spans="2:7">
      <c r="B155" t="str">
        <f ca="1">C143</f>
        <v>Please Select (Since Yes to #8)</v>
      </c>
      <c r="C155" t="str" cm="1">
        <f t="array" aca="1" ref="C155:C161" ca="1">_xlfn._xlws.FILTER($B$155:$B$167,$B$155:$B$167 &lt;&gt; "")</f>
        <v>Please Select (Since Yes to #8)</v>
      </c>
    </row>
    <row r="156" spans="2:7">
      <c r="B156" t="str" cm="1">
        <f t="array" aca="1" ref="B156:B161" ca="1">_xlfn._xlws.FILTER($C$63:$C$114,$B$63:$B$114=C118, "")</f>
        <v>Offline Gas Collection Well(s)</v>
      </c>
      <c r="C156" t="str">
        <f ca="1"/>
        <v>Offline Gas Collection Well(s)</v>
      </c>
    </row>
    <row r="157" spans="2:7">
      <c r="B157" t="str">
        <f ca="1"/>
        <v>Construction - New Well Installation</v>
      </c>
      <c r="C157" t="str">
        <f ca="1"/>
        <v>Construction - New Well Installation</v>
      </c>
    </row>
    <row r="158" spans="2:7">
      <c r="B158" t="str">
        <f ca="1"/>
        <v>Construction - Well Raising or Horizontal Extension</v>
      </c>
      <c r="C158" t="str">
        <f ca="1"/>
        <v>Construction - Well Raising or Horizontal Extension</v>
      </c>
    </row>
    <row r="159" spans="2:7">
      <c r="B159" t="str">
        <f ca="1"/>
        <v>Construction - Other</v>
      </c>
      <c r="C159" t="str">
        <f ca="1"/>
        <v>Construction - Other</v>
      </c>
    </row>
    <row r="160" spans="2:7">
      <c r="B160" t="str">
        <f ca="1"/>
        <v>Uncontrolled Area (no gas collection infrastructure)</v>
      </c>
      <c r="C160" t="str">
        <f ca="1"/>
        <v>Uncontrolled Area (no gas collection infrastructure)</v>
      </c>
    </row>
    <row r="161" spans="2:7">
      <c r="B161" t="str">
        <f ca="1"/>
        <v>Other</v>
      </c>
      <c r="C161" t="str">
        <f ca="1"/>
        <v>Other</v>
      </c>
    </row>
    <row r="163" spans="2:7">
      <c r="G163"/>
    </row>
    <row r="164" spans="2:7">
      <c r="G164"/>
    </row>
    <row r="165" spans="2:7">
      <c r="G165"/>
    </row>
    <row r="166" spans="2:7">
      <c r="G166"/>
    </row>
    <row r="167" spans="2:7">
      <c r="G167"/>
    </row>
    <row r="168" spans="2:7">
      <c r="G168"/>
    </row>
    <row r="169" spans="2:7">
      <c r="B169" s="48" t="s">
        <v>259</v>
      </c>
      <c r="G169"/>
    </row>
    <row r="170" spans="2:7">
      <c r="G170"/>
    </row>
    <row r="171" spans="2:7">
      <c r="B171" s="49" t="s">
        <v>253</v>
      </c>
      <c r="C171" s="49" t="s">
        <v>254</v>
      </c>
      <c r="G171"/>
    </row>
    <row r="173" spans="2:7">
      <c r="B173" t="str">
        <f ca="1">C149</f>
        <v>Not Applicable/No Additional Cause</v>
      </c>
      <c r="C173" t="str" cm="1">
        <f t="array" aca="1" ref="C173:C179" ca="1">_xlfn._xlws.FILTER($B$173:$B$185,$B$173:$B$185 &lt;&gt; "")</f>
        <v>Not Applicable/No Additional Cause</v>
      </c>
    </row>
    <row r="174" spans="2:7">
      <c r="B174" t="str" cm="1">
        <f t="array" aca="1" ref="B174:B179" ca="1">_xlfn._xlws.FILTER($C$63:$C$114,$B$63:$B$114=C118, "")</f>
        <v>Offline Gas Collection Well(s)</v>
      </c>
      <c r="C174" t="str">
        <f ca="1"/>
        <v>Offline Gas Collection Well(s)</v>
      </c>
    </row>
    <row r="175" spans="2:7">
      <c r="B175" t="str">
        <f ca="1"/>
        <v>Construction - New Well Installation</v>
      </c>
      <c r="C175" t="str">
        <f ca="1"/>
        <v>Construction - New Well Installation</v>
      </c>
    </row>
    <row r="176" spans="2:7">
      <c r="B176" t="str">
        <f ca="1"/>
        <v>Construction - Well Raising or Horizontal Extension</v>
      </c>
      <c r="C176" t="str">
        <f ca="1"/>
        <v>Construction - Well Raising or Horizontal Extension</v>
      </c>
    </row>
    <row r="177" spans="2:3">
      <c r="B177" t="str">
        <f ca="1"/>
        <v>Construction - Other</v>
      </c>
      <c r="C177" t="str">
        <f ca="1"/>
        <v>Construction - Other</v>
      </c>
    </row>
    <row r="178" spans="2:3">
      <c r="B178" t="str">
        <f ca="1"/>
        <v>Uncontrolled Area (no gas collection infrastructure)</v>
      </c>
      <c r="C178" t="str">
        <f ca="1"/>
        <v>Uncontrolled Area (no gas collection infrastructure)</v>
      </c>
    </row>
    <row r="179" spans="2:3">
      <c r="B179" t="str">
        <f ca="1"/>
        <v>Other</v>
      </c>
      <c r="C179" t="str">
        <f ca="1"/>
        <v>Other</v>
      </c>
    </row>
  </sheetData>
  <pageMargins left="0.7" right="0.7" top="0.75" bottom="0.75" header="0.3" footer="0.3"/>
  <pageSetup orientation="portrait" r:id="rId1"/>
  <legacy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45"/>
  <cols>
    <col min="1" max="1" width="3.7109375" customWidth="1"/>
    <col min="2" max="3" width="30.7109375" customWidth="1"/>
    <col min="4" max="9" width="8.7109375" customWidth="1"/>
  </cols>
  <sheetData>
    <row r="2" spans="1:3" s="45" customFormat="1" ht="20.65">
      <c r="B2" s="45" t="s">
        <v>260</v>
      </c>
    </row>
    <row r="4" spans="1:3">
      <c r="A4" t="s">
        <v>125</v>
      </c>
      <c r="B4" t="s">
        <v>261</v>
      </c>
    </row>
    <row r="5" spans="1:3">
      <c r="A5" t="s">
        <v>125</v>
      </c>
      <c r="B5" t="s">
        <v>262</v>
      </c>
    </row>
    <row r="6" spans="1:3">
      <c r="A6" t="s">
        <v>125</v>
      </c>
      <c r="B6" t="s">
        <v>263</v>
      </c>
    </row>
    <row r="7" spans="1:3">
      <c r="A7" t="s">
        <v>125</v>
      </c>
      <c r="B7" t="s">
        <v>264</v>
      </c>
    </row>
    <row r="14" spans="1:3" s="46" customFormat="1" ht="20.65">
      <c r="B14" s="46" t="s">
        <v>265</v>
      </c>
      <c r="C14" s="46" t="s">
        <v>266</v>
      </c>
    </row>
    <row r="15" spans="1:3">
      <c r="B15" t="s">
        <v>267</v>
      </c>
      <c r="C15"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5"/>
  <sheetViews>
    <sheetView zoomScale="120" zoomScaleNormal="120" workbookViewId="0">
      <selection activeCell="A14" sqref="A14:XFD14"/>
    </sheetView>
  </sheetViews>
  <sheetFormatPr defaultRowHeight="14.45"/>
  <cols>
    <col min="1" max="1" width="3.7109375" customWidth="1"/>
    <col min="2" max="3" width="30.7109375" customWidth="1"/>
  </cols>
  <sheetData>
    <row r="2" spans="1:3" s="45" customFormat="1" ht="20.65">
      <c r="B2" s="45" t="s">
        <v>260</v>
      </c>
    </row>
    <row r="4" spans="1:3">
      <c r="A4" t="s">
        <v>125</v>
      </c>
      <c r="B4" t="s">
        <v>269</v>
      </c>
    </row>
    <row r="5" spans="1:3">
      <c r="A5" t="s">
        <v>125</v>
      </c>
      <c r="B5" t="s">
        <v>201</v>
      </c>
    </row>
    <row r="6" spans="1:3">
      <c r="A6" t="s">
        <v>125</v>
      </c>
      <c r="B6" t="s">
        <v>270</v>
      </c>
    </row>
    <row r="7" spans="1:3">
      <c r="A7" t="s">
        <v>125</v>
      </c>
      <c r="B7" t="s">
        <v>271</v>
      </c>
    </row>
    <row r="9" spans="1:3" s="47" customFormat="1"/>
    <row r="10" spans="1:3" s="47" customFormat="1"/>
    <row r="11" spans="1:3" s="47" customFormat="1"/>
    <row r="12" spans="1:3" s="47" customFormat="1"/>
    <row r="13" spans="1:3" s="47" customFormat="1"/>
    <row r="14" spans="1:3" s="46" customFormat="1" ht="20.65">
      <c r="B14" s="46" t="s">
        <v>272</v>
      </c>
      <c r="C14" s="46" t="s">
        <v>273</v>
      </c>
    </row>
    <row r="15" spans="1:3">
      <c r="B15" t="s">
        <v>274</v>
      </c>
      <c r="C15" t="s">
        <v>275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1:Q47"/>
  <sheetViews>
    <sheetView topLeftCell="A27" zoomScaleNormal="100" workbookViewId="0">
      <selection activeCell="F48" sqref="F48"/>
    </sheetView>
  </sheetViews>
  <sheetFormatPr defaultRowHeight="14.45"/>
  <cols>
    <col min="1" max="1" width="3.7109375" customWidth="1"/>
    <col min="2" max="2" width="25.140625" customWidth="1"/>
    <col min="3" max="3" width="16.42578125" customWidth="1"/>
    <col min="4" max="4" width="32.42578125" customWidth="1"/>
    <col min="5" max="5" width="16.42578125" bestFit="1" customWidth="1"/>
    <col min="6" max="6" width="99" style="61" bestFit="1" customWidth="1"/>
  </cols>
  <sheetData>
    <row r="1" spans="1:17" s="67" customFormat="1" ht="20.65">
      <c r="B1" s="67" t="s">
        <v>276</v>
      </c>
      <c r="C1" s="68"/>
      <c r="F1" s="79"/>
    </row>
    <row r="2" spans="1:17">
      <c r="C2" s="1"/>
      <c r="G2" s="22"/>
      <c r="H2" s="22"/>
      <c r="I2" s="22"/>
      <c r="J2" s="22"/>
      <c r="K2" s="22"/>
      <c r="L2" s="22"/>
      <c r="M2" s="22"/>
      <c r="N2" s="22"/>
      <c r="O2" s="22"/>
      <c r="P2" s="22"/>
      <c r="Q2" s="22"/>
    </row>
    <row r="3" spans="1:17">
      <c r="A3" t="s">
        <v>125</v>
      </c>
      <c r="B3" t="s">
        <v>277</v>
      </c>
      <c r="C3" s="1"/>
    </row>
    <row r="4" spans="1:17">
      <c r="C4" s="1"/>
    </row>
    <row r="5" spans="1:17">
      <c r="C5" s="1"/>
    </row>
    <row r="6" spans="1:17">
      <c r="C6" s="1"/>
    </row>
    <row r="7" spans="1:17">
      <c r="C7" s="1"/>
    </row>
    <row r="8" spans="1:17">
      <c r="C8" s="1"/>
    </row>
    <row r="10" spans="1:17" s="46" customFormat="1" ht="20.65">
      <c r="B10" s="46" t="s">
        <v>265</v>
      </c>
      <c r="C10" s="46" t="s">
        <v>278</v>
      </c>
      <c r="D10" s="46" t="s">
        <v>279</v>
      </c>
      <c r="E10" s="46" t="s">
        <v>280</v>
      </c>
      <c r="F10" s="80" t="s">
        <v>273</v>
      </c>
    </row>
    <row r="11" spans="1:17">
      <c r="B11" t="s">
        <v>267</v>
      </c>
      <c r="C11" t="s">
        <v>281</v>
      </c>
      <c r="D11" t="s">
        <v>282</v>
      </c>
      <c r="E11" t="b">
        <v>0</v>
      </c>
      <c r="F11" s="61" t="s">
        <v>123</v>
      </c>
    </row>
    <row r="12" spans="1:17">
      <c r="B12" t="s">
        <v>267</v>
      </c>
      <c r="C12" t="s">
        <v>283</v>
      </c>
      <c r="D12" t="s">
        <v>284</v>
      </c>
      <c r="E12" t="b">
        <v>0</v>
      </c>
      <c r="F12" s="61" t="s">
        <v>87</v>
      </c>
    </row>
    <row r="13" spans="1:17">
      <c r="B13" t="s">
        <v>267</v>
      </c>
      <c r="C13" t="s">
        <v>285</v>
      </c>
      <c r="D13" t="s">
        <v>286</v>
      </c>
      <c r="E13" t="b">
        <v>0</v>
      </c>
      <c r="F13" s="61" t="s">
        <v>84</v>
      </c>
    </row>
    <row r="14" spans="1:17">
      <c r="B14" t="s">
        <v>267</v>
      </c>
      <c r="C14" t="s">
        <v>287</v>
      </c>
      <c r="D14" t="s">
        <v>288</v>
      </c>
      <c r="E14" t="b">
        <v>0</v>
      </c>
      <c r="F14" s="61" t="s">
        <v>8</v>
      </c>
    </row>
    <row r="15" spans="1:17">
      <c r="B15" t="s">
        <v>267</v>
      </c>
      <c r="C15" t="s">
        <v>289</v>
      </c>
      <c r="D15" t="s">
        <v>290</v>
      </c>
      <c r="E15" t="b">
        <v>1</v>
      </c>
      <c r="F15" s="61" t="s">
        <v>37</v>
      </c>
    </row>
    <row r="16" spans="1:17">
      <c r="B16" t="s">
        <v>267</v>
      </c>
      <c r="C16" t="s">
        <v>291</v>
      </c>
      <c r="D16" t="s">
        <v>292</v>
      </c>
      <c r="E16" t="b">
        <v>0</v>
      </c>
      <c r="F16" s="61" t="s">
        <v>107</v>
      </c>
    </row>
    <row r="17" spans="2:6">
      <c r="B17" t="s">
        <v>267</v>
      </c>
      <c r="C17" t="s">
        <v>293</v>
      </c>
      <c r="D17" t="s">
        <v>294</v>
      </c>
      <c r="E17" t="b">
        <v>1</v>
      </c>
      <c r="F17" s="61" t="s">
        <v>227</v>
      </c>
    </row>
    <row r="18" spans="2:6">
      <c r="B18" t="s">
        <v>267</v>
      </c>
      <c r="C18" t="s">
        <v>295</v>
      </c>
      <c r="D18" t="s">
        <v>296</v>
      </c>
      <c r="E18" t="b">
        <v>1</v>
      </c>
      <c r="F18" s="61" t="s">
        <v>257</v>
      </c>
    </row>
    <row r="19" spans="2:6">
      <c r="B19" t="s">
        <v>267</v>
      </c>
      <c r="C19" t="s">
        <v>297</v>
      </c>
      <c r="D19" t="s">
        <v>243</v>
      </c>
      <c r="E19" t="b">
        <v>1</v>
      </c>
      <c r="F19" s="61" t="s">
        <v>24</v>
      </c>
    </row>
    <row r="20" spans="2:6">
      <c r="B20" t="s">
        <v>267</v>
      </c>
      <c r="C20" t="s">
        <v>298</v>
      </c>
      <c r="D20" t="s">
        <v>244</v>
      </c>
      <c r="E20" t="b">
        <v>1</v>
      </c>
      <c r="F20" s="61" t="s">
        <v>213</v>
      </c>
    </row>
    <row r="21" spans="2:6">
      <c r="B21" t="s">
        <v>267</v>
      </c>
      <c r="C21" t="s">
        <v>299</v>
      </c>
      <c r="D21" t="s">
        <v>300</v>
      </c>
      <c r="E21" t="b">
        <v>0</v>
      </c>
      <c r="F21" s="61" t="s">
        <v>102</v>
      </c>
    </row>
    <row r="22" spans="2:6">
      <c r="B22" t="s">
        <v>267</v>
      </c>
      <c r="C22" t="s">
        <v>301</v>
      </c>
      <c r="D22" t="s">
        <v>302</v>
      </c>
      <c r="E22" t="b">
        <v>1</v>
      </c>
      <c r="F22" s="61" t="s">
        <v>207</v>
      </c>
    </row>
    <row r="23" spans="2:6">
      <c r="B23" t="s">
        <v>267</v>
      </c>
      <c r="C23" t="s">
        <v>303</v>
      </c>
      <c r="D23" t="s">
        <v>304</v>
      </c>
      <c r="E23" t="b">
        <v>0</v>
      </c>
      <c r="F23" s="61" t="s">
        <v>98</v>
      </c>
    </row>
    <row r="24" spans="2:6">
      <c r="B24" t="s">
        <v>267</v>
      </c>
      <c r="C24" t="s">
        <v>305</v>
      </c>
      <c r="D24" t="s">
        <v>306</v>
      </c>
      <c r="E24" t="b">
        <v>0</v>
      </c>
      <c r="F24" s="61" t="s">
        <v>80</v>
      </c>
    </row>
    <row r="25" spans="2:6">
      <c r="B25" t="s">
        <v>267</v>
      </c>
      <c r="C25" t="s">
        <v>307</v>
      </c>
      <c r="D25" t="s">
        <v>308</v>
      </c>
      <c r="E25" t="b">
        <v>0</v>
      </c>
      <c r="F25" s="61" t="s">
        <v>82</v>
      </c>
    </row>
    <row r="26" spans="2:6">
      <c r="B26" t="s">
        <v>267</v>
      </c>
      <c r="C26" t="s">
        <v>309</v>
      </c>
      <c r="D26" t="s">
        <v>310</v>
      </c>
      <c r="E26" t="b">
        <v>0</v>
      </c>
      <c r="F26" s="61">
        <v>153</v>
      </c>
    </row>
    <row r="27" spans="2:6">
      <c r="B27" t="s">
        <v>267</v>
      </c>
      <c r="C27" t="s">
        <v>311</v>
      </c>
      <c r="D27" t="s">
        <v>312</v>
      </c>
      <c r="E27" t="b">
        <v>0</v>
      </c>
      <c r="F27" s="61" t="s">
        <v>78</v>
      </c>
    </row>
    <row r="28" spans="2:6">
      <c r="B28" t="s">
        <v>267</v>
      </c>
      <c r="C28" t="s">
        <v>313</v>
      </c>
      <c r="D28" t="s">
        <v>314</v>
      </c>
      <c r="E28" t="b">
        <v>0</v>
      </c>
      <c r="F28" s="61">
        <v>447</v>
      </c>
    </row>
    <row r="29" spans="2:6">
      <c r="B29" t="s">
        <v>267</v>
      </c>
      <c r="C29" t="s">
        <v>315</v>
      </c>
      <c r="D29" t="s">
        <v>316</v>
      </c>
      <c r="E29" t="b">
        <v>1</v>
      </c>
      <c r="F29" s="61" t="s">
        <v>52</v>
      </c>
    </row>
    <row r="30" spans="2:6">
      <c r="B30" t="s">
        <v>267</v>
      </c>
      <c r="C30" t="s">
        <v>317</v>
      </c>
      <c r="D30" t="s">
        <v>318</v>
      </c>
      <c r="E30" t="b">
        <v>0</v>
      </c>
      <c r="F30" s="61" t="s">
        <v>118</v>
      </c>
    </row>
    <row r="31" spans="2:6">
      <c r="B31" t="s">
        <v>267</v>
      </c>
      <c r="C31" t="s">
        <v>319</v>
      </c>
      <c r="D31" t="s">
        <v>320</v>
      </c>
      <c r="E31" t="b">
        <v>0</v>
      </c>
      <c r="F31" s="61">
        <v>500</v>
      </c>
    </row>
    <row r="32" spans="2:6">
      <c r="B32" t="s">
        <v>267</v>
      </c>
      <c r="C32" t="s">
        <v>321</v>
      </c>
      <c r="D32" t="s">
        <v>322</v>
      </c>
      <c r="E32" t="b">
        <v>0</v>
      </c>
      <c r="F32" s="81">
        <v>45152</v>
      </c>
    </row>
    <row r="33" spans="2:6">
      <c r="B33" t="s">
        <v>267</v>
      </c>
      <c r="C33" t="s">
        <v>323</v>
      </c>
      <c r="D33" t="s">
        <v>324</v>
      </c>
      <c r="E33" t="b">
        <v>0</v>
      </c>
      <c r="F33" s="61" t="s">
        <v>90</v>
      </c>
    </row>
    <row r="34" spans="2:6">
      <c r="B34" t="s">
        <v>267</v>
      </c>
      <c r="C34" t="s">
        <v>325</v>
      </c>
      <c r="D34" t="s">
        <v>326</v>
      </c>
      <c r="E34" t="b">
        <v>0</v>
      </c>
      <c r="F34" s="81">
        <v>45277</v>
      </c>
    </row>
    <row r="35" spans="2:6">
      <c r="B35" t="s">
        <v>267</v>
      </c>
      <c r="C35" t="s">
        <v>327</v>
      </c>
      <c r="D35" t="s">
        <v>328</v>
      </c>
      <c r="E35" t="b">
        <v>0</v>
      </c>
      <c r="F35" s="81">
        <v>45276</v>
      </c>
    </row>
    <row r="36" spans="2:6">
      <c r="B36" t="s">
        <v>267</v>
      </c>
      <c r="C36" t="s">
        <v>329</v>
      </c>
      <c r="D36" t="s">
        <v>330</v>
      </c>
      <c r="E36" t="b">
        <v>0</v>
      </c>
      <c r="F36" s="61">
        <v>35.321100000000001</v>
      </c>
    </row>
    <row r="37" spans="2:6">
      <c r="B37" t="s">
        <v>267</v>
      </c>
      <c r="C37" t="s">
        <v>331</v>
      </c>
      <c r="D37" t="s">
        <v>332</v>
      </c>
      <c r="E37" t="b">
        <v>0</v>
      </c>
      <c r="F37" s="61">
        <v>35.321100000000001</v>
      </c>
    </row>
    <row r="38" spans="2:6">
      <c r="B38" t="s">
        <v>267</v>
      </c>
      <c r="C38" t="s">
        <v>333</v>
      </c>
      <c r="D38" t="s">
        <v>334</v>
      </c>
      <c r="E38" t="b">
        <v>0</v>
      </c>
      <c r="F38" s="61">
        <v>-119.5808</v>
      </c>
    </row>
    <row r="39" spans="2:6">
      <c r="B39" t="s">
        <v>267</v>
      </c>
      <c r="C39" t="s">
        <v>335</v>
      </c>
      <c r="D39" t="s">
        <v>336</v>
      </c>
      <c r="E39" t="b">
        <v>0</v>
      </c>
      <c r="F39" s="61">
        <v>-119.5808</v>
      </c>
    </row>
    <row r="40" spans="2:6">
      <c r="B40" t="s">
        <v>267</v>
      </c>
      <c r="C40" t="s">
        <v>337</v>
      </c>
      <c r="D40" t="s">
        <v>338</v>
      </c>
      <c r="E40" t="b">
        <v>0</v>
      </c>
      <c r="F40" s="61" t="s">
        <v>109</v>
      </c>
    </row>
    <row r="41" spans="2:6">
      <c r="B41" t="s">
        <v>267</v>
      </c>
      <c r="C41" t="s">
        <v>339</v>
      </c>
      <c r="D41" t="s">
        <v>340</v>
      </c>
      <c r="E41" t="b">
        <v>0</v>
      </c>
      <c r="F41" s="81">
        <v>45275</v>
      </c>
    </row>
    <row r="42" spans="2:6">
      <c r="B42" t="s">
        <v>267</v>
      </c>
      <c r="C42" t="s">
        <v>341</v>
      </c>
      <c r="D42" t="s">
        <v>342</v>
      </c>
      <c r="E42" t="b">
        <v>0</v>
      </c>
      <c r="F42" s="61" t="s">
        <v>113</v>
      </c>
    </row>
    <row r="43" spans="2:6">
      <c r="B43" t="s">
        <v>267</v>
      </c>
      <c r="C43" t="s">
        <v>343</v>
      </c>
      <c r="D43" t="s">
        <v>344</v>
      </c>
      <c r="E43" t="b">
        <v>0</v>
      </c>
      <c r="F43" s="81">
        <v>45470</v>
      </c>
    </row>
    <row r="44" spans="2:6">
      <c r="B44" t="s">
        <v>267</v>
      </c>
      <c r="C44" t="s">
        <v>345</v>
      </c>
      <c r="D44" t="s">
        <v>346</v>
      </c>
      <c r="E44" t="b">
        <v>0</v>
      </c>
      <c r="F44" s="81">
        <v>45468</v>
      </c>
    </row>
    <row r="45" spans="2:6">
      <c r="B45" t="s">
        <v>267</v>
      </c>
      <c r="C45" t="s">
        <v>347</v>
      </c>
      <c r="D45" t="s">
        <v>348</v>
      </c>
      <c r="E45" t="b">
        <v>1</v>
      </c>
      <c r="F45" s="61" t="s">
        <v>52</v>
      </c>
    </row>
    <row r="46" spans="2:6">
      <c r="B46" t="s">
        <v>267</v>
      </c>
      <c r="C46" t="s">
        <v>349</v>
      </c>
      <c r="D46" t="s">
        <v>350</v>
      </c>
      <c r="E46" t="b">
        <v>0</v>
      </c>
      <c r="F46" s="61" t="s">
        <v>121</v>
      </c>
    </row>
    <row r="47" spans="2:6">
      <c r="B47" t="s">
        <v>267</v>
      </c>
      <c r="C47" t="s">
        <v>351</v>
      </c>
      <c r="D47" t="s">
        <v>352</v>
      </c>
      <c r="E47" t="b">
        <v>0</v>
      </c>
      <c r="F47" s="61">
        <v>85</v>
      </c>
    </row>
  </sheetData>
  <sortState xmlns:xlrd2="http://schemas.microsoft.com/office/spreadsheetml/2017/richdata2" ref="A11:Q4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file>

<file path=customXml/itemProps2.xml><?xml version="1.0" encoding="utf-8"?>
<ds:datastoreItem xmlns:ds="http://schemas.openxmlformats.org/officeDocument/2006/customXml" ds:itemID="{393EEAE4-A9A0-45DD-A8E7-CAAABB0BE8BF}"/>
</file>

<file path=customXml/itemProps3.xml><?xml version="1.0" encoding="utf-8"?>
<ds:datastoreItem xmlns:ds="http://schemas.openxmlformats.org/officeDocument/2006/customXml" ds:itemID="{DC83B422-5B73-4269-9006-1DDE9C149499}"/>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California Air Resources Board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2025-01-23T02:58:07Z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