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https://carb-my.sharepoint.com/personal/tony_held_arb_ca_gov/Documents/code/pycharm/feedback_portal/feedback_forms/testing_versions/"/>
    </mc:Choice>
  </mc:AlternateContent>
  <xr:revisionPtr revIDLastSave="65" documentId="13_ncr:1_{0BB98C50-23F5-43F3-BCBC-FF70E147074C}" xr6:coauthVersionLast="47" xr6:coauthVersionMax="47" xr10:uidLastSave="{EA690751-B54B-4DA8-9261-F1EFC560B0E3}"/>
  <workbookProtection workbookAlgorithmName="SHA-512" workbookHashValue="vY3M817KAomZyhlm4oS6cOyuUSxWaTaz7lVX62BALQGX5cCDz411RVbfnvbnpvf21HlxJBaGYtmscNkzHgnKag==" workbookSaltValue="+DW2WdW8uRq+VBPkAiodVA==" workbookSpinCount="100000" lockStructure="1"/>
  <bookViews>
    <workbookView xWindow="1350" yWindow="840" windowWidth="23730" windowHeight="14025" tabRatio="705" xr2:uid="{908CDDAE-4CC3-4DCD-AAA9-A26C259C2234}"/>
  </bookViews>
  <sheets>
    <sheet name="Feedback Form" sheetId="6" r:id="rId1"/>
    <sheet name="_issue_tracking" sheetId="7" state="veryHidden" r:id="rId2"/>
    <sheet name="_carb_only" sheetId="2" state="veryHidden" r:id="rId3"/>
    <sheet name="_json_schema" sheetId="3" state="veryHidden" r:id="rId4"/>
    <sheet name="_json_metadata" sheetId="4" state="veryHidden" r:id="rId5"/>
    <sheet name="_named_ranges" sheetId="8" state="veryHidden" r:id="rId6"/>
    <sheet name="_additional_leaks" sheetId="9" state="veryHidden" r:id="rId7"/>
  </sheets>
  <definedNames>
    <definedName name="_carb_only_table_05">_carb_only!$B$47:$B$58</definedName>
    <definedName name="_carb_only_table_07">_carb_only!$B$74:$C$125</definedName>
    <definedName name="jinja_additional_activities">'Feedback Form'!$D$43</definedName>
    <definedName name="jinja_additional_notes">'Feedback Form'!$D$73</definedName>
    <definedName name="jinja_contact_email">'Feedback Form'!$D$36</definedName>
    <definedName name="jinja_contact_name">'Feedback Form'!$D$34</definedName>
    <definedName name="jinja_contact_phone">'Feedback Form'!$D$35</definedName>
    <definedName name="jinja_emission_cause">'Feedback Form'!$D$53</definedName>
    <definedName name="jinja_emission_cause_notes">'Feedback Form'!$D$56</definedName>
    <definedName name="jinja_emission_cause_secondary">'Feedback Form'!$D$54</definedName>
    <definedName name="jinja_emission_cause_tertiary">'Feedback Form'!$D$55</definedName>
    <definedName name="jinja_emission_identified_flag_fk">'Feedback Form'!$D$42</definedName>
    <definedName name="jinja_emission_location">'Feedback Form'!$D$51</definedName>
    <definedName name="jinja_emission_location_notes">'Feedback Form'!$D$52</definedName>
    <definedName name="jinja_emission_type_fk">'Feedback Form'!$D$50</definedName>
    <definedName name="jinja_facility_name">'Feedback Form'!$D$32</definedName>
    <definedName name="jinja_id_arb_swis">'Feedback Form'!$D$33</definedName>
    <definedName name="jinja_id_incidence">'Feedback Form'!$D$23</definedName>
    <definedName name="jinja_id_message">'Feedback Form'!$D$28</definedName>
    <definedName name="jinja_id_plume">'Feedback Form'!$D$24</definedName>
    <definedName name="jinja_included_in_last_lmr">'Feedback Form'!$D$64</definedName>
    <definedName name="jinja_included_in_last_lmr_description">'Feedback Form'!$D$65</definedName>
    <definedName name="jinja_initial_leak_concentration">'Feedback Form'!$D$47</definedName>
    <definedName name="jinja_inspection_timestamp">'Feedback Form'!$D$40</definedName>
    <definedName name="jinja_instrument">'Feedback Form'!$D$41</definedName>
    <definedName name="jinja_last_component_leak_monitoring_timestamp">'Feedback Form'!$D$72</definedName>
    <definedName name="jinja_last_surface_monitoring_timestamp">'Feedback Form'!$D$71</definedName>
    <definedName name="jinja_lat_carb">'Feedback Form'!$D$26</definedName>
    <definedName name="jinja_lat_revised">'Feedback Form'!$D$48</definedName>
    <definedName name="jinja_long_carb">'Feedback Form'!$D$27</definedName>
    <definedName name="jinja_long_revised">'Feedback Form'!$D$49</definedName>
    <definedName name="jinja_mitigation_actions">'Feedback Form'!$D$60</definedName>
    <definedName name="jinja_mitigation_timestamp">'Feedback Form'!$D$61</definedName>
    <definedName name="jinja_observation_timestamp">'Feedback Form'!$D$25</definedName>
    <definedName name="jinja_planned_for_next_lmr">'Feedback Form'!$D$66</definedName>
    <definedName name="jinja_planned_for_next_lmr_description">'Feedback Form'!$D$67</definedName>
    <definedName name="jinja_re_monitored_concentration">'Feedback Form'!$D$63</definedName>
    <definedName name="jinja_re_monitored_timestamp">'Feedback Form'!$D$62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5" i="7" l="1"/>
  <c r="F99" i="7"/>
  <c r="F98" i="7"/>
  <c r="F89" i="7"/>
  <c r="B48" i="2" a="1"/>
  <c r="B48" i="2" s="1"/>
  <c r="F86" i="7"/>
  <c r="F85" i="7"/>
  <c r="F112" i="7"/>
  <c r="B150" i="2" a="1"/>
  <c r="B150" i="2" s="1"/>
  <c r="B140" i="2" a="1"/>
  <c r="B140" i="2" s="1"/>
  <c r="B218" i="2" a="1"/>
  <c r="B218" i="2" s="1"/>
  <c r="C217" i="2" s="1" a="1"/>
  <c r="C217" i="2" s="1"/>
  <c r="F114" i="7"/>
  <c r="F113" i="7"/>
  <c r="F87" i="7"/>
  <c r="D38" i="2" a="1"/>
  <c r="D38" i="2" s="1"/>
  <c r="B37" i="2" s="1"/>
  <c r="C139" i="2" l="1" a="1"/>
  <c r="C139" i="2" s="1"/>
  <c r="B43" i="2"/>
  <c r="B42" i="2"/>
  <c r="B41" i="2"/>
  <c r="B38" i="2"/>
  <c r="B40" i="2"/>
  <c r="B39" i="2"/>
  <c r="B161" i="2" l="1" a="1"/>
  <c r="B161" i="2" s="1"/>
  <c r="F90" i="7"/>
  <c r="F91" i="7"/>
  <c r="F88" i="7"/>
  <c r="F92" i="7"/>
  <c r="F77" i="7"/>
  <c r="F103" i="7"/>
  <c r="F102" i="7"/>
  <c r="F101" i="7"/>
  <c r="F111" i="7"/>
  <c r="F100" i="7"/>
  <c r="F110" i="7"/>
  <c r="F109" i="7"/>
  <c r="F108" i="7"/>
  <c r="F107" i="7"/>
  <c r="F106" i="7"/>
  <c r="F104" i="7"/>
  <c r="F105" i="7"/>
  <c r="F96" i="7"/>
  <c r="F95" i="7"/>
  <c r="F97" i="7"/>
  <c r="F94" i="7"/>
  <c r="F93" i="7"/>
  <c r="F84" i="7" l="1"/>
  <c r="F82" i="7" l="1"/>
  <c r="F83" i="7"/>
  <c r="F80" i="7"/>
  <c r="F78" i="7"/>
  <c r="F81" i="7"/>
  <c r="F79" i="7"/>
  <c r="F76" i="7"/>
  <c r="F36" i="7"/>
  <c r="C12" i="2" a="1"/>
  <c r="E12" i="2" a="1"/>
  <c r="E12" i="2" l="1"/>
  <c r="C12" i="2"/>
  <c r="F70" i="7"/>
  <c r="F69" i="7"/>
  <c r="F68" i="7"/>
  <c r="F67" i="7"/>
  <c r="F66" i="7"/>
  <c r="F65" i="7"/>
  <c r="F64" i="7"/>
  <c r="F63" i="7"/>
  <c r="F62" i="7"/>
  <c r="F61" i="7"/>
  <c r="F75" i="7"/>
  <c r="F74" i="7"/>
  <c r="F60" i="7"/>
  <c r="F59" i="7"/>
  <c r="F57" i="7"/>
  <c r="F56" i="7"/>
  <c r="F73" i="7"/>
  <c r="F55" i="7"/>
  <c r="F72" i="7"/>
  <c r="F54" i="7"/>
  <c r="F53" i="7"/>
  <c r="F71" i="7"/>
  <c r="F52" i="7"/>
  <c r="F51" i="7"/>
  <c r="F50" i="7"/>
  <c r="F47" i="7"/>
  <c r="F43" i="7"/>
  <c r="F42" i="7"/>
  <c r="F41" i="7"/>
  <c r="F40" i="7"/>
  <c r="F35" i="7"/>
  <c r="F34" i="7"/>
  <c r="F33" i="7"/>
  <c r="F32" i="7"/>
  <c r="F27" i="7"/>
  <c r="F19" i="7"/>
  <c r="F58" i="7"/>
  <c r="F48" i="7" l="1"/>
  <c r="F49" i="7"/>
  <c r="F46" i="7" l="1"/>
  <c r="F45" i="7"/>
  <c r="F44" i="7"/>
  <c r="F38" i="7"/>
  <c r="F28" i="7"/>
  <c r="F29" i="7"/>
  <c r="F39" i="7"/>
  <c r="C13" i="2" a="1"/>
  <c r="E13" i="2" a="1"/>
  <c r="C11" i="2" a="1"/>
  <c r="E11" i="2" a="1"/>
  <c r="E13" i="2" l="1"/>
  <c r="C13" i="2"/>
  <c r="C11" i="2"/>
  <c r="B196" i="2" s="1"/>
  <c r="E11" i="2"/>
  <c r="F30" i="7"/>
  <c r="F37" i="7"/>
  <c r="F31" i="7"/>
  <c r="F26" i="7"/>
  <c r="F25" i="7"/>
  <c r="F24" i="7"/>
  <c r="F23" i="7"/>
  <c r="F22" i="7"/>
  <c r="F21" i="7"/>
  <c r="F20" i="7"/>
  <c r="B74" i="2" a="1"/>
  <c r="B74" i="2" s="1"/>
  <c r="B175" i="2" l="1" a="1"/>
  <c r="B175" i="2" s="1"/>
  <c r="B198" i="2" a="1"/>
  <c r="B198" i="2" s="1"/>
  <c r="B174" i="2"/>
  <c r="B160" i="2"/>
  <c r="B149" i="2"/>
  <c r="C148" i="2" s="1" a="1"/>
  <c r="C148" i="2" s="1"/>
  <c r="C173" i="2" l="1" a="1"/>
  <c r="C173" i="2" s="1"/>
  <c r="C195" i="2" a="1"/>
  <c r="C195" i="2" s="1"/>
  <c r="C159" i="2" a="1"/>
  <c r="C15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<sst xmlns="http://schemas.openxmlformats.org/spreadsheetml/2006/main" count="673" uniqueCount="442">
  <si>
    <t xml:space="preserve"> </t>
  </si>
  <si>
    <t>CARB Methane Plume Detection</t>
  </si>
  <si>
    <t>Follow-up Form: Landfill Sector</t>
  </si>
  <si>
    <t>200-02</t>
  </si>
  <si>
    <t>Facility Name</t>
  </si>
  <si>
    <t>SWIS ID</t>
  </si>
  <si>
    <t>Contact Person Name</t>
  </si>
  <si>
    <t>555-555-5555</t>
  </si>
  <si>
    <t>me@email.com</t>
  </si>
  <si>
    <t>Q7 Answer.</t>
  </si>
  <si>
    <t>No</t>
  </si>
  <si>
    <t>Q9 Answer.</t>
  </si>
  <si>
    <t>An unintentional leak  (i.e., the operator was not aware of, and could be repaired if discovered)</t>
  </si>
  <si>
    <t>Gas Control Device/Control System Component</t>
  </si>
  <si>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</si>
  <si>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</si>
  <si>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</si>
  <si>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</si>
  <si>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</si>
  <si>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</si>
  <si>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</si>
  <si>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</si>
  <si>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</si>
  <si>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</si>
  <si>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</si>
  <si>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</si>
  <si>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</si>
  <si>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</si>
  <si>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</si>
  <si>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</si>
  <si>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</si>
  <si>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</si>
  <si>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</si>
  <si>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</si>
  <si>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Suggest a certification part like the LMR Annual Report - "By checking this box, I hereby certify based on information and belief formed after reasonable inquiry, the statements and information in the document are true, accurate, and complete. "</t>
  </si>
  <si>
    <t>Zhou</t>
  </si>
  <si>
    <t>Excellent idea in concept.  The spreadsheet is expected to be submitted piecemeal, so it may not be 'complete' by design.  Seems like we should agree on boilerplate language and where to include it in the form and/or email for all sectors.</t>
  </si>
  <si>
    <t>Remove merging, hidden formatting, etc.</t>
  </si>
  <si>
    <t>Alexiades</t>
  </si>
  <si>
    <t>All merging/hidden fields have been removed to make the form more ADA compliant and uniform</t>
  </si>
  <si>
    <t>Request to use differing emission id</t>
  </si>
  <si>
    <t>Emission id should be used to be consistent with database fields.  Q2 has been added to allow for a differing ARB ID.</t>
  </si>
  <si>
    <t>Request to change plume ids</t>
  </si>
  <si>
    <t>Plume ID's signature should not be changed</t>
  </si>
  <si>
    <t>Request to add guidance "If yes - answer 11 - 17, if no, skip 11 - 17"</t>
  </si>
  <si>
    <t>Spreadsheet reformatted into sections and guidance of this sort is included to help the user experience/navigation.</t>
  </si>
  <si>
    <t>Request to not to have hidden/contingent fields</t>
  </si>
  <si>
    <t>All fields are visible now.</t>
  </si>
  <si>
    <t>Request to change labeling of updated lat/longs</t>
  </si>
  <si>
    <t>Spreadsheet reformatted to explicitly request source revised lat/longs</t>
  </si>
  <si>
    <t>Suggest linking each checkbox with another cell (probably on a separate hidden sheet) using Format Control to make this form easier to ingest into a database in the future. For each check box, right click - &gt; Format Control -&gt; Cell Link -&gt; enter cell to be linked to.</t>
  </si>
  <si>
    <t>Langfitt</t>
  </si>
  <si>
    <t>Conditional formatting implemented.  Primary, Secondary, and Tertiary drop down responses implemented.</t>
  </si>
  <si>
    <t>Q23.  Need guidance.  Is this a header, should it have a date or numeric response</t>
  </si>
  <si>
    <t>Held</t>
  </si>
  <si>
    <t>Received input from landfill team.</t>
  </si>
  <si>
    <t>Do we need the links to the Oil and Gas Reg?</t>
  </si>
  <si>
    <t>Steve</t>
  </si>
  <si>
    <t>References to oil &amp; gas regs have been removed</t>
  </si>
  <si>
    <t>Making it a Landfill spreadsheet instead of Landfill/Agg and just focusing on those two sectors</t>
  </si>
  <si>
    <t>Spreadsheet name changed to Landfill</t>
  </si>
  <si>
    <t>Mentioning in the instructions to 'Enable Editing' if prompted</t>
  </si>
  <si>
    <t>Ensure all questions are bold</t>
  </si>
  <si>
    <t>Dan</t>
  </si>
  <si>
    <t>As far as I know any response is entirely voluntary. I like the idea of encouraging them to reply in a reasonable time frame but given we do have other regulatory requirements on landfills, we will probably have to make pains to point out this is not (yet) a requirement.
Kind of throwing this out there for discussion I guess. In the LF email draft there are lots of disclaimers (“not an enforcement action”, “voluntary”, etc.) and a request to respond in a “timely” fashion but I see there was some discussion about what that is supposed to mean.</t>
  </si>
  <si>
    <t>Landfill team gave guidance in revised instructions</t>
  </si>
  <si>
    <t>Similarly, I am not sure the current LMR regulation requires anything of them for this form; not sure it is a help to link to it</t>
  </si>
  <si>
    <t>Removed reference</t>
  </si>
  <si>
    <t>Agree with Steve that linking O&amp;G regulations is probably confusing and/or a bad idea, even though we know there will eventually be changes to the LMR that will probably be broadly similar. I don’t think we even have a public page for the next LMR rulemaking process yet.</t>
  </si>
  <si>
    <t>I don’t believe Q23 is actually supposed to be a question. It is a leftover label for two actual sub questions (which are now Q24 and Q25)</t>
  </si>
  <si>
    <t>Same formatting comments as for O&amp;G (bold Q labels, suggest extending light grid through answer sections)</t>
  </si>
  <si>
    <t>Dan/Emily</t>
  </si>
  <si>
    <t>Bolding fixed, gridlines added, conditional formatting included to make drop-down status more clear.</t>
  </si>
  <si>
    <t>It is very subtle but there is some background color disagreement on the yellowish answer sections. Q13 &amp; Q15 answer should be adjusted to match, and a few others.</t>
  </si>
  <si>
    <t>Background fill now uniform</t>
  </si>
  <si>
    <t>I agree with Steve and Dan that it might not be a good idea to include the O&amp;G reg on the LF form. It might be confusing</t>
  </si>
  <si>
    <t>Emily</t>
  </si>
  <si>
    <t>See Issues 10 &amp; 16.</t>
  </si>
  <si>
    <t>Landfill: Column B along Q9, 10 &amp; 11 have missing cell borders. Maybe also adjust the cell spacing for Q9, 10, 11 for consistency.</t>
  </si>
  <si>
    <t>Isis</t>
  </si>
  <si>
    <t>Need input from the landfill team on what to replace xxx with in instructions 1 and 2 for timeline related issues.</t>
  </si>
  <si>
    <t>Tony</t>
  </si>
  <si>
    <t>if we include a facility ID in the LF feedback form, it should definitely be SWIS ID rather than E-GGRT.</t>
  </si>
  <si>
    <t>E_GGRT changed to SWIS ID</t>
  </si>
  <si>
    <t>Q16 refers to Q10, but I think it should be Q8. Also, the color coding doesn't work consistently</t>
  </si>
  <si>
    <t>Dorothy</t>
  </si>
  <si>
    <t>Links and reference were corrupted and now fixed</t>
  </si>
  <si>
    <t>Q14: refers back to Q10, but that’s latitude. Also, the conditional formatting doesn’t make sense. (I think it’s pointing to Q12, but it turns red at times I don’t understand.</t>
  </si>
  <si>
    <t>Named ranges updated to the correct tab</t>
  </si>
  <si>
    <t>Q16, 17, 18: What is the idea behind primary, secondary, and tertiary here? Can they all have the same likely cause? (I.e., is this asking “what is the most likely (2nd most likely, etc.) cause?” Or is it asking “what is the largest (second largest, etc.) contributor to the leak?) I ask this because if Q16 is “damaged component” would that exclude “damaged component from Q17 and 18?</t>
  </si>
  <si>
    <t>Wording has been changed to make intent clearer.  Conditional formatting would get very convoluted to prevent secondary and tertiary values to all be unique so that requirement is not enforced.</t>
  </si>
  <si>
    <t>Removed the Instruction lines 1. and 2. which instructed specific timelines for response since this form is being used for voluntary mitigation at this time.</t>
  </si>
  <si>
    <t>Quinn</t>
  </si>
  <si>
    <t>Also removed previous item on this list that instructed time to be given in local time since we propose removing all reporting of times.</t>
  </si>
  <si>
    <t>Instruction removed</t>
  </si>
  <si>
    <t xml:space="preserve">Combined 3. and 4. (though I wonder if this even needs to be said) </t>
  </si>
  <si>
    <t>I agree it is obvious, but some other reviewers on oil &amp; gas recommended the following language because some people it may not be obvious how to leave a drop down (blank).  We currently have this instruction on two lines rather than one to avoid some formatting issues.  consider the following language: "If a data request does not apply, leave the response blank (or 'Please Select' if it is a drop down field)."</t>
  </si>
  <si>
    <t>Removed old item 6 that said the LMR is below in Resources. (we believe that including it would imply the operator is required to respond per the LMR)</t>
  </si>
  <si>
    <t xml:space="preserve">Suggest re-phrasing #5, e.g., “if there is additional information you would like to provide that is not requested in this form, please use the supplemental Section 7 for additional comments.” </t>
  </si>
  <si>
    <t>Suggest convert timestamp to local time (if not done) to help local operators better understand the feedback they’re getting</t>
  </si>
  <si>
    <t>All CARB time data is in local time, subsequent revisions removed time and left only date information, so there will be no confusion on the local time issue.</t>
  </si>
  <si>
    <t>Added “origin” to both of these since landfill plumes can often cover large areas and want to be clear what the point we’re providing represents.</t>
  </si>
  <si>
    <t xml:space="preserve">Is it important to say “CARB” estimated? If not, I would re-word this to “Estimated Plume Origin - Latitude” </t>
  </si>
  <si>
    <t>We give the operator a chance to revise the origin, so it is helpful to separately track carb lat/long and revised operator lat/longs</t>
  </si>
  <si>
    <t>Changed from Cal e-GGRT ID to SWIS ID (vast majority of landfills don’t use Cal e-GGRT and thus wouldn’t have a number).</t>
  </si>
  <si>
    <t>We should not suggest anything is required</t>
  </si>
  <si>
    <t>All mentions of 'required' have been removed</t>
  </si>
  <si>
    <t>Q9 added with Anthy's preferred wording</t>
  </si>
  <si>
    <t>Quinn/Alexiades</t>
  </si>
  <si>
    <t>Q10 wording change to include maximum</t>
  </si>
  <si>
    <t>Wording change from "Q10:  Concentration of methane leak associated with Q8 (in ppmv):" to "Q10.  Maximum concentration of methane leak (in ppmv):"</t>
  </si>
  <si>
    <t>“Operator revised” seems weird. I would just say “Leak Location - Latitude”</t>
  </si>
  <si>
    <t>Wording updated to make it more clear.</t>
  </si>
  <si>
    <t>Suggest removing the “not found” option since they only get to these questions if they found a leak.</t>
  </si>
  <si>
    <t>Removed as an option</t>
  </si>
  <si>
    <t>Q15. Reference to Q10 should be Q8.  Conditional formatting should be based off Feedback Form not Feedback Form Old</t>
  </si>
  <si>
    <t>Some links were corrupted in reformatting, they have been updated</t>
  </si>
  <si>
    <t>Changed from “Mitigation” to “Corrective” and clarified that we’re looking for a description of</t>
  </si>
  <si>
    <t>Wording updated.</t>
  </si>
  <si>
    <t>Q22 remove time from datetime format</t>
  </si>
  <si>
    <t>Q23.  changed from "Re-monitored methane concentration after repair (ppmv):" to "Re-monitored date:"</t>
  </si>
  <si>
    <t>Q24.  text changed from "Most recent leak monitoring prior to this notification:" to "Re-monitored methane concentration after repair (ppmv):"</t>
  </si>
  <si>
    <t>Q24. Clarification that this is a concentration not a date</t>
  </si>
  <si>
    <t>Q25 &amp; Q26 text changed and should be moved to Section 7 and (Optional) should be removed</t>
  </si>
  <si>
    <t>Question order revised</t>
  </si>
  <si>
    <t>Q27 text change</t>
  </si>
  <si>
    <t>Q28 text change</t>
  </si>
  <si>
    <t>Q29 text change</t>
  </si>
  <si>
    <t>Q30 text change</t>
  </si>
  <si>
    <t>Suggest create a drop-down list to standardize LF name. LMR staff can help with that using our Reporting template</t>
  </si>
  <si>
    <t>Please provide a list of LF Names and associated contact information and can try to incorporate this into future spreadsheet versions</t>
  </si>
  <si>
    <t>Q8 changed from yes/no for a single exceedance to a integer from 0-5 for how many exceedances there were</t>
  </si>
  <si>
    <t>Changing from a single ground monitoring result will increase the number of monitoring variables tracked from around 20 to 100.  This is a significant increase in the worksheets complexity and will make the experience more complex for the operator.  RSDAS will need additional guidance on if this more comprehensive approach should be implemented at the cost of complexity.</t>
  </si>
  <si>
    <t>Section 5 heading text changed</t>
  </si>
  <si>
    <t>If ID56 implemented, then we will need to be adjusted from (If yes to Q8) to (If exceedances were found) if multiple exceedances are enabled</t>
  </si>
  <si>
    <t>Q15. If we change from 1 incidence to 0-5, then the label should change (from 'yes' on Q8 to something else)</t>
  </si>
  <si>
    <t>If ID56 implemented.</t>
  </si>
  <si>
    <t>Section 6 header should change from "If Yes to Q8" to "If exceedances were found"</t>
  </si>
  <si>
    <t>Suggest add restrictions to ensure users can only input data in designated fields and all required data are filled in a proper format</t>
  </si>
  <si>
    <t>Implementing at ID 63</t>
  </si>
  <si>
    <t>I do think we need to consider giving a clearer option for cases where they knew about the leak and were in process of addressing it. We heard that often in prior campaigns, and since they have 120 days to address a leak, we can expect this to occur</t>
  </si>
  <si>
    <t>check to make sure all contingent drop downs work</t>
  </si>
  <si>
    <t>need to update instructions to explain blue and read coloring</t>
  </si>
  <si>
    <t>Create VBA routines to automatically hide/unhide hidden sheets</t>
  </si>
  <si>
    <t>Created deep_hide_underscore_sheets and unhide_underscore_sheets for this purpose</t>
  </si>
  <si>
    <t>Update instructions now that tabs and non-editable cells are locked</t>
  </si>
  <si>
    <t>consider a protection scheme to only allow entry in desired cells and not allow inserts/deletes.
Consider making a vba routine to automatically protect, unprotect.</t>
  </si>
  <si>
    <t>1) Select all on feedback tab, 2) Right-click → Format Cells → Protection → Check "Locked", 3) Select the input cells users should edit → Right-click → Format Cells → Uncheck "Locked", 4) Go to Review → Protect Sheet
Protect Workbook Structure (Prevent users from modifying sheet names, adding, deleting, or moving sheets)
Go to Review → Protect Workbook
Set a password and enable Structure Protection
Need to add protection to deployment main routine</t>
  </si>
  <si>
    <t>Seems like the options for Q17, 18, and 19 assume that you have a leak (Q13).  It is not really clear that the user should check other if there is a vent?</t>
  </si>
  <si>
    <t>Logic modified so that you only have to answer if there was a leak detected.</t>
  </si>
  <si>
    <t>Proofread spreadsheet and remove all comments</t>
  </si>
  <si>
    <t>Update conditional formatting to only consider the left characters of "Please Select" so that they will turn red for general and specific language</t>
  </si>
  <si>
    <t>Conditional formatting changed to 
= IF(LEFT($D$52, 13)="Please Select", TRUE)</t>
  </si>
  <si>
    <t>update the feedback portal flask website for any new variables introduced (swis id, jinja_additional_activities, etc.)</t>
  </si>
  <si>
    <t>Make sure the conditional formatting works when testing the jinja templates that are populated with payloads</t>
  </si>
  <si>
    <t>Under Dan and Tony Review</t>
  </si>
  <si>
    <t>Q13 answers other than "unintentional" makes it so you can't answer Q17, which includes construction-related potential causes. Does this make sense when we'd probably expect some construction-related causes to be "temporary" for Q13?</t>
  </si>
  <si>
    <t>Emily and Collin</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</si>
  <si>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</si>
  <si>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</si>
  <si>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</si>
  <si>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</si>
  <si>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 1.  Yes/No Options</t>
  </si>
  <si>
    <t>Please Select</t>
  </si>
  <si>
    <t>Yes</t>
  </si>
  <si>
    <t>An intentional or allowable vent (i.e., the operator was aware of, and/or would not repair)</t>
  </si>
  <si>
    <t>Due to a temporary activity (i.e., would be resolved without corrective action when the activity is complete)</t>
  </si>
  <si>
    <t>Landfill Surface: Daily Cover</t>
  </si>
  <si>
    <t>Landfill Surface: Intermediate Cover</t>
  </si>
  <si>
    <t>Landfill Surface: Final Cover</t>
  </si>
  <si>
    <t>Leachate Management System</t>
  </si>
  <si>
    <t>Collection system downtime</t>
  </si>
  <si>
    <t>Cover-related Construction (Excavation/ Exposed Operations/ Re-grading)</t>
  </si>
  <si>
    <t>Insufficient vacuum</t>
  </si>
  <si>
    <t>Other</t>
  </si>
  <si>
    <t>indicates primary/common cause in 2023 campaign responses</t>
  </si>
  <si>
    <t>Location x Cause Matrix</t>
  </si>
  <si>
    <t>If this cause is selected ….</t>
  </si>
  <si>
    <t>Then these locations may be selected</t>
  </si>
  <si>
    <t>Offline Gas Collection Well(s)</t>
  </si>
  <si>
    <t>Construction - New Well Installation</t>
  </si>
  <si>
    <t>Construction - Well Raising or Horizontal Extension</t>
  </si>
  <si>
    <t>Uncontrolled Area (no gas collection infrastructure)</t>
  </si>
  <si>
    <t>Cover integrity</t>
  </si>
  <si>
    <t>Damaged component</t>
  </si>
  <si>
    <t>Cracked/Broken Seal</t>
  </si>
  <si>
    <t>Gas Collection System Component (e.g., blower, well, valve, port)</t>
  </si>
  <si>
    <t>Jinja Named Range</t>
  </si>
  <si>
    <t>Jinja Value</t>
  </si>
  <si>
    <t>Label Associated with Value (assumes two to the left of the named range)</t>
  </si>
  <si>
    <t>jinja_emission_identified_flag_fk</t>
  </si>
  <si>
    <t>jinja_emission_location</t>
  </si>
  <si>
    <t>jinja_emission_type_fk</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</si>
  <si>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</si>
  <si>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</si>
  <si>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</si>
  <si>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</si>
  <si>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</si>
  <si>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</si>
  <si>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</si>
  <si>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</si>
  <si>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</si>
  <si>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</si>
  <si>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</si>
  <si>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</si>
  <si>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</si>
  <si>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</si>
  <si>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</si>
  <si>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</si>
  <si>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Landfill</t>
  </si>
  <si>
    <t>Red (alert) color</t>
  </si>
  <si>
    <t>#FFCCCB</t>
  </si>
  <si>
    <t>CARB Named Range Diagnostics</t>
  </si>
  <si>
    <t>Run the subroutine list_named_ranges() to update the diagnostic information below</t>
  </si>
  <si>
    <t>Address</t>
  </si>
  <si>
    <t>Named Range</t>
  </si>
  <si>
    <t>Is Drop Down</t>
  </si>
  <si>
    <t>jinja_additional_activities</t>
  </si>
  <si>
    <t>jinja_additional_notes</t>
  </si>
  <si>
    <t>jinja_contact_email</t>
  </si>
  <si>
    <t>$D$34</t>
  </si>
  <si>
    <t>jinja_contact_name</t>
  </si>
  <si>
    <t>$D$35</t>
  </si>
  <si>
    <t>jinja_contact_phone</t>
  </si>
  <si>
    <t>$D$54</t>
  </si>
  <si>
    <t>jinja_emission_cause</t>
  </si>
  <si>
    <t>jinja_emission_cause_notes</t>
  </si>
  <si>
    <t>$D$55</t>
  </si>
  <si>
    <t>jinja_emission_cause_secondary</t>
  </si>
  <si>
    <t>jinja_emission_cause_tertiary</t>
  </si>
  <si>
    <t>$D$42</t>
  </si>
  <si>
    <t>$D$52</t>
  </si>
  <si>
    <t>$D$53</t>
  </si>
  <si>
    <t>jinja_emission_location_notes</t>
  </si>
  <si>
    <t>$D$50</t>
  </si>
  <si>
    <t>$D$51</t>
  </si>
  <si>
    <t>$D$32</t>
  </si>
  <si>
    <t>jinja_facility_name</t>
  </si>
  <si>
    <t>$D$33</t>
  </si>
  <si>
    <t>jinja_id_arb_swis</t>
  </si>
  <si>
    <t>jinja_id_incidence</t>
  </si>
  <si>
    <t>jinja_id_message</t>
  </si>
  <si>
    <t>$D$23</t>
  </si>
  <si>
    <t>jinja_id_plume</t>
  </si>
  <si>
    <t>$D$65</t>
  </si>
  <si>
    <t>jinja_included_in_last_lmr</t>
  </si>
  <si>
    <t>$D$66</t>
  </si>
  <si>
    <t>jinja_included_in_last_lmr_description</t>
  </si>
  <si>
    <t>$D$47</t>
  </si>
  <si>
    <t>jinja_initial_leak_concentration</t>
  </si>
  <si>
    <t>$D$40</t>
  </si>
  <si>
    <t>jinja_inspection_timestamp</t>
  </si>
  <si>
    <t>$D$41</t>
  </si>
  <si>
    <t>jinja_instrument</t>
  </si>
  <si>
    <t>jinja_last_component_leak_monitoring_timestamp</t>
  </si>
  <si>
    <t>$D$72</t>
  </si>
  <si>
    <t>jinja_last_surface_monitoring_timestamp</t>
  </si>
  <si>
    <t>$D$25</t>
  </si>
  <si>
    <t>jinja_lat_carb</t>
  </si>
  <si>
    <t>$D$48</t>
  </si>
  <si>
    <t>jinja_lat_revised</t>
  </si>
  <si>
    <t>$D$26</t>
  </si>
  <si>
    <t>jinja_long_carb</t>
  </si>
  <si>
    <t>$D$49</t>
  </si>
  <si>
    <t>jinja_long_revised</t>
  </si>
  <si>
    <t>$D$61</t>
  </si>
  <si>
    <t>jinja_mitigation_actions</t>
  </si>
  <si>
    <t>$D$62</t>
  </si>
  <si>
    <t>jinja_mitigation_timestamp</t>
  </si>
  <si>
    <t>$D$27</t>
  </si>
  <si>
    <t>$D$24</t>
  </si>
  <si>
    <t>jinja_observation_timestamp</t>
  </si>
  <si>
    <t>jinja_planned_for_next_lmr</t>
  </si>
  <si>
    <t>jinja_planned_for_next_lmr_description</t>
  </si>
  <si>
    <t>$D$64</t>
  </si>
  <si>
    <t>jinja_re_monitored_concentration</t>
  </si>
  <si>
    <t>$D$63</t>
  </si>
  <si>
    <t>jinja_re_monitored_timestamp</t>
  </si>
  <si>
    <t xml:space="preserve">An interview with a landfill operator informed us that operators often do not send someone to check on a leak because they already know the source and inspections are costly.
The new wording normalizes identifying a leak using either prior knowledge or an inspection, to reduce the likelihood of non-response or false response. 
An additional sentence aims to improve response rates by highlighting the pro-social aspect of responding—improving future notifications for similar facilities.  </t>
  </si>
  <si>
    <t>$D$71</t>
  </si>
  <si>
    <t>$D$60</t>
  </si>
  <si>
    <t xml:space="preserve">Revise Instruction section section to simplify - numbering each line seems unnecessary and confusing when some lines go together. </t>
  </si>
  <si>
    <t>2.  Not all sections and fields may apply to your facility for the suspected plume.</t>
  </si>
  <si>
    <t>3.  If a data request does not apply, leave the response blank (or 'Please Select' if it is a drop down field).</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</si>
  <si>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</si>
  <si>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</si>
  <si>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</si>
  <si>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 xml:space="preserve">        please use the supplemental Section 7 for additional comments.</t>
  </si>
  <si>
    <t xml:space="preserve">        See https://support.microsoft.com/en-us/office/enable-editing-in-your-document-22caa80b-4552-495d-8fa1-f874461a13a0</t>
  </si>
  <si>
    <t>Instructions updated</t>
  </si>
  <si>
    <t>Have Q1 be a drop down</t>
  </si>
  <si>
    <t>The facility name with be populated by CARB.  If CARB uses the wrong facility name, we want the operator to input a revised name and then we will update our database accordingly.</t>
  </si>
  <si>
    <t xml:space="preserve">Q8. We seem to be using “emission source,” “exceedance,” and “leak” interchangeably. I can live with any of them, but changing all to leak for consistency. </t>
  </si>
  <si>
    <t>Q25. change "this grid or component" to "leak location"</t>
  </si>
  <si>
    <t>Q8, Q9, Q13, Q14, Q15 wording updated</t>
  </si>
  <si>
    <t>Q6. change wording from 'inspection' to 'monitoring'</t>
  </si>
  <si>
    <t>Q8. Please revise: Do not use selection for Q8 to prevent or limit responses to location &amp; cause</t>
  </si>
  <si>
    <t>Q13. DO not use selection for Q13 to prevent or limit responses to location &amp; cause</t>
  </si>
  <si>
    <t>Q13. Consider adding a 4th option -“Operator was aware of the leak prior to receiving the notification, and/or repairs were in progress on the date of the plume observation” - This was a common response in the prior campaign</t>
  </si>
  <si>
    <t>Q17. Revise “Construction - Other” We requested an option for “Cover-related Construction (Excavation/ Exposed Operations/ Re-grading)” because this was a common cause in prior campaigns. (They can use “Other” for any other)</t>
  </si>
  <si>
    <t>Q14. We just want them to explain their answer, right? If we ask for “details of the leak” here they may repeat info we ask for below</t>
  </si>
  <si>
    <t>Q23.  Recommend validation so they can’t enter nonsensical dates</t>
  </si>
  <si>
    <t>Q29 and Q30 seem like they belong in section 6?</t>
  </si>
  <si>
    <r>
      <rPr>
        <b/>
        <sz val="12"/>
        <rFont val="Arial"/>
        <family val="2"/>
      </rPr>
      <t xml:space="preserve">Q9.  </t>
    </r>
    <r>
      <rPr>
        <sz val="12"/>
        <rFont val="Arial"/>
        <family val="2"/>
      </rPr>
      <t>If no leaks were found, please describe any events or activities that may have contributed to the plume observed on the date provided in Section 2.</t>
    </r>
  </si>
  <si>
    <t>Q13.  Add Please to question</t>
  </si>
  <si>
    <t>Q9.  Change 'listed' to 'provided'</t>
  </si>
  <si>
    <t>Q14.  Change wording to " Please provide additional details of the emission source associated with Q13:"</t>
  </si>
  <si>
    <t>Changed to Q14.  Please provide additional details of the leak associated with Q13:
note emission source was changed to leak for consistency of issue 74</t>
  </si>
  <si>
    <t>Q16 change wording to "Q16.  Please provide a more detailed description of the leak location, including grid ID number or component name, if applicable:"</t>
  </si>
  <si>
    <t>Q25. change 'this' to 'the'</t>
  </si>
  <si>
    <t>Change Q21.  Describe the corrective actions taken: to Q21.  Describe any corrective actions taken:</t>
  </si>
  <si>
    <t>Change Section 5 header to remove (If "Yes" to Q8)</t>
  </si>
  <si>
    <t>Also removed it from the Section 6 header</t>
  </si>
  <si>
    <t>Operator was aware of the leak prior to receiving the notification, and/or repairs were in progress on the date of the plume observation</t>
  </si>
  <si>
    <t>Tony:  OK we can remove Q14 or we can add an option 'Other' to Q13 and Q14 be please clarify for 'Other'
I chose to remove it, but if you want a different approach this can be re-opened</t>
  </si>
  <si>
    <r>
      <rPr>
        <b/>
        <sz val="12"/>
        <color theme="1"/>
        <rFont val="Arial"/>
        <family val="2"/>
      </rPr>
      <t xml:space="preserve">Q24.  </t>
    </r>
    <r>
      <rPr>
        <sz val="12"/>
        <color theme="1"/>
        <rFont val="Arial"/>
        <family val="2"/>
      </rPr>
      <t>Was the leak location monitored in the most recent prior quarterly/annual surface emissions or quarterly component leak monitoring event?</t>
    </r>
  </si>
  <si>
    <r>
      <rPr>
        <b/>
        <sz val="12"/>
        <color theme="1"/>
        <rFont val="Arial"/>
        <family val="2"/>
      </rPr>
      <t xml:space="preserve">Q26.  </t>
    </r>
    <r>
      <rPr>
        <sz val="12"/>
        <color theme="1"/>
        <rFont val="Arial"/>
        <family val="2"/>
      </rPr>
      <t>Is this grid/component planned for inclusion in the next quarterly/annual leak monitoring?</t>
    </r>
  </si>
  <si>
    <t>Q15 Answer.</t>
  </si>
  <si>
    <r>
      <rPr>
        <b/>
        <sz val="12"/>
        <color theme="1"/>
        <rFont val="Arial"/>
        <family val="2"/>
      </rPr>
      <t xml:space="preserve">Q17 (Optional).  </t>
    </r>
    <r>
      <rPr>
        <sz val="12"/>
        <color theme="1"/>
        <rFont val="Arial"/>
        <family val="2"/>
      </rPr>
      <t>Please select an alternative cause (only if suspected).  This should not be the same as your Q16 response.</t>
    </r>
  </si>
  <si>
    <r>
      <rPr>
        <b/>
        <sz val="12"/>
        <color theme="1"/>
        <rFont val="Arial"/>
        <family val="2"/>
      </rPr>
      <t xml:space="preserve">Q18 (Optional).  </t>
    </r>
    <r>
      <rPr>
        <sz val="12"/>
        <color theme="1"/>
        <rFont val="Arial"/>
        <family val="2"/>
      </rPr>
      <t>Please select an alternative cause (only if suspected).  This should not be the same as your Q16 or Q17 responses.</t>
    </r>
  </si>
  <si>
    <t>Q19 Answer.</t>
  </si>
  <si>
    <t>Q20 Answer</t>
  </si>
  <si>
    <t>Q25 Answer</t>
  </si>
  <si>
    <t>Q27 Answer</t>
  </si>
  <si>
    <t>Q30 Answer</t>
  </si>
  <si>
    <t>“Construction - Other” changed to  “Cover-related Construction (Excavation/ Exposed Operations/ Re-grading)”</t>
  </si>
  <si>
    <t>Good idea, but we can't use VBA/macros, so validation will be on the website intake.</t>
  </si>
  <si>
    <t>Section 6 questions are all related to Follow-up actions.  Q29 and Q30 relate to monitoring and leak collected before the notice, so it seems like they are a good fit in the Supplemental section.  I can move them to a prior section or new section, but for now they seem to fit here.</t>
  </si>
  <si>
    <t>Option added to allow operator to indicate they are already aware of the leak</t>
  </si>
  <si>
    <t>Address via Comment #78</t>
  </si>
  <si>
    <t>Resolved with Comments #70 &amp; #78</t>
  </si>
  <si>
    <t>To be inclusive of the potential for LF operators to skip inspection if they already have prior information: add a new question early on asking if they either did an inspection or had prior information. 
In that vein, since a lot of the form relies on the answer to Q8, perhaps a more inclusive rewording of Q8 could be: “Was an emission source identified by follow-up monitoring or through prior knowledge?” 
Section 5 could then be renamed to something like “Detailed Results”, and Q10 can be skipped if the answer to the monitoring question is no. These suggestions seem like they could resolve Anthy's comments in #59.</t>
  </si>
  <si>
    <t>No leak was detected</t>
  </si>
  <si>
    <r>
      <rPr>
        <b/>
        <sz val="12"/>
        <color theme="1"/>
        <rFont val="Arial"/>
        <family val="2"/>
      </rPr>
      <t xml:space="preserve">Q8.  </t>
    </r>
    <r>
      <rPr>
        <sz val="12"/>
        <color theme="1"/>
        <rFont val="Arial"/>
        <family val="2"/>
      </rPr>
      <t>Was a leak identified through prior knowledge or by follow-up monitoring after receipt of a CARB plume notice?</t>
    </r>
  </si>
  <si>
    <t>Operator was aware of the leak prior to receiving the CARB plume notification</t>
  </si>
  <si>
    <t>Operator detected a leak during follow-up monitoring after receipt of the CARB plume notification</t>
  </si>
  <si>
    <t>70a</t>
  </si>
  <si>
    <t>Update Q8 optitions based on #70 feedback</t>
  </si>
  <si>
    <r>
      <t xml:space="preserve">Question 70 broken into questions 70a, 70b, and 70c to make the spreadsheet more readable
Rephrase Q8 to be: Was the emission source identified? Then have two "yes" options, "known source" or "ground inspection" or split into yes/no with another question that asks how. Move Q8/question of if the source was identified to the start of Section 4. 
Allow Q13 and Q15 to be answered if leak is identified through prior knowledge, i.e., if new Q8 is yes. 
For Q11 and Q12, rephrase: Please provide a revised latitude if the leak location </t>
    </r>
    <r>
      <rPr>
        <strike/>
        <sz val="11"/>
        <color rgb="FF000000"/>
        <rFont val="Calibri"/>
        <family val="2"/>
        <scheme val="minor"/>
      </rPr>
      <t>from ground monitoring</t>
    </r>
    <r>
      <rPr>
        <sz val="11"/>
        <color rgb="FF000000"/>
        <rFont val="Calibri"/>
        <family val="2"/>
        <scheme val="minor"/>
      </rPr>
      <t xml:space="preserve"> differs from CARB's estimate in Section 2.
</t>
    </r>
  </si>
  <si>
    <t>70b</t>
  </si>
  <si>
    <t>Do not use Q8 to block answers in subsequent sections</t>
  </si>
  <si>
    <t>For lat/long question, rephrase: Please provide a revised latitude if the leak location from ground monitoring differs from CARB's estimate in Section 2.</t>
  </si>
  <si>
    <t>70c</t>
  </si>
  <si>
    <r>
      <rPr>
        <b/>
        <sz val="12"/>
        <color rgb="FF000000"/>
        <rFont val="Arial"/>
        <family val="2"/>
      </rPr>
      <t>Q11.</t>
    </r>
    <r>
      <rPr>
        <sz val="12"/>
        <color rgb="FF000000"/>
        <rFont val="Arial"/>
        <family val="2"/>
      </rPr>
      <t xml:space="preserve">  Please provide a revised latitude if the leak location differs from CARB's estimate in Section 2.</t>
    </r>
  </si>
  <si>
    <r>
      <rPr>
        <b/>
        <sz val="12"/>
        <rFont val="Arial"/>
        <family val="2"/>
      </rPr>
      <t xml:space="preserve">Q12.  </t>
    </r>
    <r>
      <rPr>
        <sz val="12"/>
        <rFont val="Arial"/>
        <family val="2"/>
      </rPr>
      <t>Please provide a revised longitude if the leak location differs from CARB's estimate in Section 2.</t>
    </r>
  </si>
  <si>
    <t>Table 2.  Revised leak detection options</t>
  </si>
  <si>
    <t>Table 3.  Which option best matches the description of the emissions</t>
  </si>
  <si>
    <t>Table 5.  Super-set of all possible locations</t>
  </si>
  <si>
    <t>Table 6.  Matrix relation between cause and possible locations</t>
  </si>
  <si>
    <t>Table 7.  Flatten 2-D table into list of permutations</t>
  </si>
  <si>
    <t>_carb_only</t>
  </si>
  <si>
    <t>_carb_only_table_05</t>
  </si>
  <si>
    <t>_carb_only_table_07</t>
  </si>
  <si>
    <t>Table 4.  Which option best describes the location of the emission source</t>
  </si>
  <si>
    <t>Unique options</t>
  </si>
  <si>
    <t>Not applicable as no additional leak cause suspected</t>
  </si>
  <si>
    <t>See response to Issues 76, 77</t>
  </si>
  <si>
    <t>Create logic to color code red, or only have a subset of options possible for new Q8 &amp; Q13 options</t>
  </si>
  <si>
    <t>Rachel from Yolo indicated a windrose would be helpful in the email, we should consider doing this</t>
  </si>
  <si>
    <r>
      <rPr>
        <b/>
        <sz val="12"/>
        <rFont val="Arial"/>
        <family val="2"/>
      </rPr>
      <t xml:space="preserve">Q13: </t>
    </r>
    <r>
      <rPr>
        <sz val="12"/>
        <rFont val="Arial"/>
        <family val="2"/>
      </rPr>
      <t xml:space="preserve"> Please select from the drop-down menu which option best matches the description of the leak.</t>
    </r>
  </si>
  <si>
    <t>for Q16, Q17, and Q18, you could consider having the "Other" choice say something like "Other (please describe in Q19)" or something like that</t>
  </si>
  <si>
    <r>
      <rPr>
        <b/>
        <sz val="12"/>
        <rFont val="Arial"/>
        <family val="2"/>
      </rPr>
      <t>Q14.</t>
    </r>
    <r>
      <rPr>
        <sz val="12"/>
        <rFont val="Arial"/>
        <family val="2"/>
      </rPr>
      <t xml:space="preserve">  Please select from the drop-down menu which option best describes the location of the leak.</t>
    </r>
  </si>
  <si>
    <t>Q8.  Drop Down Options</t>
  </si>
  <si>
    <t>Named ranges that affect drop down options</t>
  </si>
  <si>
    <t>Tables associated with drop down options</t>
  </si>
  <si>
    <t>Q24 &amp; 26.  Drop Down Options</t>
  </si>
  <si>
    <t>Q13.  Drop Down Options</t>
  </si>
  <si>
    <t>Q14.  Drop Down Options</t>
  </si>
  <si>
    <t>Q16.  Drop Down Options</t>
  </si>
  <si>
    <t>Q17 &amp; 18.  Drop Down Options</t>
  </si>
  <si>
    <r>
      <rPr>
        <b/>
        <sz val="12"/>
        <rFont val="Arial"/>
        <family val="2"/>
      </rPr>
      <t xml:space="preserve">Q19.  </t>
    </r>
    <r>
      <rPr>
        <sz val="12"/>
        <rFont val="Arial"/>
        <family val="2"/>
      </rPr>
      <t>Please provide a more detailed description of the cause(s), including the reason for and duration of any construction activity or downtime.</t>
    </r>
  </si>
  <si>
    <t>1.  Incidence/Emission ID</t>
  </si>
  <si>
    <t>2.  Plume ID(s)</t>
  </si>
  <si>
    <t>3.  Plume Observation Date</t>
  </si>
  <si>
    <t>5.  Plume Origin CARB Estimated Longitude</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</si>
  <si>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</si>
  <si>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SWIS ID</t>
    </r>
  </si>
  <si>
    <r>
      <rPr>
        <b/>
        <sz val="12"/>
        <color theme="1"/>
        <rFont val="Arial"/>
        <family val="2"/>
      </rPr>
      <t xml:space="preserve">Q3.  </t>
    </r>
    <r>
      <rPr>
        <sz val="12"/>
        <color theme="1"/>
        <rFont val="Arial"/>
        <family val="2"/>
      </rPr>
      <t>Contact Name</t>
    </r>
  </si>
  <si>
    <r>
      <rPr>
        <b/>
        <sz val="12"/>
        <rFont val="Arial"/>
        <family val="2"/>
      </rPr>
      <t xml:space="preserve">Q7.  </t>
    </r>
    <r>
      <rPr>
        <sz val="12"/>
        <rFont val="Arial"/>
        <family val="2"/>
      </rPr>
      <t>Instrument used to locate the leak (e.g., Fisher Scientific TVA2020; RKI Multigas Analyzer Eagle 2; TDL).</t>
    </r>
  </si>
  <si>
    <r>
      <rPr>
        <b/>
        <sz val="12"/>
        <rFont val="Arial"/>
        <family val="2"/>
      </rPr>
      <t>Q10:</t>
    </r>
    <r>
      <rPr>
        <sz val="12"/>
        <rFont val="Arial"/>
        <family val="2"/>
      </rPr>
      <t xml:space="preserve">  Maximum concentration of methane leak (in ppmv).</t>
    </r>
  </si>
  <si>
    <r>
      <rPr>
        <b/>
        <sz val="12"/>
        <rFont val="Arial"/>
        <family val="2"/>
      </rPr>
      <t xml:space="preserve">Q15.  </t>
    </r>
    <r>
      <rPr>
        <sz val="12"/>
        <rFont val="Arial"/>
        <family val="2"/>
      </rPr>
      <t>Please provide a more detailed description of the leak location, including grid ID number or component name, if applicable.</t>
    </r>
  </si>
  <si>
    <r>
      <rPr>
        <b/>
        <sz val="12"/>
        <color theme="1"/>
        <rFont val="Arial"/>
        <family val="2"/>
      </rPr>
      <t xml:space="preserve">Q20.  </t>
    </r>
    <r>
      <rPr>
        <sz val="12"/>
        <color theme="1"/>
        <rFont val="Arial"/>
        <family val="2"/>
      </rPr>
      <t>Describe any corrective actions taken.</t>
    </r>
  </si>
  <si>
    <r>
      <rPr>
        <b/>
        <sz val="12"/>
        <color theme="1"/>
        <rFont val="Arial"/>
        <family val="2"/>
      </rPr>
      <t xml:space="preserve">Q21.  </t>
    </r>
    <r>
      <rPr>
        <sz val="12"/>
        <color theme="1"/>
        <rFont val="Arial"/>
        <family val="2"/>
      </rPr>
      <t>Repair date.</t>
    </r>
  </si>
  <si>
    <r>
      <rPr>
        <b/>
        <sz val="12"/>
        <rFont val="Arial"/>
        <family val="2"/>
      </rPr>
      <t xml:space="preserve">Q22.  </t>
    </r>
    <r>
      <rPr>
        <sz val="12"/>
        <rFont val="Arial"/>
        <family val="2"/>
      </rPr>
      <t>Re-monitored date.</t>
    </r>
  </si>
  <si>
    <r>
      <rPr>
        <b/>
        <sz val="12"/>
        <rFont val="Arial"/>
        <family val="2"/>
      </rPr>
      <t xml:space="preserve">Q23.  </t>
    </r>
    <r>
      <rPr>
        <sz val="12"/>
        <rFont val="Arial"/>
        <family val="2"/>
      </rPr>
      <t>Re-monitored methane concentration after repair (ppmv).</t>
    </r>
  </si>
  <si>
    <r>
      <rPr>
        <b/>
        <sz val="12"/>
        <color theme="1"/>
        <rFont val="Arial"/>
        <family val="2"/>
      </rPr>
      <t xml:space="preserve">Q28.  </t>
    </r>
    <r>
      <rPr>
        <sz val="12"/>
        <color theme="1"/>
        <rFont val="Arial"/>
        <family val="2"/>
      </rPr>
      <t>Date of most recent surface emissions monitoring event (prior to this notification).</t>
    </r>
  </si>
  <si>
    <r>
      <rPr>
        <b/>
        <sz val="12"/>
        <color theme="1"/>
        <rFont val="Arial"/>
        <family val="2"/>
      </rPr>
      <t xml:space="preserve">Q29.  </t>
    </r>
    <r>
      <rPr>
        <sz val="12"/>
        <color theme="1"/>
        <rFont val="Arial"/>
        <family val="2"/>
      </rPr>
      <t>Date of most recent component leak monitoring event (prior to this notification).</t>
    </r>
  </si>
  <si>
    <t>$B$47:$B$58</t>
  </si>
  <si>
    <t>$B$74:$C$125</t>
  </si>
  <si>
    <t xml:space="preserve">1.  Please provide information regarding methane emissions detected by satellite at or near your facility in the colored cells below. </t>
  </si>
  <si>
    <t>4.  All dates and time should be California local.</t>
  </si>
  <si>
    <t xml:space="preserve">5.  If there is additional information you would like to provide that is not requested in this form, </t>
  </si>
  <si>
    <t>6.  Depending on your security settings, you may have to click the button 'Enable Editing' near the formula bar when you open this spreadsheet.</t>
  </si>
  <si>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</si>
  <si>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</si>
  <si>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t>4.  Plume Origin CARB Estimated Latitude</t>
  </si>
  <si>
    <t>6.  CARB Message ID</t>
  </si>
  <si>
    <r>
      <rPr>
        <b/>
        <sz val="12"/>
        <color theme="1"/>
        <rFont val="Arial"/>
        <family val="2"/>
      </rPr>
      <t xml:space="preserve">Q25. </t>
    </r>
    <r>
      <rPr>
        <sz val="12"/>
        <color theme="1"/>
        <rFont val="Arial"/>
        <family val="2"/>
      </rPr>
      <t xml:space="preserve"> If 'No' to Q24, please explain why the area was excluded from monitoring.</t>
    </r>
  </si>
  <si>
    <r>
      <rPr>
        <b/>
        <sz val="12"/>
        <color theme="1"/>
        <rFont val="Arial"/>
        <family val="2"/>
      </rPr>
      <t>Q27.</t>
    </r>
    <r>
      <rPr>
        <sz val="12"/>
        <color theme="1"/>
        <rFont val="Arial"/>
        <family val="2"/>
      </rPr>
      <t xml:space="preserve">  If 'No' to Q26, please state why the area will not be monitored.</t>
    </r>
  </si>
  <si>
    <t>Working Face (area where active filling was being conducted at the time of detection)</t>
  </si>
  <si>
    <t>$D$43</t>
  </si>
  <si>
    <t>$D$73</t>
  </si>
  <si>
    <t>$D$36</t>
  </si>
  <si>
    <t>$D$56</t>
  </si>
  <si>
    <t>$D$28</t>
  </si>
  <si>
    <t>$D$67</t>
  </si>
  <si>
    <t>Latitude
Decimal Degrees (DD)</t>
  </si>
  <si>
    <t>Longitude
Decimal Degrees (DD)</t>
  </si>
  <si>
    <t>Grid ID</t>
  </si>
  <si>
    <t>Methane Concentration
(ppmv)</t>
  </si>
  <si>
    <t>Date of 
Corrective
 Action
(mm/dd/yyyy)</t>
  </si>
  <si>
    <t xml:space="preserve">Describe Corrective Action(s) 
for Exceedances &gt;500 ppmv </t>
  </si>
  <si>
    <t xml:space="preserve">Date Re-monitored (within 10 days of 1st  exceedance)
 (mm/dd/yyyy) </t>
  </si>
  <si>
    <t xml:space="preserve">
Re-monitored
 Methane Concentration (ppmv) </t>
  </si>
  <si>
    <t xml:space="preserve">Date Re-monitored (within 10 days of 2nd exceedance)
 (mm/dd/yyyy) </t>
  </si>
  <si>
    <t xml:space="preserve">Re-monitored
 Methane Concentration (ppmv) </t>
  </si>
  <si>
    <t>Date Re-monitored (within 120 days of 3rd exceedance or post-well installation)
(mm/dd/yyyy)</t>
  </si>
  <si>
    <t xml:space="preserve">Post-Well Installation:  
 Re-monitored
 Methane Concentration (ppmv) </t>
  </si>
  <si>
    <t>Additional Leaks Table Proposed by Quinn (still in development and not currently being used)</t>
  </si>
  <si>
    <t>Approved 4/15/25 by Quinn.
Old Q8.  Was a leak identified by follow-up monitoring?
with options:
1) Yes
2) No
Changed to 
Q8. Was a leak identified through prior knowledge or by follow-up monitoring after receipt of a CARB plume notice?
with options: 
1) Operator was aware of the leak prior to receiving the CARB plume notification
2) Operator detected a leak during follow-up monitoring after receipt of the CARB plume notification
3) No leak was detected</t>
  </si>
  <si>
    <r>
      <rPr>
        <sz val="11"/>
        <rFont val="Calibri"/>
        <family val="2"/>
        <scheme val="minor"/>
      </rPr>
      <t>Approved 4/15/25 by Quinn.</t>
    </r>
    <r>
      <rPr>
        <sz val="11"/>
        <color rgb="FFFF0000"/>
        <rFont val="Calibri"/>
        <family val="2"/>
        <scheme val="minor"/>
      </rPr>
      <t xml:space="preserve">
</t>
    </r>
    <r>
      <rPr>
        <sz val="11"/>
        <color theme="1"/>
        <rFont val="Calibri"/>
        <family val="2"/>
        <scheme val="minor"/>
      </rPr>
      <t xml:space="preserve">
New drop down options and logic was implemented that does not prevent/limit subsequent input.
As a result, Q8 and Q13 are somewhat coupled and could give illogical combinations, but seems a good compromise for funcitonality.
</t>
    </r>
  </si>
  <si>
    <r>
      <rPr>
        <sz val="11"/>
        <rFont val="Calibri"/>
        <family val="2"/>
        <scheme val="minor"/>
      </rPr>
      <t xml:space="preserve">Approved 4/15/25 by Quinn.
</t>
    </r>
    <r>
      <rPr>
        <sz val="11"/>
        <color theme="1"/>
        <rFont val="Calibri"/>
        <family val="2"/>
        <scheme val="minor"/>
      </rPr>
      <t xml:space="preserve">
Q13 now has the following options:
1) Operator was aware of the leak prior to receiving the notification, and/or repairs were in progress on the date of the plume observation
2) An unintentional leak  (i.e., the operator was not aware of, and could be repaired if discovered)
3) An intentional or allowable vent (i.e., the operator was aware of, and/or would not repair)
4) Due to a temporary activity (i.e., would be resolved without corrective action when the activity is complete)
Q13 to Q18 instructions have all been changed to 'leak' per Anthy's request.
It is not clear to me, and it may be confusing to the operator if they choose Q13 option 3 (vent) or 4 (temporary activity) if they have to fill in the question that refer to a leak.  Can you provide guidance in the way of clearer instructions/options or should we change 'leak' to 'emission source' everywhere for consistency.</t>
    </r>
  </si>
  <si>
    <t>Would like the operator to have the ability to report multiple measurements</t>
  </si>
  <si>
    <t>tab _additional_leaks has been created and needs to be further developed for a future version of the spreadsheet.
Would like an instruction added in the form:
4.  If more than one leak was found, you may provide information about those leaks on the "Additional Leaks" sheet.</t>
  </si>
  <si>
    <t>landfill_v01_00</t>
  </si>
  <si>
    <r>
      <rPr>
        <b/>
        <sz val="12"/>
        <rFont val="Arial"/>
        <family val="2"/>
      </rPr>
      <t xml:space="preserve">Q30.  </t>
    </r>
    <r>
      <rPr>
        <sz val="12"/>
        <rFont val="Arial"/>
        <family val="2"/>
      </rPr>
      <t>Additional notes or comments.</t>
    </r>
  </si>
  <si>
    <r>
      <rPr>
        <b/>
        <sz val="12"/>
        <color theme="1"/>
        <rFont val="Arial"/>
        <family val="2"/>
      </rPr>
      <t>Q16.</t>
    </r>
    <r>
      <rPr>
        <sz val="12"/>
        <color theme="1"/>
        <rFont val="Arial"/>
        <family val="2"/>
      </rPr>
      <t xml:space="preserve">  Please select the most likely cause of the leak.</t>
    </r>
  </si>
  <si>
    <r>
      <rPr>
        <b/>
        <sz val="12"/>
        <color theme="1"/>
        <rFont val="Arial"/>
        <family val="2"/>
      </rPr>
      <t xml:space="preserve">Q6.  </t>
    </r>
    <r>
      <rPr>
        <sz val="12"/>
        <color theme="1"/>
        <rFont val="Arial"/>
        <family val="2"/>
      </rPr>
      <t>Date of owner/operator's follow-up ground monitoring.</t>
    </r>
  </si>
  <si>
    <t>string 2</t>
  </si>
  <si>
    <t>string 3</t>
  </si>
  <si>
    <t>string 4</t>
  </si>
  <si>
    <t>string 5</t>
  </si>
  <si>
    <t>string q4</t>
  </si>
  <si>
    <t>string 10</t>
  </si>
  <si>
    <t>string 11</t>
  </si>
  <si>
    <t>string 12</t>
  </si>
  <si>
    <t>43</t>
  </si>
  <si>
    <t>44</t>
  </si>
  <si>
    <t>1563.987</t>
  </si>
  <si>
    <t>q28</t>
  </si>
  <si>
    <t>02/33/2025</t>
  </si>
  <si>
    <t>nachos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</si>
</sst>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33"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b/>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b/>
      <sz val="12"/>
      <color rgb="FF00B050"/>
      <name val="Calibri"/>
      <family val="2"/>
      <scheme val="minor"/>
    </font>
    <font>
      <b/>
      <u/>
      <sz val="16"/>
      <color rgb="FF00B050"/>
      <name val="Calibri"/>
      <family val="2"/>
      <scheme val="minor"/>
    </font>
    <font>
      <strike/>
      <sz val="11"/>
      <color rgb="FFFF000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trike/>
      <sz val="11"/>
      <color rgb="FF000000"/>
      <name val="Calibri"/>
      <family val="2"/>
      <scheme val="minor"/>
    </font>
    <font>
      <sz val="11"/>
      <color theme="1"/>
      <name val="Calibri"/>
      <family val="2"/>
      <scheme val="minor"/>
    </font>
    <font>
      <sz val="11"/>
      <color rgb="FFFF0000"/>
      <name val="Calibri"/>
      <family val="2"/>
      <scheme val="minor"/>
    </font>
    <font>
      <sz val="11"/>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79998168889431442"/>
        <bgColor theme="4" tint="0.79998168889431442"/>
      </patternFill>
    </fill>
    <fill>
      <patternFill patternType="solid">
        <fgColor theme="9"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6">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bottom style="thick">
        <color auto="1"/>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2" fillId="0" borderId="0"/>
    <xf numFmtId="0" fontId="30" fillId="0" borderId="0"/>
  </cellStyleXfs>
  <cellXfs count="89">
    <xf numFmtId="0" fontId="0" fillId="0" borderId="0" xfId="0"/>
    <xf numFmtId="0" fontId="0" fillId="0" borderId="0" xfId="0" applyAlignment="1">
      <alignment wrapText="1"/>
    </xf>
    <xf numFmtId="0" fontId="17" fillId="0" borderId="0" xfId="0" applyFont="1"/>
    <xf numFmtId="0" fontId="18" fillId="0" borderId="0" xfId="0" applyFont="1"/>
    <xf numFmtId="0" fontId="0" fillId="0" borderId="0" xfId="0" applyAlignment="1">
      <alignment vertical="top" wrapText="1"/>
    </xf>
    <xf numFmtId="0" fontId="16" fillId="0" borderId="0" xfId="0" applyFont="1" applyAlignment="1">
      <alignment vertical="top" wrapText="1"/>
    </xf>
    <xf numFmtId="0" fontId="16" fillId="3" borderId="1" xfId="0" applyFont="1" applyFill="1" applyBorder="1" applyAlignment="1">
      <alignment vertical="top" wrapText="1"/>
    </xf>
    <xf numFmtId="0" fontId="0" fillId="0" borderId="0" xfId="0" applyAlignment="1">
      <alignment vertical="top"/>
    </xf>
    <xf numFmtId="0" fontId="16" fillId="0" borderId="0" xfId="0" applyFont="1" applyAlignment="1">
      <alignment vertical="top"/>
    </xf>
    <xf numFmtId="0" fontId="17" fillId="0" borderId="0" xfId="0" applyFont="1" applyAlignment="1">
      <alignment vertical="top"/>
    </xf>
    <xf numFmtId="0" fontId="16" fillId="5" borderId="1" xfId="0" applyFont="1" applyFill="1" applyBorder="1" applyAlignment="1">
      <alignment vertical="top" wrapText="1"/>
    </xf>
    <xf numFmtId="0" fontId="15" fillId="6" borderId="0" xfId="0" applyFont="1" applyFill="1" applyAlignment="1">
      <alignment vertical="top" wrapText="1"/>
    </xf>
    <xf numFmtId="0" fontId="15" fillId="6" borderId="0" xfId="0" applyFont="1" applyFill="1" applyAlignment="1">
      <alignment vertical="top"/>
    </xf>
    <xf numFmtId="0" fontId="19" fillId="0" borderId="0" xfId="0" applyFont="1" applyAlignment="1">
      <alignment vertical="top" wrapText="1"/>
    </xf>
    <xf numFmtId="0" fontId="21" fillId="7" borderId="0" xfId="0" applyFont="1" applyFill="1"/>
    <xf numFmtId="0" fontId="21" fillId="8" borderId="0" xfId="0" applyFont="1" applyFill="1"/>
    <xf numFmtId="0" fontId="15" fillId="0" borderId="0" xfId="0" applyFont="1"/>
    <xf numFmtId="0" fontId="15" fillId="0" borderId="2" xfId="0" applyFont="1" applyBorder="1"/>
    <xf numFmtId="0" fontId="0" fillId="4" borderId="0" xfId="0" applyFill="1"/>
    <xf numFmtId="0" fontId="0" fillId="0" borderId="0" xfId="0" applyAlignment="1">
      <alignment horizontal="left"/>
    </xf>
    <xf numFmtId="0" fontId="0" fillId="0" borderId="0" xfId="0" applyAlignment="1">
      <alignment horizontal="left" vertical="center"/>
    </xf>
    <xf numFmtId="0" fontId="21" fillId="12" borderId="0" xfId="0" applyFont="1" applyFill="1"/>
    <xf numFmtId="0" fontId="21" fillId="12"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21" fillId="12" borderId="0" xfId="0" applyFont="1" applyFill="1" applyAlignment="1">
      <alignment horizontal="left"/>
    </xf>
    <xf numFmtId="0" fontId="21" fillId="8" borderId="0" xfId="0" applyFont="1" applyFill="1" applyAlignment="1">
      <alignment horizontal="left"/>
    </xf>
    <xf numFmtId="0" fontId="25" fillId="0" borderId="0" xfId="0" applyFont="1"/>
    <xf numFmtId="14" fontId="0" fillId="0" borderId="0" xfId="0" applyNumberFormat="1"/>
    <xf numFmtId="0" fontId="22" fillId="0" borderId="0" xfId="1"/>
    <xf numFmtId="0" fontId="22" fillId="0" borderId="0" xfId="1" applyAlignment="1">
      <alignment vertical="center"/>
    </xf>
    <xf numFmtId="0" fontId="23" fillId="9" borderId="0" xfId="1" applyFont="1" applyFill="1" applyAlignment="1">
      <alignment horizontal="centerContinuous" vertical="center"/>
    </xf>
    <xf numFmtId="0" fontId="22" fillId="10" borderId="0" xfId="1" applyFill="1" applyAlignment="1">
      <alignment horizontal="centerContinuous"/>
    </xf>
    <xf numFmtId="0" fontId="22" fillId="10" borderId="0" xfId="1" applyFill="1" applyAlignment="1">
      <alignment horizontal="center"/>
    </xf>
    <xf numFmtId="0" fontId="10" fillId="0" borderId="0" xfId="0" applyFont="1" applyAlignment="1">
      <alignment vertical="center"/>
    </xf>
    <xf numFmtId="0" fontId="22" fillId="11" borderId="0" xfId="1" applyFill="1" applyAlignment="1">
      <alignment horizontal="left" vertical="center"/>
    </xf>
    <xf numFmtId="0" fontId="22" fillId="0" borderId="0" xfId="1" applyAlignment="1">
      <alignment horizontal="left" vertical="center"/>
    </xf>
    <xf numFmtId="0" fontId="12" fillId="0" borderId="0" xfId="0" applyFont="1" applyAlignment="1">
      <alignment horizontal="left" vertical="center"/>
    </xf>
    <xf numFmtId="0" fontId="20" fillId="0" borderId="0" xfId="0" applyFont="1" applyAlignment="1">
      <alignment horizontal="left" vertical="center" wrapText="1"/>
    </xf>
    <xf numFmtId="0" fontId="14" fillId="0" borderId="0" xfId="0" applyFont="1" applyAlignment="1">
      <alignment horizontal="left" vertical="center"/>
    </xf>
    <xf numFmtId="0" fontId="0" fillId="0" borderId="0" xfId="0" applyAlignment="1">
      <alignment vertical="center"/>
    </xf>
    <xf numFmtId="0" fontId="20" fillId="0" borderId="0" xfId="0" applyFont="1" applyAlignment="1">
      <alignment horizontal="left" vertical="center"/>
    </xf>
    <xf numFmtId="0" fontId="13" fillId="13" borderId="3" xfId="0" applyFont="1" applyFill="1" applyBorder="1" applyAlignment="1" applyProtection="1">
      <alignment horizontal="left" vertical="center" wrapText="1"/>
      <protection locked="0"/>
    </xf>
    <xf numFmtId="0" fontId="11" fillId="13" borderId="3" xfId="0" applyFont="1" applyFill="1" applyBorder="1" applyAlignment="1" applyProtection="1">
      <alignment horizontal="left" vertical="center" wrapText="1"/>
      <protection locked="0"/>
    </xf>
    <xf numFmtId="0" fontId="11" fillId="13" borderId="4" xfId="0" applyFont="1" applyFill="1" applyBorder="1" applyAlignment="1" applyProtection="1">
      <alignment horizontal="left" vertical="center" wrapText="1"/>
      <protection locked="0"/>
    </xf>
    <xf numFmtId="0" fontId="22" fillId="2" borderId="0" xfId="1" applyFill="1" applyAlignment="1">
      <alignment horizontal="left" vertical="center"/>
    </xf>
    <xf numFmtId="0" fontId="22" fillId="13" borderId="0" xfId="1" applyFill="1" applyAlignment="1">
      <alignment horizontal="left" vertical="center"/>
    </xf>
    <xf numFmtId="0" fontId="22" fillId="14" borderId="0" xfId="1" applyFill="1" applyAlignment="1">
      <alignment horizontal="left" vertical="center"/>
    </xf>
    <xf numFmtId="0" fontId="9" fillId="11" borderId="0" xfId="0" applyFont="1" applyFill="1" applyAlignment="1">
      <alignment horizontal="left" vertical="center"/>
    </xf>
    <xf numFmtId="0" fontId="9" fillId="0" borderId="0" xfId="0"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vertical="center"/>
    </xf>
    <xf numFmtId="0" fontId="9" fillId="11" borderId="0" xfId="0" applyFont="1" applyFill="1" applyAlignment="1">
      <alignment horizontal="left" vertical="center" wrapText="1"/>
    </xf>
    <xf numFmtId="164" fontId="9" fillId="11" borderId="0" xfId="0" applyNumberFormat="1" applyFont="1" applyFill="1" applyAlignment="1">
      <alignment horizontal="left" vertical="center" wrapText="1"/>
    </xf>
    <xf numFmtId="0" fontId="9" fillId="2" borderId="0" xfId="0" applyFont="1" applyFill="1" applyAlignment="1" applyProtection="1">
      <alignment horizontal="left" vertical="center" wrapText="1"/>
      <protection locked="0"/>
    </xf>
    <xf numFmtId="165" fontId="9" fillId="2" borderId="0" xfId="0" applyNumberFormat="1" applyFont="1" applyFill="1" applyAlignment="1" applyProtection="1">
      <alignment horizontal="left" vertical="center" wrapText="1"/>
      <protection locked="0"/>
    </xf>
    <xf numFmtId="0" fontId="27" fillId="0" borderId="0" xfId="0" applyFont="1" applyAlignment="1">
      <alignment horizontal="left" vertical="center" wrapText="1"/>
    </xf>
    <xf numFmtId="0" fontId="28" fillId="0" borderId="0" xfId="0" applyFont="1" applyAlignment="1">
      <alignment horizontal="left" vertical="center" wrapText="1"/>
    </xf>
    <xf numFmtId="0" fontId="0" fillId="0" borderId="0" xfId="0" quotePrefix="1" applyAlignment="1">
      <alignment horizontal="left" vertical="center" wrapText="1"/>
    </xf>
    <xf numFmtId="0" fontId="8" fillId="11" borderId="0" xfId="0" applyFont="1" applyFill="1" applyAlignment="1">
      <alignment horizontal="left" vertical="center"/>
    </xf>
    <xf numFmtId="0" fontId="8" fillId="2" borderId="0" xfId="0" applyFont="1" applyFill="1" applyAlignment="1">
      <alignment horizontal="left" vertical="center"/>
    </xf>
    <xf numFmtId="0" fontId="8" fillId="13" borderId="0" xfId="0" applyFont="1" applyFill="1" applyAlignment="1">
      <alignment horizontal="left" vertical="center"/>
    </xf>
    <xf numFmtId="0" fontId="8" fillId="14" borderId="0" xfId="0" applyFont="1" applyFill="1" applyAlignment="1">
      <alignment horizontal="left" vertical="center"/>
    </xf>
    <xf numFmtId="0" fontId="8" fillId="11" borderId="0" xfId="0" applyFont="1" applyFill="1" applyAlignment="1" applyProtection="1">
      <alignment horizontal="left" vertical="center"/>
      <protection locked="0"/>
    </xf>
    <xf numFmtId="0" fontId="7" fillId="2" borderId="0" xfId="0" applyFont="1" applyFill="1" applyAlignment="1" applyProtection="1">
      <alignment horizontal="left" vertical="center" wrapText="1"/>
      <protection locked="0"/>
    </xf>
    <xf numFmtId="0" fontId="0" fillId="3"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21" fillId="8" borderId="0" xfId="2" applyFont="1" applyFill="1"/>
    <xf numFmtId="0" fontId="21" fillId="15" borderId="0" xfId="2" applyFont="1" applyFill="1"/>
    <xf numFmtId="0" fontId="15" fillId="0" borderId="0" xfId="0" applyFont="1" applyAlignment="1">
      <alignment vertical="top"/>
    </xf>
    <xf numFmtId="0" fontId="6" fillId="11" borderId="0" xfId="0" applyFont="1" applyFill="1" applyAlignment="1">
      <alignment horizontal="left" vertical="center"/>
    </xf>
    <xf numFmtId="0" fontId="5" fillId="11" borderId="0" xfId="0" applyFont="1" applyFill="1" applyAlignment="1">
      <alignment horizontal="left" vertical="center"/>
    </xf>
    <xf numFmtId="0" fontId="4" fillId="11" borderId="0" xfId="0" applyFont="1" applyFill="1" applyAlignment="1">
      <alignment horizontal="left" vertical="center"/>
    </xf>
    <xf numFmtId="0" fontId="4" fillId="0" borderId="0" xfId="0" applyFont="1" applyAlignment="1">
      <alignment horizontal="left" vertical="center" wrapText="1"/>
    </xf>
    <xf numFmtId="0" fontId="0" fillId="0" borderId="0" xfId="0" applyAlignment="1">
      <alignment horizontal="center" wrapText="1"/>
    </xf>
    <xf numFmtId="0" fontId="0" fillId="0" borderId="0" xfId="0" applyAlignment="1">
      <alignment horizontal="center"/>
    </xf>
    <xf numFmtId="0" fontId="0" fillId="0" borderId="5" xfId="0" applyBorder="1"/>
    <xf numFmtId="0" fontId="3" fillId="0" borderId="0" xfId="0" applyFont="1" applyAlignment="1">
      <alignment horizontal="left" vertical="center" wrapText="1"/>
    </xf>
    <xf numFmtId="0" fontId="2" fillId="11" borderId="0" xfId="0" applyFont="1" applyFill="1" applyAlignment="1">
      <alignment horizontal="left" vertical="center" wrapText="1"/>
    </xf>
    <xf numFmtId="165" fontId="2" fillId="11" borderId="0" xfId="0" applyNumberFormat="1" applyFont="1" applyFill="1" applyAlignment="1">
      <alignment horizontal="left" vertical="center" wrapText="1"/>
    </xf>
    <xf numFmtId="0" fontId="2" fillId="2" borderId="0" xfId="0" applyFont="1" applyFill="1" applyAlignment="1" applyProtection="1">
      <alignment horizontal="left" vertical="center" wrapText="1"/>
      <protection locked="0"/>
    </xf>
    <xf numFmtId="14" fontId="2" fillId="2" borderId="0" xfId="0" applyNumberFormat="1" applyFont="1" applyFill="1" applyAlignment="1" applyProtection="1">
      <alignment horizontal="left" vertical="center" wrapText="1"/>
      <protection locked="0"/>
    </xf>
    <xf numFmtId="165" fontId="2" fillId="2" borderId="0" xfId="0" quotePrefix="1" applyNumberFormat="1" applyFont="1" applyFill="1" applyAlignment="1" applyProtection="1">
      <alignment horizontal="left" vertical="center" wrapText="1"/>
      <protection locked="0"/>
    </xf>
    <xf numFmtId="0" fontId="2" fillId="2" borderId="0" xfId="0" quotePrefix="1" applyFont="1" applyFill="1" applyAlignment="1" applyProtection="1">
      <alignment horizontal="left" vertical="center" wrapText="1"/>
      <protection locked="0"/>
    </xf>
    <xf numFmtId="14" fontId="7" fillId="2" borderId="0" xfId="0" applyNumberFormat="1" applyFont="1" applyFill="1" applyAlignment="1" applyProtection="1">
      <alignment horizontal="left" vertical="center" wrapText="1"/>
      <protection locked="0"/>
    </xf>
    <xf numFmtId="165" fontId="1" fillId="2" borderId="0" xfId="0" applyNumberFormat="1" applyFont="1" applyFill="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23">
    <dxf>
      <fill>
        <patternFill>
          <bgColor rgb="FFFFFF00"/>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57</xdr:row>
      <xdr:rowOff>27819</xdr:rowOff>
    </xdr:from>
    <xdr:to>
      <xdr:col>4</xdr:col>
      <xdr:colOff>283633</xdr:colOff>
      <xdr:row>57</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a:t>
          </a:r>
        </a:p>
      </xdr:txBody>
    </xdr:sp>
    <xdr:clientData/>
  </xdr:twoCellAnchor>
  <xdr:twoCellAnchor>
    <xdr:from>
      <xdr:col>1</xdr:col>
      <xdr:colOff>0</xdr:colOff>
      <xdr:row>68</xdr:row>
      <xdr:rowOff>23586</xdr:rowOff>
    </xdr:from>
    <xdr:to>
      <xdr:col>4</xdr:col>
      <xdr:colOff>283633</xdr:colOff>
      <xdr:row>68</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44</xdr:row>
      <xdr:rowOff>27819</xdr:rowOff>
    </xdr:from>
    <xdr:to>
      <xdr:col>4</xdr:col>
      <xdr:colOff>283633</xdr:colOff>
      <xdr:row>44</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22" totalsRowShown="0" dataDxfId="20">
  <autoFilter ref="B18:G122"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37:B43" headerRowCount="0" totalsRowShown="0">
  <tableColumns count="1">
    <tableColumn id="1" xr3:uid="{05F1A10D-23B8-4722-AC84-E910A5ED1419}" name="Please Select"/>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9:B20"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0:B33"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4:B26"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73"/>
  <sheetViews>
    <sheetView tabSelected="1" topLeftCell="A64" zoomScaleNormal="100" workbookViewId="0">
      <selection activeCell="B74" sqref="B74"/>
    </sheetView>
  </sheetViews>
  <sheetFormatPr defaultColWidth="9" defaultRowHeight="15" x14ac:dyDescent="0.25"/>
  <cols>
    <col min="1" max="1" width="4.140625" style="19" customWidth="1"/>
    <col min="2" max="2" width="65.7109375" style="19" customWidth="1"/>
    <col min="3" max="3" width="4.7109375" style="19" customWidth="1"/>
    <col min="4" max="4" width="65.7109375" style="19" customWidth="1"/>
    <col min="5" max="5" width="4.140625" style="19" customWidth="1"/>
    <col min="6" max="16384" width="9" style="19"/>
  </cols>
  <sheetData>
    <row r="1" spans="2:33" s="30" customFormat="1" x14ac:dyDescent="0.25">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t="s">
        <v>0</v>
      </c>
    </row>
    <row r="2" spans="2:33" s="30" customFormat="1" ht="51" x14ac:dyDescent="0.25">
      <c r="B2" s="31" t="s">
        <v>1</v>
      </c>
      <c r="C2" s="31"/>
      <c r="D2" s="31"/>
      <c r="E2" s="31"/>
      <c r="F2" s="49"/>
    </row>
    <row r="3" spans="2:33" s="30" customFormat="1" ht="51" x14ac:dyDescent="0.25">
      <c r="B3" s="31" t="s">
        <v>2</v>
      </c>
      <c r="C3" s="31"/>
      <c r="D3" s="31"/>
      <c r="E3" s="31"/>
      <c r="F3" s="50"/>
    </row>
    <row r="4" spans="2:33" s="30" customFormat="1" ht="12" customHeight="1" x14ac:dyDescent="0.25">
      <c r="B4" s="32"/>
      <c r="C4" s="32"/>
      <c r="D4" s="32"/>
      <c r="E4" s="33"/>
    </row>
    <row r="5" spans="2:33" s="30" customFormat="1" x14ac:dyDescent="0.25">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t="s">
        <v>0</v>
      </c>
    </row>
    <row r="6" spans="2:33" s="34" customFormat="1" ht="39.950000000000003" customHeight="1" x14ac:dyDescent="0.25">
      <c r="B6" s="51"/>
      <c r="C6" s="51"/>
      <c r="D6" s="51"/>
      <c r="E6" s="52"/>
      <c r="F6" s="52"/>
      <c r="G6" s="52"/>
      <c r="H6" s="52"/>
      <c r="I6" s="52"/>
      <c r="J6" s="52"/>
      <c r="K6" s="52"/>
      <c r="L6" s="52"/>
      <c r="M6" s="52"/>
      <c r="N6" s="52"/>
      <c r="O6" s="52"/>
      <c r="P6" s="52"/>
      <c r="Q6" s="52"/>
      <c r="R6" s="52"/>
      <c r="S6" s="52"/>
      <c r="T6" s="52"/>
      <c r="U6" s="52"/>
      <c r="V6" s="52"/>
      <c r="W6" s="52"/>
      <c r="X6" s="52"/>
      <c r="Y6" s="52"/>
      <c r="Z6" s="52"/>
      <c r="AA6" s="52"/>
      <c r="AB6" s="52"/>
      <c r="AC6" s="52"/>
      <c r="AD6" s="52"/>
      <c r="AE6" s="52"/>
      <c r="AF6" s="52"/>
      <c r="AG6" s="52"/>
    </row>
    <row r="7" spans="2:33" s="30" customFormat="1" x14ac:dyDescent="0.25">
      <c r="AG7" s="30" t="s">
        <v>0</v>
      </c>
    </row>
    <row r="8" spans="2:33" s="36" customFormat="1" x14ac:dyDescent="0.25">
      <c r="B8" s="74" t="s">
        <v>389</v>
      </c>
      <c r="C8" s="35"/>
      <c r="D8" s="35"/>
      <c r="E8" s="35"/>
      <c r="F8" s="49"/>
    </row>
    <row r="9" spans="2:33" s="36" customFormat="1" ht="20.100000000000001" customHeight="1" x14ac:dyDescent="0.25">
      <c r="B9" s="61" t="s">
        <v>284</v>
      </c>
      <c r="C9" s="45"/>
      <c r="D9" s="45"/>
      <c r="E9" s="35"/>
      <c r="F9" s="49"/>
    </row>
    <row r="10" spans="2:33" s="36" customFormat="1" ht="20.100000000000001" customHeight="1" x14ac:dyDescent="0.25">
      <c r="B10" s="62" t="s">
        <v>285</v>
      </c>
      <c r="C10" s="46"/>
      <c r="D10" s="46"/>
      <c r="E10" s="35"/>
      <c r="F10" s="49"/>
    </row>
    <row r="11" spans="2:33" s="36" customFormat="1" ht="20.100000000000001" customHeight="1" x14ac:dyDescent="0.25">
      <c r="B11" s="63" t="s">
        <v>286</v>
      </c>
      <c r="C11" s="47"/>
      <c r="D11" s="47"/>
      <c r="E11" s="35"/>
      <c r="F11" s="49"/>
    </row>
    <row r="12" spans="2:33" s="36" customFormat="1" x14ac:dyDescent="0.25">
      <c r="B12" s="60" t="s">
        <v>282</v>
      </c>
      <c r="C12" s="35"/>
      <c r="D12" s="35"/>
      <c r="E12" s="35"/>
      <c r="F12" s="49"/>
    </row>
    <row r="13" spans="2:33" s="36" customFormat="1" x14ac:dyDescent="0.25">
      <c r="B13" s="60" t="s">
        <v>283</v>
      </c>
      <c r="C13" s="35"/>
      <c r="D13" s="35"/>
      <c r="E13" s="35"/>
      <c r="F13" s="49"/>
    </row>
    <row r="14" spans="2:33" s="36" customFormat="1" x14ac:dyDescent="0.25">
      <c r="B14" s="74" t="s">
        <v>390</v>
      </c>
      <c r="C14" s="35"/>
      <c r="D14" s="35"/>
      <c r="E14" s="35"/>
      <c r="F14" s="49"/>
    </row>
    <row r="15" spans="2:33" s="36" customFormat="1" x14ac:dyDescent="0.25">
      <c r="B15" s="74" t="s">
        <v>391</v>
      </c>
      <c r="C15" s="35"/>
      <c r="D15" s="35"/>
      <c r="E15" s="35"/>
      <c r="F15" s="49"/>
    </row>
    <row r="16" spans="2:33" s="36" customFormat="1" x14ac:dyDescent="0.25">
      <c r="B16" s="60" t="s">
        <v>287</v>
      </c>
      <c r="C16" s="35"/>
      <c r="D16" s="35"/>
      <c r="E16" s="35"/>
      <c r="F16" s="49"/>
    </row>
    <row r="17" spans="2:33" s="36" customFormat="1" x14ac:dyDescent="0.25">
      <c r="B17" s="74" t="s">
        <v>392</v>
      </c>
      <c r="C17" s="35"/>
      <c r="D17" s="35"/>
      <c r="E17" s="35"/>
      <c r="F17" s="49"/>
    </row>
    <row r="18" spans="2:33" s="36" customFormat="1" x14ac:dyDescent="0.25">
      <c r="B18" s="64" t="s">
        <v>288</v>
      </c>
      <c r="C18" s="35"/>
      <c r="D18" s="35"/>
      <c r="E18" s="35"/>
      <c r="F18" s="49"/>
    </row>
    <row r="20" spans="2:33" s="30" customFormat="1" x14ac:dyDescent="0.25">
      <c r="AG20" s="30" t="s">
        <v>0</v>
      </c>
    </row>
    <row r="21" spans="2:33" s="34" customFormat="1" ht="39.950000000000003" customHeight="1" x14ac:dyDescent="0.25">
      <c r="B21" s="51"/>
      <c r="C21" s="51"/>
      <c r="D21" s="51"/>
      <c r="E21" s="52"/>
      <c r="F21" s="52"/>
      <c r="G21" s="36"/>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row>
    <row r="22" spans="2:33" s="30" customFormat="1" x14ac:dyDescent="0.25">
      <c r="AG22" s="30" t="s">
        <v>0</v>
      </c>
    </row>
    <row r="23" spans="2:33" s="20" customFormat="1" x14ac:dyDescent="0.25">
      <c r="B23" s="73" t="s">
        <v>371</v>
      </c>
      <c r="C23" s="35"/>
      <c r="D23" s="53">
        <v>1004</v>
      </c>
      <c r="E23" s="48"/>
      <c r="G23" s="36"/>
    </row>
    <row r="24" spans="2:33" s="36" customFormat="1" x14ac:dyDescent="0.25">
      <c r="B24" s="73" t="s">
        <v>372</v>
      </c>
      <c r="C24" s="35"/>
      <c r="D24" s="81" t="s">
        <v>428</v>
      </c>
      <c r="E24" s="35"/>
    </row>
    <row r="25" spans="2:33" s="36" customFormat="1" x14ac:dyDescent="0.25">
      <c r="B25" s="73" t="s">
        <v>373</v>
      </c>
      <c r="C25" s="35"/>
      <c r="D25" s="82" t="s">
        <v>429</v>
      </c>
      <c r="E25" s="35"/>
    </row>
    <row r="26" spans="2:33" s="20" customFormat="1" x14ac:dyDescent="0.25">
      <c r="B26" s="74" t="s">
        <v>395</v>
      </c>
      <c r="C26" s="35"/>
      <c r="D26" s="81" t="s">
        <v>430</v>
      </c>
      <c r="E26" s="48"/>
      <c r="G26" s="36"/>
    </row>
    <row r="27" spans="2:33" s="20" customFormat="1" x14ac:dyDescent="0.25">
      <c r="B27" s="73" t="s">
        <v>374</v>
      </c>
      <c r="C27" s="35"/>
      <c r="D27" s="81" t="s">
        <v>431</v>
      </c>
      <c r="E27" s="48"/>
      <c r="G27" s="36"/>
    </row>
    <row r="28" spans="2:33" s="20" customFormat="1" x14ac:dyDescent="0.25">
      <c r="B28" s="75" t="s">
        <v>396</v>
      </c>
      <c r="C28" s="35"/>
      <c r="D28" s="54">
        <v>45955</v>
      </c>
      <c r="E28" s="48"/>
      <c r="F28" s="49"/>
      <c r="G28" s="36"/>
    </row>
    <row r="29" spans="2:33" s="30" customFormat="1" x14ac:dyDescent="0.25">
      <c r="AG29" s="30" t="s">
        <v>0</v>
      </c>
    </row>
    <row r="30" spans="2:33" s="34" customFormat="1" ht="39.950000000000003" customHeight="1" x14ac:dyDescent="0.25">
      <c r="B30" s="51"/>
      <c r="C30" s="51"/>
      <c r="D30" s="51"/>
      <c r="E30" s="52"/>
      <c r="F30" s="52"/>
      <c r="G30" s="36"/>
      <c r="H30" s="52"/>
      <c r="I30" s="52"/>
      <c r="J30" s="52"/>
      <c r="K30" s="52"/>
      <c r="L30" s="52"/>
      <c r="M30" s="52"/>
      <c r="N30" s="52"/>
      <c r="O30" s="52"/>
      <c r="P30" s="52"/>
      <c r="Q30" s="52"/>
      <c r="R30" s="52"/>
      <c r="S30" s="52"/>
      <c r="T30" s="52"/>
      <c r="U30" s="52"/>
      <c r="V30" s="52"/>
      <c r="W30" s="52"/>
      <c r="X30" s="52"/>
      <c r="Y30" s="52"/>
      <c r="Z30" s="52"/>
      <c r="AA30" s="52"/>
      <c r="AB30" s="52"/>
      <c r="AC30" s="52"/>
      <c r="AD30" s="52"/>
      <c r="AE30" s="52"/>
      <c r="AF30" s="52"/>
      <c r="AG30" s="52"/>
    </row>
    <row r="31" spans="2:33" s="30" customFormat="1" x14ac:dyDescent="0.25">
      <c r="AG31" s="30" t="s">
        <v>0</v>
      </c>
    </row>
    <row r="32" spans="2:33" s="20" customFormat="1" ht="15.75" x14ac:dyDescent="0.25">
      <c r="B32" s="76" t="s">
        <v>375</v>
      </c>
      <c r="C32" s="49"/>
      <c r="D32" s="55">
        <v>1234</v>
      </c>
      <c r="E32" s="50"/>
      <c r="G32" s="36"/>
    </row>
    <row r="33" spans="2:33" s="20" customFormat="1" ht="15.75" x14ac:dyDescent="0.25">
      <c r="B33" s="76" t="s">
        <v>376</v>
      </c>
      <c r="C33" s="50"/>
      <c r="D33" s="54">
        <v>45955</v>
      </c>
      <c r="E33" s="50"/>
      <c r="G33" s="36"/>
    </row>
    <row r="34" spans="2:33" s="20" customFormat="1" ht="15.75" x14ac:dyDescent="0.25">
      <c r="B34" s="76" t="s">
        <v>377</v>
      </c>
      <c r="C34" s="49"/>
      <c r="D34" s="55">
        <v>12345</v>
      </c>
      <c r="E34" s="50"/>
      <c r="G34" s="36"/>
    </row>
    <row r="35" spans="2:33" s="20" customFormat="1" ht="15.75" x14ac:dyDescent="0.25">
      <c r="B35" s="76" t="s">
        <v>393</v>
      </c>
      <c r="C35" s="49"/>
      <c r="D35" s="81" t="s">
        <v>432</v>
      </c>
      <c r="E35" s="50"/>
      <c r="G35" s="36"/>
    </row>
    <row r="36" spans="2:33" s="20" customFormat="1" ht="15.75" x14ac:dyDescent="0.25">
      <c r="B36" s="76" t="s">
        <v>394</v>
      </c>
      <c r="C36" s="49"/>
      <c r="D36" s="55">
        <v>123456</v>
      </c>
      <c r="E36" s="50"/>
      <c r="G36" s="36"/>
    </row>
    <row r="37" spans="2:33" s="30" customFormat="1" x14ac:dyDescent="0.25">
      <c r="AG37" s="30" t="s">
        <v>0</v>
      </c>
    </row>
    <row r="38" spans="2:33" s="34" customFormat="1" ht="39.950000000000003" customHeight="1" x14ac:dyDescent="0.25">
      <c r="B38" s="51"/>
      <c r="C38" s="51"/>
      <c r="D38" s="51"/>
      <c r="E38" s="52"/>
      <c r="F38" s="52"/>
      <c r="G38" s="36"/>
      <c r="H38" s="52"/>
      <c r="I38" s="52"/>
      <c r="J38" s="52"/>
      <c r="K38" s="52"/>
      <c r="L38" s="52"/>
      <c r="M38" s="52"/>
      <c r="N38" s="52"/>
      <c r="O38" s="52"/>
      <c r="P38" s="52"/>
      <c r="Q38" s="52"/>
      <c r="R38" s="52"/>
      <c r="S38" s="52"/>
      <c r="T38" s="52"/>
      <c r="U38" s="52"/>
      <c r="V38" s="52"/>
      <c r="W38" s="52"/>
      <c r="X38" s="52"/>
      <c r="Y38" s="52"/>
      <c r="Z38" s="52"/>
      <c r="AA38" s="52"/>
      <c r="AB38" s="52"/>
      <c r="AC38" s="52"/>
      <c r="AD38" s="52"/>
      <c r="AE38" s="52"/>
      <c r="AF38" s="52"/>
      <c r="AG38" s="52"/>
    </row>
    <row r="39" spans="2:33" s="30" customFormat="1" x14ac:dyDescent="0.25">
      <c r="AG39" s="30" t="s">
        <v>0</v>
      </c>
    </row>
    <row r="40" spans="2:33" s="20" customFormat="1" ht="15.75" x14ac:dyDescent="0.25">
      <c r="B40" s="80" t="s">
        <v>427</v>
      </c>
      <c r="C40" s="49"/>
      <c r="D40" s="56">
        <v>36892</v>
      </c>
      <c r="E40" s="37"/>
      <c r="G40" s="36"/>
    </row>
    <row r="41" spans="2:33" s="20" customFormat="1" ht="31.5" thickBot="1" x14ac:dyDescent="0.3">
      <c r="B41" s="38" t="s">
        <v>378</v>
      </c>
      <c r="C41" s="50"/>
      <c r="D41" s="55">
        <v>0.255</v>
      </c>
      <c r="G41" s="36"/>
    </row>
    <row r="42" spans="2:33" s="20" customFormat="1" ht="50.1" customHeight="1" thickTop="1" thickBot="1" x14ac:dyDescent="0.3">
      <c r="B42" s="76" t="s">
        <v>333</v>
      </c>
      <c r="C42" s="50"/>
      <c r="D42" s="42" t="s">
        <v>334</v>
      </c>
      <c r="G42" s="36"/>
    </row>
    <row r="43" spans="2:33" s="20" customFormat="1" ht="46.5" thickTop="1" x14ac:dyDescent="0.25">
      <c r="B43" s="38" t="s">
        <v>303</v>
      </c>
      <c r="C43" s="50"/>
      <c r="D43" s="84">
        <v>45713</v>
      </c>
      <c r="G43" s="36"/>
    </row>
    <row r="44" spans="2:33" s="30" customFormat="1" x14ac:dyDescent="0.25">
      <c r="AG44" s="30" t="s">
        <v>0</v>
      </c>
    </row>
    <row r="45" spans="2:33" s="34" customFormat="1" ht="39.950000000000003" customHeight="1" x14ac:dyDescent="0.25">
      <c r="B45" s="51"/>
      <c r="C45" s="51"/>
      <c r="D45" s="51"/>
      <c r="E45" s="52"/>
      <c r="F45" s="52"/>
      <c r="G45" s="36"/>
      <c r="H45" s="52"/>
      <c r="I45" s="52"/>
      <c r="J45" s="52"/>
      <c r="K45" s="52"/>
      <c r="L45" s="52"/>
      <c r="M45" s="52"/>
      <c r="N45" s="52"/>
      <c r="O45" s="52"/>
      <c r="P45" s="52"/>
      <c r="Q45" s="52"/>
      <c r="R45" s="52"/>
      <c r="S45" s="52"/>
      <c r="T45" s="52"/>
      <c r="U45" s="52"/>
      <c r="V45" s="52"/>
      <c r="W45" s="52"/>
      <c r="X45" s="52"/>
      <c r="Y45" s="52"/>
      <c r="Z45" s="52"/>
      <c r="AA45" s="52"/>
      <c r="AB45" s="52"/>
      <c r="AC45" s="52"/>
      <c r="AD45" s="52"/>
      <c r="AE45" s="52"/>
      <c r="AF45" s="52"/>
      <c r="AG45" s="52"/>
    </row>
    <row r="46" spans="2:33" s="30" customFormat="1" x14ac:dyDescent="0.25">
      <c r="B46" s="49"/>
      <c r="AG46" s="30" t="s">
        <v>0</v>
      </c>
    </row>
    <row r="47" spans="2:33" s="30" customFormat="1" ht="15.75" x14ac:dyDescent="0.25">
      <c r="B47" s="38" t="s">
        <v>379</v>
      </c>
      <c r="D47" s="83" t="s">
        <v>433</v>
      </c>
      <c r="G47" s="36"/>
      <c r="AG47" s="30" t="s">
        <v>0</v>
      </c>
    </row>
    <row r="48" spans="2:33" s="20" customFormat="1" ht="30.75" x14ac:dyDescent="0.25">
      <c r="B48" s="57" t="s">
        <v>343</v>
      </c>
      <c r="C48" s="30"/>
      <c r="D48" s="83" t="s">
        <v>434</v>
      </c>
      <c r="E48" s="30"/>
      <c r="G48" s="36"/>
    </row>
    <row r="49" spans="2:33" s="20" customFormat="1" ht="31.5" thickBot="1" x14ac:dyDescent="0.3">
      <c r="B49" s="38" t="s">
        <v>344</v>
      </c>
      <c r="C49" s="30"/>
      <c r="D49" s="83" t="s">
        <v>435</v>
      </c>
      <c r="E49" s="30"/>
      <c r="G49" s="36"/>
    </row>
    <row r="50" spans="2:33" s="20" customFormat="1" ht="50.1" customHeight="1" thickTop="1" thickBot="1" x14ac:dyDescent="0.3">
      <c r="B50" s="38" t="s">
        <v>359</v>
      </c>
      <c r="C50" s="50"/>
      <c r="D50" s="42" t="s">
        <v>12</v>
      </c>
      <c r="G50" s="36"/>
    </row>
    <row r="51" spans="2:33" s="20" customFormat="1" ht="50.1" customHeight="1" thickTop="1" thickBot="1" x14ac:dyDescent="0.3">
      <c r="B51" s="38" t="s">
        <v>361</v>
      </c>
      <c r="C51" s="50"/>
      <c r="D51" s="42" t="s">
        <v>186</v>
      </c>
      <c r="G51" s="36"/>
    </row>
    <row r="52" spans="2:33" s="20" customFormat="1" ht="47.25" thickTop="1" thickBot="1" x14ac:dyDescent="0.3">
      <c r="B52" s="38" t="s">
        <v>380</v>
      </c>
      <c r="C52" s="50"/>
      <c r="D52" s="65">
        <v>132.5</v>
      </c>
      <c r="G52" s="36"/>
    </row>
    <row r="53" spans="2:33" s="20" customFormat="1" ht="50.1" customHeight="1" thickTop="1" thickBot="1" x14ac:dyDescent="0.3">
      <c r="B53" s="80" t="s">
        <v>426</v>
      </c>
      <c r="C53" s="50"/>
      <c r="D53" s="43" t="s">
        <v>180</v>
      </c>
      <c r="G53" s="36"/>
    </row>
    <row r="54" spans="2:33" s="20" customFormat="1" ht="50.1" customHeight="1" thickTop="1" thickBot="1" x14ac:dyDescent="0.3">
      <c r="B54" s="76" t="s">
        <v>318</v>
      </c>
      <c r="D54" s="43" t="s">
        <v>180</v>
      </c>
      <c r="G54" s="36"/>
    </row>
    <row r="55" spans="2:33" s="20" customFormat="1" ht="50.1" customHeight="1" thickTop="1" thickBot="1" x14ac:dyDescent="0.3">
      <c r="B55" s="76" t="s">
        <v>319</v>
      </c>
      <c r="D55" s="44" t="s">
        <v>181</v>
      </c>
      <c r="G55" s="36"/>
    </row>
    <row r="56" spans="2:33" s="20" customFormat="1" ht="46.5" thickTop="1" x14ac:dyDescent="0.25">
      <c r="B56" s="38" t="s">
        <v>370</v>
      </c>
      <c r="D56" s="65">
        <v>123.98699999999999</v>
      </c>
      <c r="G56" s="36"/>
    </row>
    <row r="57" spans="2:33" s="20" customFormat="1" x14ac:dyDescent="0.25">
      <c r="B57" s="50"/>
      <c r="C57" s="50"/>
      <c r="D57" s="50"/>
    </row>
    <row r="58" spans="2:33" s="34" customFormat="1" ht="39.950000000000003" customHeight="1" x14ac:dyDescent="0.25">
      <c r="B58" s="51"/>
      <c r="C58" s="51"/>
      <c r="D58" s="51"/>
      <c r="E58" s="52"/>
      <c r="F58" s="52"/>
      <c r="G58" s="36"/>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row>
    <row r="59" spans="2:33" s="30" customFormat="1" x14ac:dyDescent="0.25">
      <c r="AG59" s="30" t="s">
        <v>0</v>
      </c>
    </row>
    <row r="60" spans="2:33" s="20" customFormat="1" ht="15.75" x14ac:dyDescent="0.25">
      <c r="B60" s="76" t="s">
        <v>381</v>
      </c>
      <c r="D60" s="65">
        <v>42</v>
      </c>
      <c r="G60" s="36"/>
    </row>
    <row r="61" spans="2:33" s="20" customFormat="1" ht="15.75" x14ac:dyDescent="0.25">
      <c r="B61" s="76" t="s">
        <v>382</v>
      </c>
      <c r="D61" s="85" t="s">
        <v>436</v>
      </c>
      <c r="G61" s="36"/>
    </row>
    <row r="62" spans="2:33" s="20" customFormat="1" ht="15.75" x14ac:dyDescent="0.25">
      <c r="B62" s="38" t="s">
        <v>383</v>
      </c>
      <c r="D62" s="85" t="s">
        <v>437</v>
      </c>
      <c r="G62" s="36"/>
    </row>
    <row r="63" spans="2:33" s="20" customFormat="1" ht="16.5" thickBot="1" x14ac:dyDescent="0.3">
      <c r="B63" s="38" t="s">
        <v>384</v>
      </c>
      <c r="D63" s="86" t="s">
        <v>438</v>
      </c>
      <c r="G63" s="36"/>
    </row>
    <row r="64" spans="2:33" s="20" customFormat="1" ht="50.1" customHeight="1" x14ac:dyDescent="0.25">
      <c r="B64" s="76" t="s">
        <v>315</v>
      </c>
      <c r="D64" s="42" t="s">
        <v>10</v>
      </c>
      <c r="G64" s="36"/>
    </row>
    <row r="65" spans="2:7" s="20" customFormat="1" ht="32.25" thickTop="1" thickBot="1" x14ac:dyDescent="0.3">
      <c r="B65" s="76" t="s">
        <v>397</v>
      </c>
      <c r="D65" s="87">
        <v>42060</v>
      </c>
      <c r="G65" s="36"/>
    </row>
    <row r="66" spans="2:7" s="20" customFormat="1" ht="50.1" customHeight="1" x14ac:dyDescent="0.25">
      <c r="B66" s="76" t="s">
        <v>316</v>
      </c>
      <c r="D66" s="42" t="s">
        <v>164</v>
      </c>
      <c r="G66" s="36"/>
    </row>
    <row r="67" spans="2:7" s="20" customFormat="1" ht="31.5" thickTop="1" x14ac:dyDescent="0.25">
      <c r="B67" s="76" t="s">
        <v>398</v>
      </c>
      <c r="D67" s="65">
        <v>15</v>
      </c>
      <c r="G67" s="36"/>
    </row>
    <row r="68" spans="2:7" s="20" customFormat="1" x14ac:dyDescent="0.25">
      <c r="B68" s="50"/>
      <c r="D68" s="39"/>
    </row>
    <row r="69" spans="2:7" s="40" customFormat="1" ht="39.950000000000003" customHeight="1" x14ac:dyDescent="0.25">
      <c r="G69" s="36"/>
    </row>
    <row r="70" spans="2:7" s="40" customFormat="1" x14ac:dyDescent="0.25"/>
    <row r="71" spans="2:7" s="20" customFormat="1" ht="30.75" x14ac:dyDescent="0.25">
      <c r="B71" s="76" t="s">
        <v>385</v>
      </c>
      <c r="D71" s="88" t="s">
        <v>439</v>
      </c>
      <c r="G71" s="36"/>
    </row>
    <row r="72" spans="2:7" s="20" customFormat="1" ht="30.75" x14ac:dyDescent="0.25">
      <c r="B72" s="76" t="s">
        <v>386</v>
      </c>
      <c r="D72" s="88" t="s">
        <v>440</v>
      </c>
      <c r="G72" s="36"/>
    </row>
    <row r="73" spans="2:7" s="20" customFormat="1" ht="15.75" x14ac:dyDescent="0.25">
      <c r="B73" s="38" t="s">
        <v>425</v>
      </c>
      <c r="C73" s="41"/>
      <c r="D73" s="83" t="s">
        <v>441</v>
      </c>
      <c r="G73" s="36"/>
    </row>
  </sheetData>
  <conditionalFormatting sqref="D42">
    <cfRule type="expression" dxfId="13" priority="11">
      <formula xml:space="preserve"> IF(LEFT($D$42, 13)="Please Select", TRUE)</formula>
    </cfRule>
  </conditionalFormatting>
  <conditionalFormatting sqref="D50">
    <cfRule type="expression" dxfId="11" priority="6">
      <formula xml:space="preserve"> IF(LEFT($D$50, 13)="Please Select", TRUE)</formula>
    </cfRule>
  </conditionalFormatting>
  <conditionalFormatting sqref="D51">
    <cfRule type="expression" dxfId="9" priority="12">
      <formula xml:space="preserve"> IF(LEFT($D$51, 13)="Please Select", TRUE)</formula>
    </cfRule>
  </conditionalFormatting>
  <conditionalFormatting sqref="D53">
    <cfRule type="expression" dxfId="8" priority="7">
      <formula xml:space="preserve"> IF(LEFT($D$53, 13)="Please Select", TRUE)</formula>
    </cfRule>
  </conditionalFormatting>
  <conditionalFormatting sqref="D54">
    <cfRule type="expression" dxfId="6" priority="2">
      <formula xml:space="preserve"> IF(LEFT($D$54, 13)="Please Select", TRUE)</formula>
    </cfRule>
  </conditionalFormatting>
  <conditionalFormatting sqref="D55">
    <cfRule type="expression" dxfId="4" priority="1">
      <formula xml:space="preserve"> IF(LEFT($D$55, 13)="Please Select", TRUE)</formula>
    </cfRule>
  </conditionalFormatting>
  <conditionalFormatting sqref="D64">
    <cfRule type="expression" dxfId="2" priority="4">
      <formula xml:space="preserve"> IF(LEFT($D$64, 13)="Please Select", TRUE)</formula>
    </cfRule>
  </conditionalFormatting>
  <conditionalFormatting sqref="D66">
    <cfRule type="expression" dxfId="1" priority="3">
      <formula xml:space="preserve"> IF(LEFT($D$66, 13)="Please Select", TRUE)</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5" id="{18F2AD97-309B-4B83-81FF-A119B27C6786}">
            <xm:f>AND(NOT(ISBLANK($D$50)), COUNTIF(_xlfn.ANCHORARRAY(_carb_only!$C$148), $D$50)=0)</xm:f>
            <x14:dxf>
              <fill>
                <patternFill>
                  <bgColor rgb="FFFFCCCB"/>
                </patternFill>
              </fill>
            </x14:dxf>
          </x14:cfRule>
          <xm:sqref>D50</xm:sqref>
        </x14:conditionalFormatting>
        <x14:conditionalFormatting xmlns:xm="http://schemas.microsoft.com/office/excel/2006/main">
          <x14:cfRule type="expression" priority="10" id="{BD3BD433-77EE-4C4E-A4D2-EB101F209D0E}">
            <xm:f>AND(NOT(ISBLANK($D$51)), COUNTIF(_xlfn.ANCHORARRAY(_carb_only!$C$159),$D$51)=0)</xm:f>
            <x14:dxf>
              <fill>
                <patternFill>
                  <bgColor rgb="FFFFCCCB"/>
                </patternFill>
              </fill>
            </x14:dxf>
          </x14:cfRule>
          <xm:sqref>D51</xm:sqref>
        </x14:conditionalFormatting>
        <x14:conditionalFormatting xmlns:xm="http://schemas.microsoft.com/office/excel/2006/main">
          <x14:cfRule type="expression" priority="15" id="{3E150CEA-0BD7-42ED-BF8E-5A0B3A1E3F4D}">
            <xm:f>AND(NOT(ISBLANK($D$53)), COUNTIF(_xlfn.ANCHORARRAY(_carb_only!$C$173), $D$53)=0)</xm:f>
            <x14:dxf>
              <fill>
                <patternFill>
                  <bgColor rgb="FFFFCCCB"/>
                </patternFill>
              </fill>
            </x14:dxf>
          </x14:cfRule>
          <xm:sqref>D53</xm:sqref>
        </x14:conditionalFormatting>
        <x14:conditionalFormatting xmlns:xm="http://schemas.microsoft.com/office/excel/2006/main">
          <x14:cfRule type="expression" priority="14" id="{23776A2C-C8B9-4DA2-AF52-51F681B5AA82}">
            <xm:f>AND(NOT(ISBLANK($D$54)), COUNTIF(_xlfn.ANCHORARRAY(_carb_only!$C$195), $D$54)=0)</xm:f>
            <x14:dxf>
              <fill>
                <patternFill>
                  <bgColor rgb="FFFFCCCB"/>
                </patternFill>
              </fill>
            </x14:dxf>
          </x14:cfRule>
          <xm:sqref>D54</xm:sqref>
        </x14:conditionalFormatting>
        <x14:conditionalFormatting xmlns:xm="http://schemas.microsoft.com/office/excel/2006/main">
          <x14:cfRule type="expression" priority="13" id="{EE1665C0-4A6B-47DF-A1BE-E2B65181F272}">
            <xm:f>AND(NOT(ISBLANK($D$55)), COUNTIF(_xlfn.ANCHORARRAY(_carb_only!$C$195), $D$55)=0)</xm:f>
            <x14:dxf>
              <fill>
                <patternFill>
                  <bgColor rgb="FFFFCCCB"/>
                </patternFill>
              </fill>
            </x14:dxf>
          </x14:cfRule>
          <xm:sqref>D55</xm:sqref>
        </x14:conditionalFormatting>
      </x14:conditionalFormattings>
    </ext>
    <ext xmlns:x14="http://schemas.microsoft.com/office/spreadsheetml/2009/9/main" uri="{CCE6A557-97BC-4b89-ADB6-D9C93CAAB3DF}">
      <x14:dataValidations xmlns:xm="http://schemas.microsoft.com/office/excel/2006/main" count="6">
        <x14:dataValidation type="list" allowBlank="1" showInputMessage="1" showErrorMessage="1" xr:uid="{49107DC0-90FB-436C-BEED-374740659B57}">
          <x14:formula1>
            <xm:f>_xlfn.ANCHORARRAY(_carb_only!$C$173)</xm:f>
          </x14:formula1>
          <xm:sqref>D53</xm:sqref>
        </x14:dataValidation>
        <x14:dataValidation type="list" allowBlank="1" showInputMessage="1" showErrorMessage="1" xr:uid="{BACF1336-2B7C-41C5-A2E2-B08EE21E4D61}">
          <x14:formula1>
            <xm:f>_xlfn.ANCHORARRAY(_carb_only!$C$159)</xm:f>
          </x14:formula1>
          <xm:sqref>D51</xm:sqref>
        </x14:dataValidation>
        <x14:dataValidation type="list" allowBlank="1" showInputMessage="1" showErrorMessage="1" xr:uid="{DCCEE713-3A4E-48FF-A876-31494FE49BD0}">
          <x14:formula1>
            <xm:f>_xlfn.ANCHORARRAY(_carb_only!$C$195)</xm:f>
          </x14:formula1>
          <xm:sqref>D54:D55</xm:sqref>
        </x14:dataValidation>
        <x14:dataValidation type="list" allowBlank="1" showInputMessage="1" showErrorMessage="1" xr:uid="{B3CD1032-1545-410A-97F9-283837E4F138}">
          <x14:formula1>
            <xm:f>_xlfn.ANCHORARRAY(_carb_only!$C$148)</xm:f>
          </x14:formula1>
          <xm:sqref>D50</xm:sqref>
        </x14:dataValidation>
        <x14:dataValidation type="list" allowBlank="1" showInputMessage="1" showErrorMessage="1" xr:uid="{23634E7E-61BD-43DC-8741-E4707DCEDFE1}">
          <x14:formula1>
            <xm:f>_xlfn.ANCHORARRAY(_carb_only!$C$139)</xm:f>
          </x14:formula1>
          <xm:sqref>D42</xm:sqref>
        </x14:dataValidation>
        <x14:dataValidation type="list" allowBlank="1" showInputMessage="1" showErrorMessage="1" xr:uid="{C6E03D95-5D42-4D99-AB49-02D8EF81D22D}">
          <x14:formula1>
            <xm:f>_xlfn.ANCHORARRAY(_carb_only!$C$217)</xm:f>
          </x14:formula1>
          <xm:sqref>D66 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22"/>
  <sheetViews>
    <sheetView zoomScaleNormal="100" workbookViewId="0"/>
  </sheetViews>
  <sheetFormatPr defaultRowHeight="15" x14ac:dyDescent="0.25"/>
  <cols>
    <col min="1" max="1" width="3.7109375" customWidth="1"/>
    <col min="2" max="2" width="11" customWidth="1"/>
    <col min="3" max="3" width="45.7109375" style="1" customWidth="1"/>
    <col min="4" max="4" width="10.42578125" bestFit="1" customWidth="1"/>
    <col min="5" max="5" width="12.5703125" bestFit="1" customWidth="1"/>
    <col min="6" max="6" width="10.7109375" style="1" customWidth="1"/>
    <col min="7" max="7" width="45.7109375" style="1" customWidth="1"/>
  </cols>
  <sheetData>
    <row r="2" spans="1:18" s="21" customFormat="1" ht="21" x14ac:dyDescent="0.35">
      <c r="B2" s="21" t="s">
        <v>14</v>
      </c>
      <c r="C2" s="22"/>
      <c r="F2" s="22"/>
      <c r="G2" s="22"/>
    </row>
    <row r="3" spans="1:18" x14ac:dyDescent="0.25">
      <c r="G3" s="4"/>
      <c r="H3" s="7"/>
      <c r="I3" s="7"/>
      <c r="J3" s="7"/>
      <c r="K3" s="7"/>
      <c r="L3" s="7"/>
      <c r="M3" s="7"/>
      <c r="N3" s="7"/>
      <c r="O3" s="7"/>
      <c r="P3" s="7"/>
      <c r="Q3" s="7"/>
      <c r="R3" s="7"/>
    </row>
    <row r="4" spans="1:18" x14ac:dyDescent="0.25">
      <c r="A4" t="s">
        <v>15</v>
      </c>
      <c r="B4" t="s">
        <v>16</v>
      </c>
    </row>
    <row r="7" spans="1:18" x14ac:dyDescent="0.25">
      <c r="B7" s="16" t="s">
        <v>17</v>
      </c>
    </row>
    <row r="8" spans="1:18" x14ac:dyDescent="0.25">
      <c r="B8" s="16"/>
    </row>
    <row r="9" spans="1:18" x14ac:dyDescent="0.25">
      <c r="B9" t="s">
        <v>18</v>
      </c>
      <c r="C9" s="1" t="s">
        <v>19</v>
      </c>
    </row>
    <row r="10" spans="1:18" s="20" customFormat="1" ht="30" x14ac:dyDescent="0.25">
      <c r="B10" s="23" t="s">
        <v>20</v>
      </c>
      <c r="C10" s="23" t="s">
        <v>21</v>
      </c>
      <c r="D10" s="24"/>
      <c r="F10" s="23"/>
      <c r="G10" s="23"/>
    </row>
    <row r="11" spans="1:18" s="20" customFormat="1" ht="30" x14ac:dyDescent="0.25">
      <c r="B11" s="23" t="s">
        <v>22</v>
      </c>
      <c r="C11" s="23" t="s">
        <v>23</v>
      </c>
      <c r="D11" s="24"/>
      <c r="F11" s="23"/>
      <c r="G11" s="23"/>
    </row>
    <row r="12" spans="1:18" s="20" customFormat="1" ht="30" x14ac:dyDescent="0.25">
      <c r="B12" s="23" t="s">
        <v>24</v>
      </c>
      <c r="C12" s="23" t="s">
        <v>25</v>
      </c>
      <c r="D12" s="24"/>
      <c r="F12" s="23"/>
      <c r="G12" s="23"/>
    </row>
    <row r="13" spans="1:18" s="20" customFormat="1" x14ac:dyDescent="0.25">
      <c r="B13" s="23" t="s">
        <v>26</v>
      </c>
      <c r="C13" s="23" t="s">
        <v>27</v>
      </c>
      <c r="D13" s="24"/>
      <c r="F13" s="23"/>
      <c r="G13" s="23"/>
    </row>
    <row r="14" spans="1:18" x14ac:dyDescent="0.25">
      <c r="B14" s="20"/>
      <c r="C14" s="23"/>
    </row>
    <row r="15" spans="1:18" x14ac:dyDescent="0.25">
      <c r="B15" s="20"/>
      <c r="C15" s="23"/>
    </row>
    <row r="16" spans="1:18" x14ac:dyDescent="0.25">
      <c r="B16" s="16" t="s">
        <v>28</v>
      </c>
      <c r="G16" s="4"/>
      <c r="H16" s="7"/>
      <c r="I16" s="7"/>
      <c r="J16" s="7"/>
      <c r="K16" s="7"/>
      <c r="L16" s="7"/>
      <c r="M16" s="7"/>
      <c r="N16" s="7"/>
      <c r="O16" s="7"/>
      <c r="P16" s="7"/>
      <c r="Q16" s="7"/>
      <c r="R16" s="7"/>
    </row>
    <row r="17" spans="2:18" x14ac:dyDescent="0.25">
      <c r="G17" s="4"/>
      <c r="H17" s="7"/>
      <c r="I17" s="7"/>
      <c r="J17" s="7"/>
      <c r="K17" s="7"/>
      <c r="L17" s="7"/>
      <c r="M17" s="7"/>
      <c r="N17" s="7"/>
      <c r="O17" s="7"/>
      <c r="P17" s="7"/>
      <c r="Q17" s="7"/>
      <c r="R17" s="7"/>
    </row>
    <row r="18" spans="2:18" x14ac:dyDescent="0.25">
      <c r="B18" t="s">
        <v>29</v>
      </c>
      <c r="C18" s="1" t="s">
        <v>30</v>
      </c>
      <c r="D18" t="s">
        <v>20</v>
      </c>
      <c r="E18" t="s">
        <v>31</v>
      </c>
      <c r="F18" s="1" t="s">
        <v>32</v>
      </c>
      <c r="G18" s="1" t="s">
        <v>33</v>
      </c>
      <c r="H18" s="7"/>
      <c r="I18" s="7"/>
      <c r="J18" s="7"/>
      <c r="K18" s="7"/>
      <c r="L18" s="7"/>
      <c r="M18" s="7"/>
      <c r="N18" s="7"/>
      <c r="O18" s="7"/>
      <c r="P18" s="7"/>
      <c r="Q18" s="7"/>
      <c r="R18" s="7"/>
    </row>
    <row r="19" spans="2:18" s="20" customFormat="1" ht="90" x14ac:dyDescent="0.25">
      <c r="B19" s="20">
        <v>1</v>
      </c>
      <c r="C19" s="23" t="s">
        <v>34</v>
      </c>
      <c r="D19" s="24">
        <v>45484</v>
      </c>
      <c r="E19" s="20" t="s">
        <v>35</v>
      </c>
      <c r="F19" s="23" t="str">
        <f>$B$12</f>
        <v>Consider Future</v>
      </c>
      <c r="G19" s="23" t="s">
        <v>36</v>
      </c>
    </row>
    <row r="20" spans="2:18" s="20" customFormat="1" ht="30" x14ac:dyDescent="0.25">
      <c r="B20" s="20">
        <v>2</v>
      </c>
      <c r="C20" s="23" t="s">
        <v>37</v>
      </c>
      <c r="D20" s="24">
        <v>45481</v>
      </c>
      <c r="E20" s="20" t="s">
        <v>38</v>
      </c>
      <c r="F20" s="23" t="str">
        <f t="shared" ref="F20:F36" si="0">$B$13</f>
        <v>Resolved</v>
      </c>
      <c r="G20" s="23" t="s">
        <v>39</v>
      </c>
    </row>
    <row r="21" spans="2:18" s="20" customFormat="1" ht="45" x14ac:dyDescent="0.25">
      <c r="B21" s="20">
        <v>3</v>
      </c>
      <c r="C21" s="23" t="s">
        <v>40</v>
      </c>
      <c r="D21" s="24">
        <v>45484</v>
      </c>
      <c r="E21" s="20" t="s">
        <v>35</v>
      </c>
      <c r="F21" s="23" t="str">
        <f t="shared" si="0"/>
        <v>Resolved</v>
      </c>
      <c r="G21" s="23" t="s">
        <v>41</v>
      </c>
    </row>
    <row r="22" spans="2:18" s="20" customFormat="1" x14ac:dyDescent="0.25">
      <c r="B22" s="20">
        <v>4</v>
      </c>
      <c r="C22" s="23" t="s">
        <v>42</v>
      </c>
      <c r="D22" s="24">
        <v>45484</v>
      </c>
      <c r="E22" s="20" t="s">
        <v>35</v>
      </c>
      <c r="F22" s="23" t="str">
        <f t="shared" si="0"/>
        <v>Resolved</v>
      </c>
      <c r="G22" s="23" t="s">
        <v>43</v>
      </c>
    </row>
    <row r="23" spans="2:18" s="20" customFormat="1" ht="45" x14ac:dyDescent="0.25">
      <c r="B23" s="20">
        <v>5</v>
      </c>
      <c r="C23" s="23" t="s">
        <v>44</v>
      </c>
      <c r="D23" s="24">
        <v>45484</v>
      </c>
      <c r="E23" s="20" t="s">
        <v>35</v>
      </c>
      <c r="F23" s="23" t="str">
        <f t="shared" si="0"/>
        <v>Resolved</v>
      </c>
      <c r="G23" s="23" t="s">
        <v>45</v>
      </c>
    </row>
    <row r="24" spans="2:18" s="20" customFormat="1" x14ac:dyDescent="0.25">
      <c r="B24" s="20">
        <v>6</v>
      </c>
      <c r="C24" s="23" t="s">
        <v>46</v>
      </c>
      <c r="D24" s="24">
        <v>45435</v>
      </c>
      <c r="E24" s="20" t="s">
        <v>38</v>
      </c>
      <c r="F24" s="23" t="str">
        <f t="shared" si="0"/>
        <v>Resolved</v>
      </c>
      <c r="G24" s="23" t="s">
        <v>47</v>
      </c>
    </row>
    <row r="25" spans="2:18" s="20" customFormat="1" ht="30" x14ac:dyDescent="0.25">
      <c r="B25" s="20">
        <v>7</v>
      </c>
      <c r="C25" s="23" t="s">
        <v>48</v>
      </c>
      <c r="D25" s="24">
        <v>45484</v>
      </c>
      <c r="E25" s="20" t="s">
        <v>35</v>
      </c>
      <c r="F25" s="23" t="str">
        <f t="shared" si="0"/>
        <v>Resolved</v>
      </c>
      <c r="G25" s="23" t="s">
        <v>49</v>
      </c>
    </row>
    <row r="26" spans="2:18" s="20" customFormat="1" ht="90" x14ac:dyDescent="0.25">
      <c r="B26" s="20">
        <v>8</v>
      </c>
      <c r="C26" s="23" t="s">
        <v>50</v>
      </c>
      <c r="D26" s="24">
        <v>45525</v>
      </c>
      <c r="E26" s="20" t="s">
        <v>51</v>
      </c>
      <c r="F26" s="23" t="str">
        <f t="shared" si="0"/>
        <v>Resolved</v>
      </c>
      <c r="G26" s="23" t="s">
        <v>52</v>
      </c>
    </row>
    <row r="27" spans="2:18" s="20" customFormat="1" ht="30" x14ac:dyDescent="0.25">
      <c r="B27" s="20">
        <v>9</v>
      </c>
      <c r="C27" s="23" t="s">
        <v>53</v>
      </c>
      <c r="D27" s="24">
        <v>45299</v>
      </c>
      <c r="E27" s="20" t="s">
        <v>54</v>
      </c>
      <c r="F27" s="23" t="str">
        <f t="shared" si="0"/>
        <v>Resolved</v>
      </c>
      <c r="G27" s="23" t="s">
        <v>55</v>
      </c>
    </row>
    <row r="28" spans="2:18" s="20" customFormat="1" x14ac:dyDescent="0.25">
      <c r="B28" s="20">
        <v>10</v>
      </c>
      <c r="C28" s="23" t="s">
        <v>56</v>
      </c>
      <c r="D28" s="24">
        <v>45663</v>
      </c>
      <c r="E28" s="20" t="s">
        <v>57</v>
      </c>
      <c r="F28" s="23" t="str">
        <f t="shared" si="0"/>
        <v>Resolved</v>
      </c>
      <c r="G28" s="23" t="s">
        <v>58</v>
      </c>
    </row>
    <row r="29" spans="2:18" s="20" customFormat="1" ht="45" x14ac:dyDescent="0.25">
      <c r="B29" s="20">
        <v>11</v>
      </c>
      <c r="C29" s="23" t="s">
        <v>59</v>
      </c>
      <c r="D29" s="24">
        <v>45663</v>
      </c>
      <c r="E29" s="20" t="s">
        <v>57</v>
      </c>
      <c r="F29" s="23" t="str">
        <f t="shared" si="0"/>
        <v>Resolved</v>
      </c>
      <c r="G29" s="23" t="s">
        <v>60</v>
      </c>
    </row>
    <row r="30" spans="2:18" s="20" customFormat="1" ht="30" x14ac:dyDescent="0.25">
      <c r="B30" s="20">
        <v>12</v>
      </c>
      <c r="C30" s="23" t="s">
        <v>61</v>
      </c>
      <c r="D30" s="24">
        <v>45663</v>
      </c>
      <c r="E30" s="20" t="s">
        <v>57</v>
      </c>
      <c r="F30" s="23" t="str">
        <f t="shared" si="0"/>
        <v>Resolved</v>
      </c>
      <c r="G30" s="23"/>
    </row>
    <row r="31" spans="2:18" s="20" customFormat="1" x14ac:dyDescent="0.25">
      <c r="B31" s="20">
        <v>13</v>
      </c>
      <c r="C31" s="23" t="s">
        <v>62</v>
      </c>
      <c r="D31" s="24">
        <v>45663</v>
      </c>
      <c r="E31" s="20" t="s">
        <v>63</v>
      </c>
      <c r="F31" s="23" t="str">
        <f t="shared" si="0"/>
        <v>Resolved</v>
      </c>
      <c r="G31" s="23"/>
    </row>
    <row r="32" spans="2:18" s="20" customFormat="1" ht="195" x14ac:dyDescent="0.25">
      <c r="B32" s="20">
        <v>14</v>
      </c>
      <c r="C32" s="23" t="s">
        <v>64</v>
      </c>
      <c r="D32" s="24">
        <v>45663</v>
      </c>
      <c r="E32" s="20" t="s">
        <v>63</v>
      </c>
      <c r="F32" s="23" t="str">
        <f t="shared" si="0"/>
        <v>Resolved</v>
      </c>
      <c r="G32" s="23" t="s">
        <v>65</v>
      </c>
    </row>
    <row r="33" spans="2:7" s="20" customFormat="1" ht="45" x14ac:dyDescent="0.25">
      <c r="B33" s="20">
        <v>15</v>
      </c>
      <c r="C33" s="23" t="s">
        <v>66</v>
      </c>
      <c r="D33" s="24">
        <v>45663</v>
      </c>
      <c r="E33" s="20" t="s">
        <v>63</v>
      </c>
      <c r="F33" s="23" t="str">
        <f t="shared" si="0"/>
        <v>Resolved</v>
      </c>
      <c r="G33" s="23" t="s">
        <v>67</v>
      </c>
    </row>
    <row r="34" spans="2:7" s="20" customFormat="1" ht="90" x14ac:dyDescent="0.25">
      <c r="B34" s="20">
        <v>16</v>
      </c>
      <c r="C34" s="23" t="s">
        <v>68</v>
      </c>
      <c r="D34" s="24">
        <v>45663</v>
      </c>
      <c r="E34" s="20" t="s">
        <v>63</v>
      </c>
      <c r="F34" s="23" t="str">
        <f t="shared" si="0"/>
        <v>Resolved</v>
      </c>
      <c r="G34" s="23" t="s">
        <v>67</v>
      </c>
    </row>
    <row r="35" spans="2:7" s="20" customFormat="1" ht="45" x14ac:dyDescent="0.25">
      <c r="B35" s="20">
        <v>17</v>
      </c>
      <c r="C35" s="23" t="s">
        <v>69</v>
      </c>
      <c r="D35" s="24">
        <v>45663</v>
      </c>
      <c r="E35" s="20" t="s">
        <v>63</v>
      </c>
      <c r="F35" s="23" t="str">
        <f t="shared" si="0"/>
        <v>Resolved</v>
      </c>
      <c r="G35" s="23" t="s">
        <v>55</v>
      </c>
    </row>
    <row r="36" spans="2:7" s="20" customFormat="1" ht="45" x14ac:dyDescent="0.25">
      <c r="B36" s="20">
        <v>18</v>
      </c>
      <c r="C36" s="23" t="s">
        <v>70</v>
      </c>
      <c r="D36" s="24">
        <v>45663</v>
      </c>
      <c r="E36" s="20" t="s">
        <v>71</v>
      </c>
      <c r="F36" s="23" t="str">
        <f t="shared" si="0"/>
        <v>Resolved</v>
      </c>
      <c r="G36" s="23" t="s">
        <v>72</v>
      </c>
    </row>
    <row r="37" spans="2:7" s="20" customFormat="1" ht="60" x14ac:dyDescent="0.25">
      <c r="B37" s="20">
        <v>19</v>
      </c>
      <c r="C37" s="23" t="s">
        <v>73</v>
      </c>
      <c r="D37" s="24">
        <v>45663</v>
      </c>
      <c r="E37" s="20" t="s">
        <v>63</v>
      </c>
      <c r="F37" s="23" t="str">
        <f t="shared" ref="F37:F59" si="1">$B$13</f>
        <v>Resolved</v>
      </c>
      <c r="G37" s="23" t="s">
        <v>74</v>
      </c>
    </row>
    <row r="38" spans="2:7" s="20" customFormat="1" ht="45" x14ac:dyDescent="0.25">
      <c r="B38" s="20">
        <v>20</v>
      </c>
      <c r="C38" s="23" t="s">
        <v>75</v>
      </c>
      <c r="D38" s="24">
        <v>45663</v>
      </c>
      <c r="E38" s="20" t="s">
        <v>76</v>
      </c>
      <c r="F38" s="23" t="str">
        <f t="shared" si="1"/>
        <v>Resolved</v>
      </c>
      <c r="G38" s="23" t="s">
        <v>77</v>
      </c>
    </row>
    <row r="39" spans="2:7" s="20" customFormat="1" ht="45" x14ac:dyDescent="0.25">
      <c r="B39" s="20">
        <v>21</v>
      </c>
      <c r="C39" s="23" t="s">
        <v>78</v>
      </c>
      <c r="D39" s="24">
        <v>45664</v>
      </c>
      <c r="E39" s="20" t="s">
        <v>79</v>
      </c>
      <c r="F39" s="23" t="str">
        <f t="shared" si="1"/>
        <v>Resolved</v>
      </c>
      <c r="G39" s="23"/>
    </row>
    <row r="40" spans="2:7" s="20" customFormat="1" ht="45" x14ac:dyDescent="0.25">
      <c r="B40" s="20">
        <v>22</v>
      </c>
      <c r="C40" s="23" t="s">
        <v>80</v>
      </c>
      <c r="D40" s="24">
        <v>45665</v>
      </c>
      <c r="E40" s="20" t="s">
        <v>81</v>
      </c>
      <c r="F40" s="23" t="str">
        <f t="shared" si="1"/>
        <v>Resolved</v>
      </c>
      <c r="G40" s="23" t="s">
        <v>55</v>
      </c>
    </row>
    <row r="41" spans="2:7" s="20" customFormat="1" ht="45" x14ac:dyDescent="0.25">
      <c r="B41" s="20">
        <v>23</v>
      </c>
      <c r="C41" s="23" t="s">
        <v>82</v>
      </c>
      <c r="D41" s="24">
        <v>45671</v>
      </c>
      <c r="E41" s="20" t="s">
        <v>63</v>
      </c>
      <c r="F41" s="23" t="str">
        <f t="shared" si="1"/>
        <v>Resolved</v>
      </c>
      <c r="G41" s="23" t="s">
        <v>83</v>
      </c>
    </row>
    <row r="42" spans="2:7" s="20" customFormat="1" ht="30" x14ac:dyDescent="0.25">
      <c r="B42" s="20">
        <v>24</v>
      </c>
      <c r="C42" s="23" t="s">
        <v>84</v>
      </c>
      <c r="D42" s="24">
        <v>45671</v>
      </c>
      <c r="E42" s="20" t="s">
        <v>85</v>
      </c>
      <c r="F42" s="23" t="str">
        <f t="shared" si="1"/>
        <v>Resolved</v>
      </c>
      <c r="G42" s="23" t="s">
        <v>86</v>
      </c>
    </row>
    <row r="43" spans="2:7" s="20" customFormat="1" ht="60" x14ac:dyDescent="0.25">
      <c r="B43" s="20">
        <v>25</v>
      </c>
      <c r="C43" s="23" t="s">
        <v>87</v>
      </c>
      <c r="D43" s="24">
        <v>45671</v>
      </c>
      <c r="E43" s="20" t="s">
        <v>85</v>
      </c>
      <c r="F43" s="23" t="str">
        <f t="shared" si="1"/>
        <v>Resolved</v>
      </c>
      <c r="G43" s="23" t="s">
        <v>88</v>
      </c>
    </row>
    <row r="44" spans="2:7" s="20" customFormat="1" ht="120" x14ac:dyDescent="0.25">
      <c r="B44" s="20">
        <v>26</v>
      </c>
      <c r="C44" s="23" t="s">
        <v>89</v>
      </c>
      <c r="D44" s="24">
        <v>45671</v>
      </c>
      <c r="E44" s="20" t="s">
        <v>85</v>
      </c>
      <c r="F44" s="23" t="str">
        <f t="shared" si="1"/>
        <v>Resolved</v>
      </c>
      <c r="G44" s="23" t="s">
        <v>90</v>
      </c>
    </row>
    <row r="45" spans="2:7" s="20" customFormat="1" ht="60" x14ac:dyDescent="0.25">
      <c r="B45" s="20">
        <v>27</v>
      </c>
      <c r="C45" s="23" t="s">
        <v>91</v>
      </c>
      <c r="D45" s="24">
        <v>45680</v>
      </c>
      <c r="E45" s="20" t="s">
        <v>92</v>
      </c>
      <c r="F45" s="23" t="str">
        <f t="shared" si="1"/>
        <v>Resolved</v>
      </c>
      <c r="G45" s="23"/>
    </row>
    <row r="46" spans="2:7" s="20" customFormat="1" ht="45" x14ac:dyDescent="0.25">
      <c r="B46" s="20">
        <v>28</v>
      </c>
      <c r="C46" s="23" t="s">
        <v>93</v>
      </c>
      <c r="D46" s="24">
        <v>45680</v>
      </c>
      <c r="E46" s="20" t="s">
        <v>92</v>
      </c>
      <c r="F46" s="23" t="str">
        <f t="shared" si="1"/>
        <v>Resolved</v>
      </c>
      <c r="G46" s="23" t="s">
        <v>94</v>
      </c>
    </row>
    <row r="47" spans="2:7" s="20" customFormat="1" ht="135" x14ac:dyDescent="0.25">
      <c r="B47" s="20">
        <v>29</v>
      </c>
      <c r="C47" s="23" t="s">
        <v>95</v>
      </c>
      <c r="D47" s="24">
        <v>45680</v>
      </c>
      <c r="E47" s="20" t="s">
        <v>38</v>
      </c>
      <c r="F47" s="23" t="str">
        <f t="shared" si="1"/>
        <v>Resolved</v>
      </c>
      <c r="G47" s="23" t="s">
        <v>96</v>
      </c>
    </row>
    <row r="48" spans="2:7" s="20" customFormat="1" ht="60" x14ac:dyDescent="0.25">
      <c r="B48" s="20">
        <v>30</v>
      </c>
      <c r="C48" s="23" t="s">
        <v>97</v>
      </c>
      <c r="D48" s="24">
        <v>45680</v>
      </c>
      <c r="E48" s="20" t="s">
        <v>92</v>
      </c>
      <c r="F48" s="23" t="str">
        <f t="shared" si="1"/>
        <v>Resolved</v>
      </c>
      <c r="G48" s="23"/>
    </row>
    <row r="49" spans="2:12" s="20" customFormat="1" ht="75" x14ac:dyDescent="0.25">
      <c r="B49" s="20">
        <v>31</v>
      </c>
      <c r="C49" s="23" t="s">
        <v>98</v>
      </c>
      <c r="D49" s="24">
        <v>45680</v>
      </c>
      <c r="E49" s="20" t="s">
        <v>38</v>
      </c>
      <c r="F49" s="23" t="str">
        <f t="shared" si="1"/>
        <v>Resolved</v>
      </c>
      <c r="G49" s="23"/>
    </row>
    <row r="50" spans="2:12" s="20" customFormat="1" ht="60" x14ac:dyDescent="0.25">
      <c r="B50" s="20">
        <v>32</v>
      </c>
      <c r="C50" s="23" t="s">
        <v>99</v>
      </c>
      <c r="D50" s="24">
        <v>45680</v>
      </c>
      <c r="E50" s="20" t="s">
        <v>35</v>
      </c>
      <c r="F50" s="23" t="str">
        <f t="shared" si="1"/>
        <v>Resolved</v>
      </c>
      <c r="G50" s="23" t="s">
        <v>100</v>
      </c>
    </row>
    <row r="51" spans="2:12" s="20" customFormat="1" ht="60" x14ac:dyDescent="0.25">
      <c r="B51" s="20">
        <v>33</v>
      </c>
      <c r="C51" s="23" t="s">
        <v>101</v>
      </c>
      <c r="D51" s="24">
        <v>45680</v>
      </c>
      <c r="E51" s="20" t="s">
        <v>92</v>
      </c>
      <c r="F51" s="23" t="str">
        <f t="shared" si="1"/>
        <v>Resolved</v>
      </c>
      <c r="G51" s="23"/>
    </row>
    <row r="52" spans="2:12" s="20" customFormat="1" ht="45" x14ac:dyDescent="0.25">
      <c r="B52" s="20">
        <v>34</v>
      </c>
      <c r="C52" s="23" t="s">
        <v>102</v>
      </c>
      <c r="D52" s="24">
        <v>45680</v>
      </c>
      <c r="E52" s="20" t="s">
        <v>38</v>
      </c>
      <c r="F52" s="23" t="str">
        <f t="shared" si="1"/>
        <v>Resolved</v>
      </c>
      <c r="G52" s="23" t="s">
        <v>103</v>
      </c>
    </row>
    <row r="53" spans="2:12" s="20" customFormat="1" ht="45" x14ac:dyDescent="0.25">
      <c r="B53" s="20">
        <v>35</v>
      </c>
      <c r="C53" s="23" t="s">
        <v>104</v>
      </c>
      <c r="D53" s="24">
        <v>45680</v>
      </c>
      <c r="E53" s="20" t="s">
        <v>92</v>
      </c>
      <c r="F53" s="23" t="str">
        <f t="shared" si="1"/>
        <v>Resolved</v>
      </c>
      <c r="G53" s="23"/>
    </row>
    <row r="54" spans="2:12" s="20" customFormat="1" x14ac:dyDescent="0.25">
      <c r="B54" s="20">
        <v>36</v>
      </c>
      <c r="C54" s="23" t="s">
        <v>105</v>
      </c>
      <c r="D54" s="24">
        <v>45680</v>
      </c>
      <c r="E54" s="20" t="s">
        <v>38</v>
      </c>
      <c r="F54" s="23" t="str">
        <f t="shared" si="1"/>
        <v>Resolved</v>
      </c>
      <c r="G54" s="23" t="s">
        <v>106</v>
      </c>
    </row>
    <row r="55" spans="2:12" s="20" customFormat="1" x14ac:dyDescent="0.25">
      <c r="B55" s="20">
        <v>37</v>
      </c>
      <c r="C55" s="23" t="s">
        <v>107</v>
      </c>
      <c r="D55" s="24">
        <v>45680</v>
      </c>
      <c r="E55" s="20" t="s">
        <v>108</v>
      </c>
      <c r="F55" s="23" t="str">
        <f t="shared" si="1"/>
        <v>Resolved</v>
      </c>
      <c r="G55" s="23"/>
    </row>
    <row r="56" spans="2:12" s="20" customFormat="1" x14ac:dyDescent="0.25">
      <c r="B56" s="20">
        <v>38</v>
      </c>
      <c r="C56" s="23" t="s">
        <v>109</v>
      </c>
      <c r="D56" s="24">
        <v>45680</v>
      </c>
      <c r="F56" s="23" t="str">
        <f t="shared" si="1"/>
        <v>Resolved</v>
      </c>
      <c r="G56" s="23"/>
    </row>
    <row r="57" spans="2:12" s="20" customFormat="1" ht="60" x14ac:dyDescent="0.2">
      <c r="B57" s="20">
        <v>39</v>
      </c>
      <c r="C57" s="23" t="s">
        <v>110</v>
      </c>
      <c r="D57" s="24">
        <v>45680</v>
      </c>
      <c r="E57" s="20" t="s">
        <v>92</v>
      </c>
      <c r="F57" s="23" t="str">
        <f t="shared" si="1"/>
        <v>Resolved</v>
      </c>
      <c r="G57" s="23"/>
      <c r="L57" s="27"/>
    </row>
    <row r="58" spans="2:12" s="20" customFormat="1" ht="30" x14ac:dyDescent="0.25">
      <c r="B58" s="20">
        <v>40</v>
      </c>
      <c r="C58" s="23" t="s">
        <v>111</v>
      </c>
      <c r="D58" s="24">
        <v>45680</v>
      </c>
      <c r="E58" s="20" t="s">
        <v>38</v>
      </c>
      <c r="F58" s="23" t="str">
        <f t="shared" si="1"/>
        <v>Resolved</v>
      </c>
      <c r="G58" s="23" t="s">
        <v>112</v>
      </c>
    </row>
    <row r="59" spans="2:12" s="20" customFormat="1" ht="45" x14ac:dyDescent="0.25">
      <c r="B59" s="20">
        <v>41</v>
      </c>
      <c r="C59" s="23" t="s">
        <v>113</v>
      </c>
      <c r="D59" s="24">
        <v>45680</v>
      </c>
      <c r="E59" s="20" t="s">
        <v>92</v>
      </c>
      <c r="F59" s="23" t="str">
        <f t="shared" si="1"/>
        <v>Resolved</v>
      </c>
      <c r="G59" s="23" t="s">
        <v>114</v>
      </c>
    </row>
    <row r="60" spans="2:12" s="20" customFormat="1" ht="45" x14ac:dyDescent="0.25">
      <c r="B60" s="20">
        <v>42</v>
      </c>
      <c r="C60" s="23" t="s">
        <v>115</v>
      </c>
      <c r="D60" s="24">
        <v>45680</v>
      </c>
      <c r="E60" s="20" t="s">
        <v>92</v>
      </c>
      <c r="F60" s="23" t="str">
        <f t="shared" ref="F60:F70" si="2">$B$13</f>
        <v>Resolved</v>
      </c>
      <c r="G60" s="23" t="s">
        <v>116</v>
      </c>
    </row>
    <row r="61" spans="2:12" s="20" customFormat="1" ht="30" x14ac:dyDescent="0.25">
      <c r="B61" s="20">
        <v>43</v>
      </c>
      <c r="C61" s="23" t="s">
        <v>117</v>
      </c>
      <c r="D61" s="24">
        <v>45680</v>
      </c>
      <c r="E61" s="20" t="s">
        <v>38</v>
      </c>
      <c r="F61" s="23" t="str">
        <f t="shared" si="2"/>
        <v>Resolved</v>
      </c>
      <c r="G61" s="23" t="s">
        <v>118</v>
      </c>
    </row>
    <row r="62" spans="2:12" s="20" customFormat="1" x14ac:dyDescent="0.25">
      <c r="B62" s="20">
        <v>44</v>
      </c>
      <c r="C62" s="23" t="s">
        <v>119</v>
      </c>
      <c r="D62" s="24">
        <v>45680</v>
      </c>
      <c r="E62" s="20" t="s">
        <v>92</v>
      </c>
      <c r="F62" s="23" t="str">
        <f t="shared" si="2"/>
        <v>Resolved</v>
      </c>
      <c r="G62" s="23"/>
    </row>
    <row r="63" spans="2:12" s="20" customFormat="1" ht="45" x14ac:dyDescent="0.25">
      <c r="B63" s="20">
        <v>45</v>
      </c>
      <c r="C63" s="23" t="s">
        <v>120</v>
      </c>
      <c r="D63" s="24">
        <v>45680</v>
      </c>
      <c r="E63" s="20" t="s">
        <v>92</v>
      </c>
      <c r="F63" s="23" t="str">
        <f t="shared" si="2"/>
        <v>Resolved</v>
      </c>
      <c r="G63" s="23"/>
    </row>
    <row r="64" spans="2:12" s="20" customFormat="1" ht="60" x14ac:dyDescent="0.25">
      <c r="B64" s="20">
        <v>46</v>
      </c>
      <c r="C64" s="23" t="s">
        <v>121</v>
      </c>
      <c r="D64" s="24">
        <v>45680</v>
      </c>
      <c r="E64" s="20" t="s">
        <v>92</v>
      </c>
      <c r="F64" s="23" t="str">
        <f t="shared" si="2"/>
        <v>Resolved</v>
      </c>
      <c r="G64" s="23"/>
    </row>
    <row r="65" spans="2:7" s="20" customFormat="1" ht="30" x14ac:dyDescent="0.25">
      <c r="B65" s="20">
        <v>47</v>
      </c>
      <c r="C65" s="23" t="s">
        <v>122</v>
      </c>
      <c r="D65" s="24">
        <v>45680</v>
      </c>
      <c r="E65" s="20" t="s">
        <v>92</v>
      </c>
      <c r="F65" s="23" t="str">
        <f t="shared" si="2"/>
        <v>Resolved</v>
      </c>
      <c r="G65" s="23"/>
    </row>
    <row r="66" spans="2:7" s="20" customFormat="1" ht="30" x14ac:dyDescent="0.25">
      <c r="B66" s="20">
        <v>48</v>
      </c>
      <c r="C66" s="23" t="s">
        <v>123</v>
      </c>
      <c r="D66" s="24">
        <v>45680</v>
      </c>
      <c r="E66" s="20" t="s">
        <v>108</v>
      </c>
      <c r="F66" s="23" t="str">
        <f t="shared" si="2"/>
        <v>Resolved</v>
      </c>
      <c r="G66" s="23" t="s">
        <v>124</v>
      </c>
    </row>
    <row r="67" spans="2:7" s="20" customFormat="1" x14ac:dyDescent="0.25">
      <c r="B67" s="20">
        <v>49</v>
      </c>
      <c r="C67" s="23" t="s">
        <v>125</v>
      </c>
      <c r="D67" s="24">
        <v>45680</v>
      </c>
      <c r="E67" s="20" t="s">
        <v>108</v>
      </c>
      <c r="F67" s="23" t="str">
        <f t="shared" si="2"/>
        <v>Resolved</v>
      </c>
      <c r="G67" s="23"/>
    </row>
    <row r="68" spans="2:7" s="20" customFormat="1" x14ac:dyDescent="0.25">
      <c r="B68" s="20">
        <v>50</v>
      </c>
      <c r="C68" s="23" t="s">
        <v>126</v>
      </c>
      <c r="D68" s="24">
        <v>45680</v>
      </c>
      <c r="E68" s="20" t="s">
        <v>92</v>
      </c>
      <c r="F68" s="23" t="str">
        <f t="shared" si="2"/>
        <v>Resolved</v>
      </c>
      <c r="G68" s="23"/>
    </row>
    <row r="69" spans="2:7" s="20" customFormat="1" x14ac:dyDescent="0.25">
      <c r="B69" s="20">
        <v>51</v>
      </c>
      <c r="C69" s="23" t="s">
        <v>127</v>
      </c>
      <c r="D69" s="24">
        <v>45680</v>
      </c>
      <c r="E69" s="20" t="s">
        <v>92</v>
      </c>
      <c r="F69" s="23" t="str">
        <f t="shared" si="2"/>
        <v>Resolved</v>
      </c>
      <c r="G69" s="23"/>
    </row>
    <row r="70" spans="2:7" s="20" customFormat="1" x14ac:dyDescent="0.25">
      <c r="B70" s="20">
        <v>52</v>
      </c>
      <c r="C70" s="23" t="s">
        <v>128</v>
      </c>
      <c r="D70" s="24">
        <v>45680</v>
      </c>
      <c r="E70" s="20" t="s">
        <v>92</v>
      </c>
      <c r="F70" s="23" t="str">
        <f t="shared" si="2"/>
        <v>Resolved</v>
      </c>
      <c r="G70" s="23"/>
    </row>
    <row r="71" spans="2:7" s="20" customFormat="1" ht="45" x14ac:dyDescent="0.25">
      <c r="B71" s="20">
        <v>53</v>
      </c>
      <c r="C71" s="23" t="s">
        <v>129</v>
      </c>
      <c r="D71" s="24">
        <v>45680</v>
      </c>
      <c r="E71" s="20" t="s">
        <v>35</v>
      </c>
      <c r="F71" s="23" t="str">
        <f>$B$12</f>
        <v>Consider Future</v>
      </c>
      <c r="G71" s="23" t="s">
        <v>130</v>
      </c>
    </row>
    <row r="72" spans="2:7" s="20" customFormat="1" ht="135" x14ac:dyDescent="0.25">
      <c r="B72" s="20">
        <v>54</v>
      </c>
      <c r="C72" s="23" t="s">
        <v>131</v>
      </c>
      <c r="D72" s="24">
        <v>45680</v>
      </c>
      <c r="E72" s="20" t="s">
        <v>92</v>
      </c>
      <c r="F72" s="23" t="str">
        <f>$B$12</f>
        <v>Consider Future</v>
      </c>
      <c r="G72" s="23" t="s">
        <v>132</v>
      </c>
    </row>
    <row r="73" spans="2:7" s="20" customFormat="1" ht="45" x14ac:dyDescent="0.25">
      <c r="B73" s="20">
        <v>55</v>
      </c>
      <c r="C73" s="23" t="s">
        <v>133</v>
      </c>
      <c r="D73" s="24">
        <v>45680</v>
      </c>
      <c r="E73" s="20" t="s">
        <v>92</v>
      </c>
      <c r="F73" s="23" t="str">
        <f>$B$12</f>
        <v>Consider Future</v>
      </c>
      <c r="G73" s="23" t="s">
        <v>134</v>
      </c>
    </row>
    <row r="74" spans="2:7" s="20" customFormat="1" ht="45" x14ac:dyDescent="0.25">
      <c r="B74" s="20">
        <v>56</v>
      </c>
      <c r="C74" s="23" t="s">
        <v>135</v>
      </c>
      <c r="D74" s="24">
        <v>45680</v>
      </c>
      <c r="E74" s="20" t="s">
        <v>92</v>
      </c>
      <c r="F74" s="23" t="str">
        <f>$B$12</f>
        <v>Consider Future</v>
      </c>
      <c r="G74" s="23" t="s">
        <v>136</v>
      </c>
    </row>
    <row r="75" spans="2:7" s="20" customFormat="1" ht="30" x14ac:dyDescent="0.25">
      <c r="B75" s="20">
        <v>57</v>
      </c>
      <c r="C75" s="23" t="s">
        <v>137</v>
      </c>
      <c r="D75" s="24">
        <v>45680</v>
      </c>
      <c r="E75" s="20" t="s">
        <v>92</v>
      </c>
      <c r="F75" s="23" t="str">
        <f>$B$12</f>
        <v>Consider Future</v>
      </c>
      <c r="G75" s="23" t="s">
        <v>136</v>
      </c>
    </row>
    <row r="76" spans="2:7" s="20" customFormat="1" ht="45" x14ac:dyDescent="0.25">
      <c r="B76" s="20">
        <v>58</v>
      </c>
      <c r="C76" s="23" t="s">
        <v>138</v>
      </c>
      <c r="D76" s="24">
        <v>45680</v>
      </c>
      <c r="E76" s="20" t="s">
        <v>35</v>
      </c>
      <c r="F76" s="23" t="str">
        <f>$B$13</f>
        <v>Resolved</v>
      </c>
      <c r="G76" s="23" t="s">
        <v>139</v>
      </c>
    </row>
    <row r="77" spans="2:7" s="20" customFormat="1" ht="90" x14ac:dyDescent="0.25">
      <c r="B77" s="20">
        <v>59</v>
      </c>
      <c r="C77" s="23" t="s">
        <v>140</v>
      </c>
      <c r="D77" s="24">
        <v>45680</v>
      </c>
      <c r="E77" s="20" t="s">
        <v>38</v>
      </c>
      <c r="F77" s="23" t="str">
        <f>$B$13</f>
        <v>Resolved</v>
      </c>
      <c r="G77" s="23" t="s">
        <v>330</v>
      </c>
    </row>
    <row r="78" spans="2:7" s="20" customFormat="1" ht="30" x14ac:dyDescent="0.25">
      <c r="B78" s="20">
        <v>60</v>
      </c>
      <c r="C78" s="23" t="s">
        <v>141</v>
      </c>
      <c r="D78" s="24">
        <v>45680</v>
      </c>
      <c r="E78" s="20" t="s">
        <v>81</v>
      </c>
      <c r="F78" s="23" t="str">
        <f t="shared" ref="F78:F86" si="3">$B$13</f>
        <v>Resolved</v>
      </c>
      <c r="G78" s="23" t="s">
        <v>142</v>
      </c>
    </row>
    <row r="79" spans="2:7" s="20" customFormat="1" ht="30" x14ac:dyDescent="0.25">
      <c r="B79" s="20">
        <v>61</v>
      </c>
      <c r="C79" s="23" t="s">
        <v>143</v>
      </c>
      <c r="D79" s="24">
        <v>45680</v>
      </c>
      <c r="E79" s="20" t="s">
        <v>81</v>
      </c>
      <c r="F79" s="23" t="str">
        <f t="shared" si="3"/>
        <v>Resolved</v>
      </c>
      <c r="G79" s="23" t="s">
        <v>144</v>
      </c>
    </row>
    <row r="80" spans="2:7" s="20" customFormat="1" ht="30" x14ac:dyDescent="0.25">
      <c r="B80" s="20">
        <v>62</v>
      </c>
      <c r="C80" s="23" t="s">
        <v>145</v>
      </c>
      <c r="D80" s="24">
        <v>45680</v>
      </c>
      <c r="E80" s="20" t="s">
        <v>81</v>
      </c>
      <c r="F80" s="23" t="str">
        <f t="shared" si="3"/>
        <v>Resolved</v>
      </c>
      <c r="G80" s="23"/>
    </row>
    <row r="81" spans="2:7" s="20" customFormat="1" ht="210" x14ac:dyDescent="0.25">
      <c r="B81" s="20">
        <v>63</v>
      </c>
      <c r="C81" s="23" t="s">
        <v>146</v>
      </c>
      <c r="D81" s="24">
        <v>45680</v>
      </c>
      <c r="E81" s="20" t="s">
        <v>81</v>
      </c>
      <c r="F81" s="23" t="str">
        <f t="shared" si="3"/>
        <v>Resolved</v>
      </c>
      <c r="G81" s="23" t="s">
        <v>147</v>
      </c>
    </row>
    <row r="82" spans="2:7" s="20" customFormat="1" ht="60" x14ac:dyDescent="0.25">
      <c r="B82" s="20">
        <v>64</v>
      </c>
      <c r="C82" s="23" t="s">
        <v>148</v>
      </c>
      <c r="D82" s="24">
        <v>45680</v>
      </c>
      <c r="E82" s="20" t="s">
        <v>81</v>
      </c>
      <c r="F82" s="23" t="str">
        <f t="shared" si="3"/>
        <v>Resolved</v>
      </c>
      <c r="G82" s="23" t="s">
        <v>149</v>
      </c>
    </row>
    <row r="83" spans="2:7" s="20" customFormat="1" x14ac:dyDescent="0.25">
      <c r="B83" s="20">
        <v>65</v>
      </c>
      <c r="C83" s="23" t="s">
        <v>150</v>
      </c>
      <c r="D83" s="24">
        <v>45680</v>
      </c>
      <c r="E83" s="20" t="s">
        <v>81</v>
      </c>
      <c r="F83" s="23" t="str">
        <f t="shared" si="3"/>
        <v>Resolved</v>
      </c>
      <c r="G83" s="23"/>
    </row>
    <row r="84" spans="2:7" ht="45" x14ac:dyDescent="0.25">
      <c r="B84" s="20">
        <v>66</v>
      </c>
      <c r="C84" s="1" t="s">
        <v>151</v>
      </c>
      <c r="D84" s="28">
        <v>45700</v>
      </c>
      <c r="E84" s="20" t="s">
        <v>81</v>
      </c>
      <c r="F84" s="23" t="str">
        <f t="shared" si="3"/>
        <v>Resolved</v>
      </c>
      <c r="G84" s="1" t="s">
        <v>152</v>
      </c>
    </row>
    <row r="85" spans="2:7" s="20" customFormat="1" ht="45" x14ac:dyDescent="0.25">
      <c r="B85" s="20">
        <v>67</v>
      </c>
      <c r="C85" s="23" t="s">
        <v>153</v>
      </c>
      <c r="D85" s="24">
        <v>45680</v>
      </c>
      <c r="E85" s="20" t="s">
        <v>81</v>
      </c>
      <c r="F85" s="23" t="str">
        <f t="shared" si="3"/>
        <v>Resolved</v>
      </c>
      <c r="G85" s="23"/>
    </row>
    <row r="86" spans="2:7" s="20" customFormat="1" ht="45" x14ac:dyDescent="0.25">
      <c r="B86" s="20">
        <v>68</v>
      </c>
      <c r="C86" s="23" t="s">
        <v>154</v>
      </c>
      <c r="D86" s="28">
        <v>45700</v>
      </c>
      <c r="E86" s="20" t="s">
        <v>81</v>
      </c>
      <c r="F86" s="23" t="str">
        <f t="shared" si="3"/>
        <v>Resolved</v>
      </c>
      <c r="G86" s="23" t="s">
        <v>155</v>
      </c>
    </row>
    <row r="87" spans="2:7" s="20" customFormat="1" ht="90" x14ac:dyDescent="0.25">
      <c r="B87" s="20">
        <v>69</v>
      </c>
      <c r="C87" s="23" t="s">
        <v>156</v>
      </c>
      <c r="D87" s="24">
        <v>45715</v>
      </c>
      <c r="E87" s="20" t="s">
        <v>76</v>
      </c>
      <c r="F87" s="23" t="str">
        <f t="shared" ref="F87" si="4">$B$13</f>
        <v>Resolved</v>
      </c>
      <c r="G87" s="23" t="s">
        <v>356</v>
      </c>
    </row>
    <row r="88" spans="2:7" s="20" customFormat="1" ht="285" x14ac:dyDescent="0.25">
      <c r="B88" s="20">
        <v>70</v>
      </c>
      <c r="C88" s="23" t="s">
        <v>331</v>
      </c>
      <c r="D88" s="24">
        <v>45720</v>
      </c>
      <c r="E88" s="20" t="s">
        <v>157</v>
      </c>
      <c r="F88" s="23" t="str">
        <f t="shared" ref="F88:F89" si="5">$B$13</f>
        <v>Resolved</v>
      </c>
      <c r="G88" s="58" t="s">
        <v>338</v>
      </c>
    </row>
    <row r="89" spans="2:7" s="20" customFormat="1" ht="300" x14ac:dyDescent="0.25">
      <c r="B89" s="20" t="s">
        <v>336</v>
      </c>
      <c r="C89" s="23" t="s">
        <v>337</v>
      </c>
      <c r="D89" s="24">
        <v>45753</v>
      </c>
      <c r="E89" s="20" t="s">
        <v>157</v>
      </c>
      <c r="F89" s="23" t="str">
        <f t="shared" si="5"/>
        <v>Resolved</v>
      </c>
      <c r="G89" s="58" t="s">
        <v>419</v>
      </c>
    </row>
    <row r="90" spans="2:7" s="20" customFormat="1" ht="30" x14ac:dyDescent="0.25">
      <c r="B90" s="20" t="s">
        <v>339</v>
      </c>
      <c r="C90" s="23" t="s">
        <v>340</v>
      </c>
      <c r="D90" s="24">
        <v>45753</v>
      </c>
      <c r="E90" s="20" t="s">
        <v>157</v>
      </c>
      <c r="F90" s="23" t="str">
        <f t="shared" ref="F90:F91" si="6">$B$13</f>
        <v>Resolved</v>
      </c>
      <c r="G90" s="23" t="s">
        <v>329</v>
      </c>
    </row>
    <row r="91" spans="2:7" s="20" customFormat="1" ht="60" x14ac:dyDescent="0.25">
      <c r="B91" s="20" t="s">
        <v>342</v>
      </c>
      <c r="C91" s="23" t="s">
        <v>341</v>
      </c>
      <c r="D91" s="24">
        <v>45753</v>
      </c>
      <c r="E91" s="20" t="s">
        <v>157</v>
      </c>
      <c r="F91" s="23" t="str">
        <f t="shared" si="6"/>
        <v>Resolved</v>
      </c>
      <c r="G91" s="58"/>
    </row>
    <row r="92" spans="2:7" s="20" customFormat="1" ht="210" x14ac:dyDescent="0.25">
      <c r="B92" s="20">
        <v>71</v>
      </c>
      <c r="C92" s="59" t="s">
        <v>278</v>
      </c>
      <c r="D92" s="24">
        <v>45721</v>
      </c>
      <c r="E92" s="20" t="s">
        <v>157</v>
      </c>
      <c r="F92" s="23" t="str">
        <f t="shared" ref="F92:F96" si="7">$B$13</f>
        <v>Resolved</v>
      </c>
      <c r="G92" s="23" t="s">
        <v>329</v>
      </c>
    </row>
    <row r="93" spans="2:7" s="20" customFormat="1" ht="45" x14ac:dyDescent="0.25">
      <c r="B93" s="20">
        <v>71</v>
      </c>
      <c r="C93" s="23" t="s">
        <v>281</v>
      </c>
      <c r="D93" s="24">
        <v>45751</v>
      </c>
      <c r="E93" s="20" t="s">
        <v>38</v>
      </c>
      <c r="F93" s="23" t="str">
        <f t="shared" si="7"/>
        <v>Resolved</v>
      </c>
      <c r="G93" s="23" t="s">
        <v>289</v>
      </c>
    </row>
    <row r="94" spans="2:7" s="20" customFormat="1" ht="60" x14ac:dyDescent="0.25">
      <c r="B94" s="20">
        <v>72</v>
      </c>
      <c r="C94" s="23" t="s">
        <v>290</v>
      </c>
      <c r="D94" s="24">
        <v>45751</v>
      </c>
      <c r="E94" s="20" t="s">
        <v>38</v>
      </c>
      <c r="F94" s="23" t="str">
        <f t="shared" si="7"/>
        <v>Resolved</v>
      </c>
      <c r="G94" s="23" t="s">
        <v>291</v>
      </c>
    </row>
    <row r="95" spans="2:7" s="20" customFormat="1" ht="30" x14ac:dyDescent="0.25">
      <c r="B95" s="20">
        <v>73</v>
      </c>
      <c r="C95" s="23" t="s">
        <v>295</v>
      </c>
      <c r="D95" s="24">
        <v>45751</v>
      </c>
      <c r="E95" s="20" t="s">
        <v>38</v>
      </c>
      <c r="F95" s="23" t="str">
        <f t="shared" si="7"/>
        <v>Resolved</v>
      </c>
      <c r="G95" s="23"/>
    </row>
    <row r="96" spans="2:7" s="20" customFormat="1" ht="60" x14ac:dyDescent="0.25">
      <c r="B96" s="20">
        <v>74</v>
      </c>
      <c r="C96" s="23" t="s">
        <v>292</v>
      </c>
      <c r="D96" s="24">
        <v>45751</v>
      </c>
      <c r="E96" s="20" t="s">
        <v>38</v>
      </c>
      <c r="F96" s="23" t="str">
        <f t="shared" si="7"/>
        <v>Resolved</v>
      </c>
      <c r="G96" s="23" t="s">
        <v>294</v>
      </c>
    </row>
    <row r="97" spans="2:7" s="20" customFormat="1" ht="30" x14ac:dyDescent="0.25">
      <c r="B97" s="20">
        <v>75</v>
      </c>
      <c r="C97" s="23" t="s">
        <v>293</v>
      </c>
      <c r="D97" s="24">
        <v>45751</v>
      </c>
      <c r="E97" s="20" t="s">
        <v>38</v>
      </c>
      <c r="F97" s="23" t="str">
        <f t="shared" ref="F97:F99" si="8">$B$13</f>
        <v>Resolved</v>
      </c>
      <c r="G97" s="23"/>
    </row>
    <row r="98" spans="2:7" s="20" customFormat="1" ht="150" x14ac:dyDescent="0.25">
      <c r="B98" s="20">
        <v>76</v>
      </c>
      <c r="C98" s="23" t="s">
        <v>296</v>
      </c>
      <c r="D98" s="24">
        <v>45751</v>
      </c>
      <c r="E98" s="20" t="s">
        <v>38</v>
      </c>
      <c r="F98" s="23" t="str">
        <f t="shared" si="8"/>
        <v>Resolved</v>
      </c>
      <c r="G98" s="23" t="s">
        <v>420</v>
      </c>
    </row>
    <row r="99" spans="2:7" s="20" customFormat="1" ht="390" x14ac:dyDescent="0.25">
      <c r="B99" s="20">
        <v>77</v>
      </c>
      <c r="C99" s="23" t="s">
        <v>297</v>
      </c>
      <c r="D99" s="24">
        <v>45751</v>
      </c>
      <c r="E99" s="20" t="s">
        <v>38</v>
      </c>
      <c r="F99" s="23" t="str">
        <f t="shared" si="8"/>
        <v>Resolved</v>
      </c>
      <c r="G99" s="23" t="s">
        <v>421</v>
      </c>
    </row>
    <row r="100" spans="2:7" s="20" customFormat="1" ht="75" x14ac:dyDescent="0.25">
      <c r="B100" s="20">
        <v>78</v>
      </c>
      <c r="C100" s="23" t="s">
        <v>298</v>
      </c>
      <c r="D100" s="24">
        <v>45751</v>
      </c>
      <c r="E100" s="20" t="s">
        <v>38</v>
      </c>
      <c r="F100" s="23" t="str">
        <f t="shared" ref="F100:F112" si="9">$B$13</f>
        <v>Resolved</v>
      </c>
      <c r="G100" s="23" t="s">
        <v>328</v>
      </c>
    </row>
    <row r="101" spans="2:7" s="20" customFormat="1" ht="75" x14ac:dyDescent="0.25">
      <c r="B101" s="20">
        <v>79</v>
      </c>
      <c r="C101" s="23" t="s">
        <v>299</v>
      </c>
      <c r="D101" s="24">
        <v>45751</v>
      </c>
      <c r="E101" s="20" t="s">
        <v>38</v>
      </c>
      <c r="F101" s="23" t="str">
        <f t="shared" si="9"/>
        <v>Resolved</v>
      </c>
      <c r="G101" s="23" t="s">
        <v>325</v>
      </c>
    </row>
    <row r="102" spans="2:7" s="20" customFormat="1" ht="30" x14ac:dyDescent="0.25">
      <c r="B102" s="20">
        <v>80</v>
      </c>
      <c r="C102" s="23" t="s">
        <v>301</v>
      </c>
      <c r="D102" s="24">
        <v>45751</v>
      </c>
      <c r="E102" s="20" t="s">
        <v>38</v>
      </c>
      <c r="F102" s="23" t="str">
        <f t="shared" si="9"/>
        <v>Resolved</v>
      </c>
      <c r="G102" s="23" t="s">
        <v>326</v>
      </c>
    </row>
    <row r="103" spans="2:7" s="20" customFormat="1" ht="90" x14ac:dyDescent="0.25">
      <c r="B103" s="20">
        <v>81</v>
      </c>
      <c r="C103" s="23" t="s">
        <v>302</v>
      </c>
      <c r="D103" s="24">
        <v>45751</v>
      </c>
      <c r="E103" s="20" t="s">
        <v>38</v>
      </c>
      <c r="F103" s="23" t="str">
        <f t="shared" si="9"/>
        <v>Resolved</v>
      </c>
      <c r="G103" s="23" t="s">
        <v>327</v>
      </c>
    </row>
    <row r="104" spans="2:7" s="20" customFormat="1" x14ac:dyDescent="0.25">
      <c r="B104" s="20">
        <v>82</v>
      </c>
      <c r="C104" s="23" t="s">
        <v>305</v>
      </c>
      <c r="D104" s="24">
        <v>45751</v>
      </c>
      <c r="E104" s="20" t="s">
        <v>38</v>
      </c>
      <c r="F104" s="23" t="str">
        <f t="shared" ref="F104:F110" si="10">$B$13</f>
        <v>Resolved</v>
      </c>
      <c r="G104" s="23"/>
    </row>
    <row r="105" spans="2:7" x14ac:dyDescent="0.25">
      <c r="B105" s="20">
        <v>83</v>
      </c>
      <c r="C105" s="23" t="s">
        <v>304</v>
      </c>
      <c r="D105" s="24">
        <v>45751</v>
      </c>
      <c r="E105" s="20" t="s">
        <v>38</v>
      </c>
      <c r="F105" s="23" t="str">
        <f t="shared" si="10"/>
        <v>Resolved</v>
      </c>
      <c r="G105" s="23"/>
    </row>
    <row r="106" spans="2:7" ht="75" x14ac:dyDescent="0.25">
      <c r="B106" s="20">
        <v>84</v>
      </c>
      <c r="C106" s="23" t="s">
        <v>306</v>
      </c>
      <c r="D106" s="24">
        <v>45751</v>
      </c>
      <c r="E106" s="20" t="s">
        <v>38</v>
      </c>
      <c r="F106" s="23" t="str">
        <f t="shared" si="10"/>
        <v>Resolved</v>
      </c>
      <c r="G106" s="23" t="s">
        <v>307</v>
      </c>
    </row>
    <row r="107" spans="2:7" ht="60" x14ac:dyDescent="0.25">
      <c r="B107" s="20">
        <v>85</v>
      </c>
      <c r="C107" s="23" t="s">
        <v>308</v>
      </c>
      <c r="D107" s="24">
        <v>45751</v>
      </c>
      <c r="E107" s="20" t="s">
        <v>38</v>
      </c>
      <c r="F107" s="23" t="str">
        <f t="shared" si="10"/>
        <v>Resolved</v>
      </c>
      <c r="G107" s="23"/>
    </row>
    <row r="108" spans="2:7" x14ac:dyDescent="0.25">
      <c r="B108" s="20">
        <v>86</v>
      </c>
      <c r="C108" s="23" t="s">
        <v>309</v>
      </c>
      <c r="D108" s="24">
        <v>45751</v>
      </c>
      <c r="E108" s="20" t="s">
        <v>38</v>
      </c>
      <c r="F108" s="23" t="str">
        <f t="shared" si="10"/>
        <v>Resolved</v>
      </c>
      <c r="G108" s="23"/>
    </row>
    <row r="109" spans="2:7" ht="30" x14ac:dyDescent="0.25">
      <c r="B109" s="20">
        <v>87</v>
      </c>
      <c r="C109" s="23" t="s">
        <v>311</v>
      </c>
      <c r="D109" s="24">
        <v>45751</v>
      </c>
      <c r="E109" s="20" t="s">
        <v>38</v>
      </c>
      <c r="F109" s="23" t="str">
        <f t="shared" si="10"/>
        <v>Resolved</v>
      </c>
      <c r="G109" s="23" t="s">
        <v>312</v>
      </c>
    </row>
    <row r="110" spans="2:7" ht="45" x14ac:dyDescent="0.25">
      <c r="B110" s="20">
        <v>88</v>
      </c>
      <c r="C110" s="23" t="s">
        <v>310</v>
      </c>
      <c r="D110" s="24">
        <v>45751</v>
      </c>
      <c r="E110" s="20" t="s">
        <v>81</v>
      </c>
      <c r="F110" s="23" t="str">
        <f t="shared" si="10"/>
        <v>Resolved</v>
      </c>
      <c r="G110" s="23"/>
    </row>
    <row r="111" spans="2:7" s="20" customFormat="1" ht="90" x14ac:dyDescent="0.25">
      <c r="B111" s="20">
        <v>89</v>
      </c>
      <c r="C111" s="23" t="s">
        <v>300</v>
      </c>
      <c r="D111" s="24">
        <v>45751</v>
      </c>
      <c r="E111" s="20" t="s">
        <v>38</v>
      </c>
      <c r="F111" s="23" t="str">
        <f t="shared" si="9"/>
        <v>Resolved</v>
      </c>
      <c r="G111" s="23" t="s">
        <v>314</v>
      </c>
    </row>
    <row r="112" spans="2:7" ht="45" x14ac:dyDescent="0.25">
      <c r="B112" s="20">
        <v>90</v>
      </c>
      <c r="C112" s="23" t="s">
        <v>357</v>
      </c>
      <c r="D112" s="24">
        <v>45755</v>
      </c>
      <c r="E112" s="20" t="s">
        <v>81</v>
      </c>
      <c r="F112" s="23" t="str">
        <f t="shared" si="9"/>
        <v>Resolved</v>
      </c>
      <c r="G112" s="23"/>
    </row>
    <row r="113" spans="2:7" ht="45" x14ac:dyDescent="0.25">
      <c r="B113" s="20">
        <v>91</v>
      </c>
      <c r="C113" s="23" t="s">
        <v>358</v>
      </c>
      <c r="D113" s="24">
        <v>45755</v>
      </c>
      <c r="E113" s="20" t="s">
        <v>76</v>
      </c>
      <c r="F113" s="23" t="str">
        <f t="shared" ref="F113:F115" si="11">$B$11</f>
        <v>Pending</v>
      </c>
      <c r="G113" s="23"/>
    </row>
    <row r="114" spans="2:7" ht="45" x14ac:dyDescent="0.25">
      <c r="B114" s="20">
        <v>92</v>
      </c>
      <c r="C114" s="23" t="s">
        <v>360</v>
      </c>
      <c r="D114" s="24">
        <v>45755</v>
      </c>
      <c r="E114" s="20" t="s">
        <v>76</v>
      </c>
      <c r="F114" s="23" t="str">
        <f t="shared" si="11"/>
        <v>Pending</v>
      </c>
      <c r="G114" s="23"/>
    </row>
    <row r="115" spans="2:7" ht="135" x14ac:dyDescent="0.25">
      <c r="B115" s="20">
        <v>93</v>
      </c>
      <c r="C115" s="23" t="s">
        <v>422</v>
      </c>
      <c r="D115" s="24">
        <v>45762</v>
      </c>
      <c r="E115" s="20" t="s">
        <v>92</v>
      </c>
      <c r="F115" s="23" t="str">
        <f t="shared" si="11"/>
        <v>Pending</v>
      </c>
      <c r="G115" s="23" t="s">
        <v>423</v>
      </c>
    </row>
    <row r="116" spans="2:7" x14ac:dyDescent="0.25">
      <c r="B116" s="20">
        <v>94</v>
      </c>
      <c r="C116" s="23"/>
      <c r="D116" s="24"/>
      <c r="E116" s="20"/>
      <c r="F116" s="23"/>
      <c r="G116" s="23"/>
    </row>
    <row r="117" spans="2:7" x14ac:dyDescent="0.25">
      <c r="B117" s="20">
        <v>95</v>
      </c>
      <c r="C117" s="23"/>
      <c r="D117" s="24"/>
      <c r="E117" s="20"/>
      <c r="F117" s="23"/>
      <c r="G117" s="23"/>
    </row>
    <row r="118" spans="2:7" x14ac:dyDescent="0.25">
      <c r="B118" s="20">
        <v>96</v>
      </c>
      <c r="C118" s="23"/>
      <c r="D118" s="24"/>
      <c r="E118" s="20"/>
      <c r="F118" s="23"/>
      <c r="G118" s="23"/>
    </row>
    <row r="119" spans="2:7" x14ac:dyDescent="0.25">
      <c r="B119" s="20">
        <v>97</v>
      </c>
      <c r="C119" s="23"/>
      <c r="D119" s="24"/>
      <c r="E119" s="20"/>
      <c r="F119" s="23"/>
      <c r="G119" s="23"/>
    </row>
    <row r="120" spans="2:7" x14ac:dyDescent="0.25">
      <c r="B120" s="20">
        <v>98</v>
      </c>
      <c r="C120" s="23"/>
      <c r="D120" s="24"/>
      <c r="E120" s="20"/>
      <c r="F120" s="23"/>
      <c r="G120" s="23"/>
    </row>
    <row r="121" spans="2:7" x14ac:dyDescent="0.25">
      <c r="B121" s="20">
        <v>99</v>
      </c>
      <c r="C121" s="23"/>
      <c r="D121" s="24"/>
      <c r="E121" s="20"/>
      <c r="F121" s="23"/>
      <c r="G121" s="23"/>
    </row>
    <row r="122" spans="2:7" x14ac:dyDescent="0.25">
      <c r="B122" s="20">
        <v>100</v>
      </c>
      <c r="C122" s="23"/>
      <c r="D122" s="24"/>
      <c r="E122" s="20"/>
      <c r="F122" s="23"/>
      <c r="G122" s="23"/>
    </row>
  </sheetData>
  <sheetProtection algorithmName="SHA-512" hashValue="n5PpPa3ItS3zkf9wzXliwRGAAL/TfAFYzkS1u/PxF75V13cAGW3fORf+QMIrHg43hNt6Ve2EsBUxlevO5p5S+A==" saltValue="cyzYdGp2UJ2n4JDTjzRNog==" spinCount="100000" sheet="1" objects="1" scenarios="1"/>
  <conditionalFormatting sqref="F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219"/>
  <sheetViews>
    <sheetView topLeftCell="A205" zoomScaleNormal="100" workbookViewId="0">
      <selection activeCell="B218" sqref="B218"/>
    </sheetView>
  </sheetViews>
  <sheetFormatPr defaultRowHeight="15" x14ac:dyDescent="0.25"/>
  <cols>
    <col min="1" max="1" width="3.7109375" customWidth="1"/>
    <col min="2" max="2" width="92.28515625" bestFit="1" customWidth="1"/>
    <col min="3" max="3" width="37.140625" customWidth="1"/>
    <col min="4" max="5" width="16.7109375" customWidth="1"/>
    <col min="6" max="17" width="16.7109375" style="7" customWidth="1"/>
  </cols>
  <sheetData>
    <row r="2" spans="1:17" s="70" customFormat="1" ht="21" x14ac:dyDescent="0.35">
      <c r="B2" s="70" t="s">
        <v>158</v>
      </c>
    </row>
    <row r="4" spans="1:17" x14ac:dyDescent="0.25">
      <c r="A4" t="s">
        <v>15</v>
      </c>
      <c r="B4" t="s">
        <v>159</v>
      </c>
      <c r="F4"/>
      <c r="G4"/>
      <c r="H4"/>
      <c r="I4"/>
      <c r="J4"/>
      <c r="K4"/>
      <c r="L4"/>
      <c r="M4"/>
      <c r="N4"/>
      <c r="O4"/>
      <c r="P4"/>
      <c r="Q4"/>
    </row>
    <row r="5" spans="1:17" x14ac:dyDescent="0.25">
      <c r="A5" t="s">
        <v>15</v>
      </c>
      <c r="B5" t="s">
        <v>160</v>
      </c>
      <c r="G5"/>
      <c r="H5"/>
      <c r="I5"/>
      <c r="J5"/>
      <c r="K5"/>
      <c r="L5"/>
      <c r="M5"/>
      <c r="N5"/>
      <c r="O5"/>
      <c r="P5"/>
      <c r="Q5"/>
    </row>
    <row r="6" spans="1:17" x14ac:dyDescent="0.25">
      <c r="A6" t="s">
        <v>15</v>
      </c>
      <c r="B6" s="18" t="s">
        <v>161</v>
      </c>
      <c r="G6"/>
      <c r="H6"/>
      <c r="I6"/>
      <c r="J6"/>
      <c r="K6"/>
      <c r="L6"/>
      <c r="M6"/>
      <c r="N6"/>
      <c r="O6"/>
      <c r="P6"/>
      <c r="Q6"/>
    </row>
    <row r="7" spans="1:17" x14ac:dyDescent="0.25">
      <c r="G7"/>
      <c r="H7"/>
      <c r="I7"/>
      <c r="J7"/>
      <c r="K7"/>
      <c r="L7"/>
      <c r="M7"/>
      <c r="N7"/>
      <c r="O7"/>
      <c r="P7"/>
      <c r="Q7"/>
    </row>
    <row r="8" spans="1:17" s="71" customFormat="1" ht="21" x14ac:dyDescent="0.35">
      <c r="B8" s="71" t="s">
        <v>363</v>
      </c>
    </row>
    <row r="9" spans="1:17" x14ac:dyDescent="0.25">
      <c r="G9"/>
      <c r="H9"/>
      <c r="I9"/>
      <c r="J9"/>
      <c r="K9"/>
      <c r="L9"/>
      <c r="M9"/>
      <c r="N9"/>
      <c r="O9"/>
      <c r="P9"/>
      <c r="Q9"/>
    </row>
    <row r="10" spans="1:17" s="16" customFormat="1" x14ac:dyDescent="0.25">
      <c r="B10" s="16" t="s">
        <v>187</v>
      </c>
      <c r="C10" s="16" t="s">
        <v>188</v>
      </c>
      <c r="E10" s="16" t="s">
        <v>189</v>
      </c>
      <c r="F10" s="72"/>
      <c r="H10" s="72"/>
      <c r="I10" s="72"/>
      <c r="J10" s="72"/>
      <c r="K10" s="72"/>
      <c r="L10" s="72"/>
      <c r="M10" s="72"/>
      <c r="N10" s="72"/>
      <c r="O10" s="72"/>
      <c r="P10" s="72"/>
      <c r="Q10" s="72"/>
    </row>
    <row r="11" spans="1:17" x14ac:dyDescent="0.25">
      <c r="B11" t="s">
        <v>190</v>
      </c>
      <c r="C11" t="str" cm="1">
        <f t="array" aca="1" ref="C11" ca="1">INDIRECT(B11)</f>
        <v>Operator was aware of the leak prior to receiving the CARB plume notification</v>
      </c>
      <c r="E11" t="str" cm="1">
        <f t="array" aca="1" ref="E11" ca="1">INDIRECT("'" &amp; CELL("filename", INDIRECT(B11)) &amp; "'!" &amp; ADDRESS(ROW(INDIRECT(B11)), COLUMN(INDIRECT(B11)) - 2))</f>
        <v>Q8.  Was a leak identified through prior knowledge or by follow-up monitoring after receipt of a CARB plume notice?</v>
      </c>
      <c r="G11"/>
    </row>
    <row r="12" spans="1:17" x14ac:dyDescent="0.25">
      <c r="B12" t="s">
        <v>192</v>
      </c>
      <c r="C12" t="str" cm="1">
        <f t="array" aca="1" ref="C12" ca="1">INDIRECT(B12)</f>
        <v>An unintentional leak  (i.e., the operator was not aware of, and could be repaired if discovered)</v>
      </c>
      <c r="E12" t="str" cm="1">
        <f t="array" aca="1" ref="E12" ca="1">INDIRECT("'" &amp; CELL("filename", INDIRECT(B12)) &amp; "'!" &amp; ADDRESS(ROW(INDIRECT(B12)), COLUMN(INDIRECT(B12)) - 2))</f>
        <v>Q13:  Please select from the drop-down menu which option best matches the description of the leak.</v>
      </c>
      <c r="G12"/>
    </row>
    <row r="13" spans="1:17" x14ac:dyDescent="0.25">
      <c r="B13" t="s">
        <v>191</v>
      </c>
      <c r="C13" t="str" cm="1">
        <f t="array" aca="1" ref="C13" ca="1">INDIRECT(B13)</f>
        <v>Gas Collection System Component (e.g., blower, well, valve, port)</v>
      </c>
      <c r="E13" t="str" cm="1">
        <f t="array" aca="1" ref="E13" ca="1">INDIRECT("'" &amp; CELL("filename", INDIRECT(B13)) &amp; "'!" &amp; ADDRESS(ROW(INDIRECT(B13)), COLUMN(INDIRECT(B13)) - 2))</f>
        <v>Q14.  Please select from the drop-down menu which option best describes the location of the leak.</v>
      </c>
      <c r="G13"/>
    </row>
    <row r="15" spans="1:17" s="71" customFormat="1" ht="21" x14ac:dyDescent="0.35">
      <c r="B15" s="71" t="s">
        <v>364</v>
      </c>
    </row>
    <row r="17" spans="2:2" x14ac:dyDescent="0.25">
      <c r="B17" s="16" t="s">
        <v>162</v>
      </c>
    </row>
    <row r="19" spans="2:2" x14ac:dyDescent="0.25">
      <c r="B19" t="s">
        <v>164</v>
      </c>
    </row>
    <row r="20" spans="2:2" x14ac:dyDescent="0.25">
      <c r="B20" t="s">
        <v>10</v>
      </c>
    </row>
    <row r="22" spans="2:2" x14ac:dyDescent="0.25">
      <c r="B22" s="16" t="s">
        <v>345</v>
      </c>
    </row>
    <row r="23" spans="2:2" x14ac:dyDescent="0.25">
      <c r="B23" s="16"/>
    </row>
    <row r="24" spans="2:2" x14ac:dyDescent="0.25">
      <c r="B24" t="s">
        <v>334</v>
      </c>
    </row>
    <row r="25" spans="2:2" x14ac:dyDescent="0.25">
      <c r="B25" t="s">
        <v>335</v>
      </c>
    </row>
    <row r="26" spans="2:2" x14ac:dyDescent="0.25">
      <c r="B26" t="s">
        <v>332</v>
      </c>
    </row>
    <row r="28" spans="2:2" x14ac:dyDescent="0.25">
      <c r="B28" s="16" t="s">
        <v>346</v>
      </c>
    </row>
    <row r="30" spans="2:2" x14ac:dyDescent="0.25">
      <c r="B30" t="s">
        <v>313</v>
      </c>
    </row>
    <row r="31" spans="2:2" x14ac:dyDescent="0.25">
      <c r="B31" t="s">
        <v>12</v>
      </c>
    </row>
    <row r="32" spans="2:2" x14ac:dyDescent="0.25">
      <c r="B32" t="s">
        <v>165</v>
      </c>
    </row>
    <row r="33" spans="2:17" x14ac:dyDescent="0.25">
      <c r="B33" t="s">
        <v>166</v>
      </c>
    </row>
    <row r="35" spans="2:17" x14ac:dyDescent="0.25">
      <c r="B35" s="16" t="s">
        <v>353</v>
      </c>
    </row>
    <row r="37" spans="2:17" x14ac:dyDescent="0.25">
      <c r="B37" t="str">
        <f t="shared" ref="B37:B43" si="0">D38</f>
        <v>Gas Collection System Component (e.g., blower, well, valve, port)</v>
      </c>
      <c r="C37" s="7"/>
      <c r="D37" s="7" t="s">
        <v>354</v>
      </c>
      <c r="E37" s="7"/>
      <c r="F37" s="8"/>
      <c r="G37" s="8"/>
      <c r="H37" s="8"/>
      <c r="I37" s="8"/>
      <c r="J37" s="8"/>
      <c r="K37" s="8"/>
      <c r="P37"/>
      <c r="Q37"/>
    </row>
    <row r="38" spans="2:17" x14ac:dyDescent="0.25">
      <c r="B38" t="str">
        <f t="shared" si="0"/>
        <v>Gas Control Device/Control System Component</v>
      </c>
      <c r="D38" s="7" t="str" cm="1">
        <f t="array" ref="D38:D44">_xlfn._xlws.SORT(_xlfn.UNIQUE(B64:B70))</f>
        <v>Gas Collection System Component (e.g., blower, well, valve, port)</v>
      </c>
      <c r="E38" s="7"/>
      <c r="F38" s="8"/>
      <c r="G38" s="8"/>
      <c r="H38" s="8"/>
      <c r="I38" s="8"/>
      <c r="J38" s="8"/>
      <c r="K38" s="8"/>
      <c r="P38"/>
      <c r="Q38"/>
    </row>
    <row r="39" spans="2:17" x14ac:dyDescent="0.25">
      <c r="B39" t="str">
        <f t="shared" si="0"/>
        <v>Landfill Surface: Daily Cover</v>
      </c>
      <c r="D39" s="7" t="str">
        <v>Gas Control Device/Control System Component</v>
      </c>
      <c r="E39" s="7"/>
      <c r="F39" s="8"/>
      <c r="G39" s="8"/>
      <c r="H39" s="8"/>
      <c r="I39" s="8"/>
      <c r="J39" s="8"/>
      <c r="K39" s="8"/>
      <c r="P39"/>
      <c r="Q39"/>
    </row>
    <row r="40" spans="2:17" x14ac:dyDescent="0.25">
      <c r="B40" t="str">
        <f t="shared" si="0"/>
        <v>Landfill Surface: Final Cover</v>
      </c>
      <c r="D40" s="7" t="str">
        <v>Landfill Surface: Daily Cover</v>
      </c>
      <c r="E40" s="7"/>
      <c r="F40" s="8"/>
      <c r="G40" s="8"/>
      <c r="H40" s="8"/>
      <c r="I40" s="8"/>
      <c r="J40" s="8"/>
      <c r="K40" s="8"/>
      <c r="P40"/>
      <c r="Q40"/>
    </row>
    <row r="41" spans="2:17" x14ac:dyDescent="0.25">
      <c r="B41" t="str">
        <f t="shared" si="0"/>
        <v>Landfill Surface: Intermediate Cover</v>
      </c>
      <c r="D41" s="7" t="str">
        <v>Landfill Surface: Final Cover</v>
      </c>
      <c r="E41" s="7"/>
      <c r="F41" s="8"/>
      <c r="G41" s="8"/>
      <c r="H41" s="8"/>
      <c r="I41" s="8"/>
      <c r="J41" s="8"/>
      <c r="K41" s="8"/>
      <c r="P41"/>
      <c r="Q41"/>
    </row>
    <row r="42" spans="2:17" x14ac:dyDescent="0.25">
      <c r="B42" t="str">
        <f t="shared" si="0"/>
        <v>Leachate Management System</v>
      </c>
      <c r="D42" s="7" t="str">
        <v>Landfill Surface: Intermediate Cover</v>
      </c>
      <c r="E42" s="7"/>
      <c r="F42" s="8"/>
      <c r="G42" s="8"/>
      <c r="H42" s="8"/>
      <c r="I42" s="8"/>
      <c r="J42" s="8"/>
      <c r="K42" s="8"/>
      <c r="P42"/>
      <c r="Q42"/>
    </row>
    <row r="43" spans="2:17" x14ac:dyDescent="0.25">
      <c r="B43" t="str">
        <f t="shared" si="0"/>
        <v>Working Face (area where active filling was being conducted at the time of detection)</v>
      </c>
      <c r="D43" s="7" t="str">
        <v>Leachate Management System</v>
      </c>
      <c r="E43" s="7"/>
      <c r="F43" s="8"/>
      <c r="G43" s="8"/>
      <c r="H43" s="8"/>
      <c r="I43" s="8"/>
      <c r="J43" s="8"/>
      <c r="K43" s="8"/>
      <c r="P43"/>
      <c r="Q43"/>
    </row>
    <row r="44" spans="2:17" x14ac:dyDescent="0.25">
      <c r="D44" s="7" t="str">
        <v>Working Face (area where active filling was being conducted at the time of detection)</v>
      </c>
    </row>
    <row r="45" spans="2:17" x14ac:dyDescent="0.25">
      <c r="B45" s="16" t="s">
        <v>347</v>
      </c>
    </row>
    <row r="46" spans="2:17" x14ac:dyDescent="0.25">
      <c r="B46" s="16"/>
    </row>
    <row r="47" spans="2:17" x14ac:dyDescent="0.25">
      <c r="B47" t="s">
        <v>163</v>
      </c>
    </row>
    <row r="48" spans="2:17" ht="15" customHeight="1" x14ac:dyDescent="0.25">
      <c r="B48" s="66" t="str" cm="1">
        <f t="array" ref="B48:B58">_xlfn._xlws.SORT(_xlfn.UNIQUE(_xlfn.TOCOL(C64:M70, 1)))</f>
        <v>Collection system downtime</v>
      </c>
      <c r="E48" s="7"/>
      <c r="Q48"/>
    </row>
    <row r="49" spans="2:17" ht="15" customHeight="1" x14ac:dyDescent="0.25">
      <c r="B49" s="68" t="str">
        <v>Construction - New Well Installation</v>
      </c>
      <c r="E49" s="7"/>
      <c r="Q49"/>
    </row>
    <row r="50" spans="2:17" ht="15" customHeight="1" x14ac:dyDescent="0.25">
      <c r="B50" s="69" t="str">
        <v>Construction - Well Raising or Horizontal Extension</v>
      </c>
      <c r="E50" s="7"/>
      <c r="Q50"/>
    </row>
    <row r="51" spans="2:17" ht="15" customHeight="1" x14ac:dyDescent="0.25">
      <c r="B51" s="67" t="str">
        <v>Cover integrity</v>
      </c>
      <c r="E51" s="7"/>
      <c r="Q51"/>
    </row>
    <row r="52" spans="2:17" ht="15" customHeight="1" x14ac:dyDescent="0.25">
      <c r="B52" s="66" t="str">
        <v>Cover-related Construction (Excavation/ Exposed Operations/ Re-grading)</v>
      </c>
      <c r="E52" s="7"/>
      <c r="Q52"/>
    </row>
    <row r="53" spans="2:17" ht="15" customHeight="1" x14ac:dyDescent="0.25">
      <c r="B53" s="67" t="str">
        <v>Cracked/Broken Seal</v>
      </c>
      <c r="E53" s="7"/>
      <c r="Q53"/>
    </row>
    <row r="54" spans="2:17" ht="15" customHeight="1" x14ac:dyDescent="0.25">
      <c r="B54" s="66" t="str">
        <v>Damaged component</v>
      </c>
      <c r="E54" s="7"/>
      <c r="Q54"/>
    </row>
    <row r="55" spans="2:17" ht="15" customHeight="1" x14ac:dyDescent="0.25">
      <c r="B55" s="66" t="str">
        <v>Insufficient vacuum</v>
      </c>
      <c r="E55" s="7"/>
      <c r="Q55"/>
    </row>
    <row r="56" spans="2:17" ht="15" customHeight="1" x14ac:dyDescent="0.25">
      <c r="B56" s="68" t="str">
        <v>Offline Gas Collection Well(s)</v>
      </c>
      <c r="E56" s="7"/>
      <c r="Q56"/>
    </row>
    <row r="57" spans="2:17" ht="15" customHeight="1" x14ac:dyDescent="0.25">
      <c r="B57" s="69" t="str">
        <v>Other</v>
      </c>
      <c r="E57" s="7"/>
      <c r="Q57"/>
    </row>
    <row r="58" spans="2:17" ht="15" customHeight="1" x14ac:dyDescent="0.25">
      <c r="B58" s="67" t="str">
        <v>Uncontrolled Area (no gas collection infrastructure)</v>
      </c>
      <c r="E58" s="7"/>
      <c r="Q58"/>
    </row>
    <row r="60" spans="2:17" x14ac:dyDescent="0.25">
      <c r="B60" s="16" t="s">
        <v>348</v>
      </c>
    </row>
    <row r="61" spans="2:17" x14ac:dyDescent="0.25">
      <c r="C61" s="7"/>
      <c r="D61" s="7"/>
      <c r="E61" s="12" t="s">
        <v>175</v>
      </c>
    </row>
    <row r="62" spans="2:17" ht="21" x14ac:dyDescent="0.35">
      <c r="B62" s="3" t="s">
        <v>176</v>
      </c>
      <c r="C62" s="7"/>
      <c r="D62" s="7"/>
      <c r="E62" s="7"/>
    </row>
    <row r="63" spans="2:17" ht="15.75" x14ac:dyDescent="0.25">
      <c r="B63" s="2" t="s">
        <v>177</v>
      </c>
      <c r="C63" s="9" t="s">
        <v>178</v>
      </c>
      <c r="D63" s="7"/>
      <c r="E63" s="7"/>
    </row>
    <row r="64" spans="2:17" ht="59.65" customHeight="1" x14ac:dyDescent="0.25">
      <c r="B64" s="6" t="s">
        <v>399</v>
      </c>
      <c r="C64" s="4"/>
      <c r="D64" s="11" t="s">
        <v>179</v>
      </c>
      <c r="E64" s="4" t="s">
        <v>180</v>
      </c>
      <c r="F64" s="5" t="s">
        <v>181</v>
      </c>
      <c r="G64" s="4" t="s">
        <v>172</v>
      </c>
      <c r="H64" s="5" t="s">
        <v>182</v>
      </c>
      <c r="I64" s="4"/>
      <c r="J64" s="4"/>
      <c r="K64" s="4"/>
      <c r="L64" s="4"/>
      <c r="M64" s="1" t="s">
        <v>174</v>
      </c>
    </row>
    <row r="65" spans="2:13" ht="59.65" customHeight="1" x14ac:dyDescent="0.25">
      <c r="B65" s="10" t="s">
        <v>167</v>
      </c>
      <c r="C65" s="4" t="s">
        <v>171</v>
      </c>
      <c r="D65" s="4" t="s">
        <v>179</v>
      </c>
      <c r="E65" s="11" t="s">
        <v>180</v>
      </c>
      <c r="F65" s="5" t="s">
        <v>181</v>
      </c>
      <c r="G65" s="4" t="s">
        <v>172</v>
      </c>
      <c r="H65" s="5" t="s">
        <v>182</v>
      </c>
      <c r="I65" s="11" t="s">
        <v>183</v>
      </c>
      <c r="J65" s="4" t="s">
        <v>184</v>
      </c>
      <c r="K65" s="4" t="s">
        <v>173</v>
      </c>
      <c r="L65" s="4" t="s">
        <v>185</v>
      </c>
      <c r="M65" s="1" t="s">
        <v>174</v>
      </c>
    </row>
    <row r="66" spans="2:13" ht="59.65" customHeight="1" x14ac:dyDescent="0.25">
      <c r="B66" s="10" t="s">
        <v>168</v>
      </c>
      <c r="C66" s="4" t="s">
        <v>171</v>
      </c>
      <c r="D66" s="4" t="s">
        <v>179</v>
      </c>
      <c r="E66" s="11" t="s">
        <v>180</v>
      </c>
      <c r="F66" s="5" t="s">
        <v>181</v>
      </c>
      <c r="G66" s="4" t="s">
        <v>172</v>
      </c>
      <c r="H66" s="5" t="s">
        <v>182</v>
      </c>
      <c r="I66" s="11" t="s">
        <v>183</v>
      </c>
      <c r="J66" s="4" t="s">
        <v>184</v>
      </c>
      <c r="K66" s="11" t="s">
        <v>173</v>
      </c>
      <c r="L66" s="4" t="s">
        <v>185</v>
      </c>
      <c r="M66" s="1" t="s">
        <v>174</v>
      </c>
    </row>
    <row r="67" spans="2:13" ht="59.65" customHeight="1" x14ac:dyDescent="0.25">
      <c r="B67" s="6" t="s">
        <v>169</v>
      </c>
      <c r="C67" s="4" t="s">
        <v>171</v>
      </c>
      <c r="D67" s="4" t="s">
        <v>179</v>
      </c>
      <c r="E67" s="4" t="s">
        <v>180</v>
      </c>
      <c r="F67" s="13"/>
      <c r="G67" s="4" t="s">
        <v>172</v>
      </c>
      <c r="H67" s="5" t="s">
        <v>182</v>
      </c>
      <c r="I67" s="4" t="s">
        <v>183</v>
      </c>
      <c r="J67" s="4" t="s">
        <v>184</v>
      </c>
      <c r="K67" s="4" t="s">
        <v>173</v>
      </c>
      <c r="L67" s="4" t="s">
        <v>185</v>
      </c>
      <c r="M67" s="1" t="s">
        <v>174</v>
      </c>
    </row>
    <row r="68" spans="2:13" ht="59.65" customHeight="1" x14ac:dyDescent="0.25">
      <c r="B68" s="10" t="s">
        <v>170</v>
      </c>
      <c r="C68" s="4"/>
      <c r="D68" s="4" t="s">
        <v>179</v>
      </c>
      <c r="E68" s="4"/>
      <c r="F68" s="5"/>
      <c r="G68" s="4" t="s">
        <v>172</v>
      </c>
      <c r="H68" s="4"/>
      <c r="I68" s="4"/>
      <c r="J68" s="4" t="s">
        <v>184</v>
      </c>
      <c r="K68" s="4"/>
      <c r="L68" s="4"/>
      <c r="M68" s="1" t="s">
        <v>174</v>
      </c>
    </row>
    <row r="69" spans="2:13" ht="59.65" customHeight="1" x14ac:dyDescent="0.25">
      <c r="B69" s="10" t="s">
        <v>186</v>
      </c>
      <c r="C69" s="4"/>
      <c r="D69" s="4" t="s">
        <v>179</v>
      </c>
      <c r="E69" s="11" t="s">
        <v>180</v>
      </c>
      <c r="F69" s="5" t="s">
        <v>181</v>
      </c>
      <c r="G69" s="4" t="s">
        <v>172</v>
      </c>
      <c r="H69" s="4"/>
      <c r="I69" s="4"/>
      <c r="J69" s="4" t="s">
        <v>184</v>
      </c>
      <c r="K69" s="4" t="s">
        <v>173</v>
      </c>
      <c r="L69" s="4"/>
      <c r="M69" s="1" t="s">
        <v>174</v>
      </c>
    </row>
    <row r="70" spans="2:13" ht="59.65" customHeight="1" x14ac:dyDescent="0.25">
      <c r="B70" s="6" t="s">
        <v>13</v>
      </c>
      <c r="C70" s="4"/>
      <c r="D70" s="4"/>
      <c r="E70" s="4"/>
      <c r="F70" s="5"/>
      <c r="G70" s="4" t="s">
        <v>172</v>
      </c>
      <c r="H70" s="4"/>
      <c r="I70" s="4"/>
      <c r="J70" s="4" t="s">
        <v>184</v>
      </c>
      <c r="K70" s="4"/>
      <c r="L70" s="4"/>
      <c r="M70" s="1" t="s">
        <v>174</v>
      </c>
    </row>
    <row r="72" spans="2:13" x14ac:dyDescent="0.25">
      <c r="B72" s="16" t="s">
        <v>349</v>
      </c>
    </row>
    <row r="74" spans="2:13" x14ac:dyDescent="0.25">
      <c r="B74" t="str" cm="1">
        <f t="array" ref="B74:C125">_xlfn.HSTACK(_xlfn.TOCOL(_xlfn.IFS(C64:M70&lt;&gt;"",B64:B70),3),_xlfn.TOCOL(C64:M70,1))</f>
        <v>Working Face (area where active filling was being conducted at the time of detection)</v>
      </c>
      <c r="C74" t="str">
        <v>Offline Gas Collection Well(s)</v>
      </c>
      <c r="G74"/>
    </row>
    <row r="75" spans="2:13" x14ac:dyDescent="0.25">
      <c r="B75" t="str">
        <v>Working Face (area where active filling was being conducted at the time of detection)</v>
      </c>
      <c r="C75" t="str">
        <v>Construction - New Well Installation</v>
      </c>
      <c r="G75"/>
    </row>
    <row r="76" spans="2:13" x14ac:dyDescent="0.25">
      <c r="B76" t="str">
        <v>Working Face (area where active filling was being conducted at the time of detection)</v>
      </c>
      <c r="C76" t="str">
        <v>Construction - Well Raising or Horizontal Extension</v>
      </c>
      <c r="G76"/>
    </row>
    <row r="77" spans="2:13" x14ac:dyDescent="0.25">
      <c r="B77" t="str">
        <v>Working Face (area where active filling was being conducted at the time of detection)</v>
      </c>
      <c r="C77" t="str">
        <v>Cover-related Construction (Excavation/ Exposed Operations/ Re-grading)</v>
      </c>
      <c r="G77"/>
    </row>
    <row r="78" spans="2:13" x14ac:dyDescent="0.25">
      <c r="B78" t="str">
        <v>Working Face (area where active filling was being conducted at the time of detection)</v>
      </c>
      <c r="C78" t="str">
        <v>Uncontrolled Area (no gas collection infrastructure)</v>
      </c>
      <c r="G78"/>
    </row>
    <row r="79" spans="2:13" x14ac:dyDescent="0.25">
      <c r="B79" t="str">
        <v>Working Face (area where active filling was being conducted at the time of detection)</v>
      </c>
      <c r="C79" t="str">
        <v>Other</v>
      </c>
      <c r="G79"/>
    </row>
    <row r="80" spans="2:13" x14ac:dyDescent="0.25">
      <c r="B80" t="str">
        <v>Landfill Surface: Daily Cover</v>
      </c>
      <c r="C80" t="str">
        <v>Collection system downtime</v>
      </c>
      <c r="G80"/>
    </row>
    <row r="81" spans="2:7" x14ac:dyDescent="0.25">
      <c r="B81" t="str">
        <v>Landfill Surface: Daily Cover</v>
      </c>
      <c r="C81" t="str">
        <v>Offline Gas Collection Well(s)</v>
      </c>
      <c r="G81"/>
    </row>
    <row r="82" spans="2:7" x14ac:dyDescent="0.25">
      <c r="B82" t="str">
        <v>Landfill Surface: Daily Cover</v>
      </c>
      <c r="C82" t="str">
        <v>Construction - New Well Installation</v>
      </c>
      <c r="G82"/>
    </row>
    <row r="83" spans="2:7" x14ac:dyDescent="0.25">
      <c r="B83" t="str">
        <v>Landfill Surface: Daily Cover</v>
      </c>
      <c r="C83" t="str">
        <v>Construction - Well Raising or Horizontal Extension</v>
      </c>
      <c r="G83"/>
    </row>
    <row r="84" spans="2:7" x14ac:dyDescent="0.25">
      <c r="B84" t="str">
        <v>Landfill Surface: Daily Cover</v>
      </c>
      <c r="C84" t="str">
        <v>Cover-related Construction (Excavation/ Exposed Operations/ Re-grading)</v>
      </c>
      <c r="G84"/>
    </row>
    <row r="85" spans="2:7" x14ac:dyDescent="0.25">
      <c r="B85" t="str">
        <v>Landfill Surface: Daily Cover</v>
      </c>
      <c r="C85" t="str">
        <v>Uncontrolled Area (no gas collection infrastructure)</v>
      </c>
      <c r="G85"/>
    </row>
    <row r="86" spans="2:7" x14ac:dyDescent="0.25">
      <c r="B86" t="str">
        <v>Landfill Surface: Daily Cover</v>
      </c>
      <c r="C86" t="str">
        <v>Cover integrity</v>
      </c>
      <c r="G86"/>
    </row>
    <row r="87" spans="2:7" x14ac:dyDescent="0.25">
      <c r="B87" t="str">
        <v>Landfill Surface: Daily Cover</v>
      </c>
      <c r="C87" t="str">
        <v>Damaged component</v>
      </c>
      <c r="G87"/>
    </row>
    <row r="88" spans="2:7" x14ac:dyDescent="0.25">
      <c r="B88" t="str">
        <v>Landfill Surface: Daily Cover</v>
      </c>
      <c r="C88" t="str">
        <v>Insufficient vacuum</v>
      </c>
      <c r="G88"/>
    </row>
    <row r="89" spans="2:7" x14ac:dyDescent="0.25">
      <c r="B89" t="str">
        <v>Landfill Surface: Daily Cover</v>
      </c>
      <c r="C89" t="str">
        <v>Cracked/Broken Seal</v>
      </c>
      <c r="G89"/>
    </row>
    <row r="90" spans="2:7" x14ac:dyDescent="0.25">
      <c r="B90" t="str">
        <v>Landfill Surface: Daily Cover</v>
      </c>
      <c r="C90" t="str">
        <v>Other</v>
      </c>
      <c r="G90"/>
    </row>
    <row r="91" spans="2:7" x14ac:dyDescent="0.25">
      <c r="B91" t="str">
        <v>Landfill Surface: Intermediate Cover</v>
      </c>
      <c r="C91" t="str">
        <v>Collection system downtime</v>
      </c>
      <c r="G91"/>
    </row>
    <row r="92" spans="2:7" x14ac:dyDescent="0.25">
      <c r="B92" t="str">
        <v>Landfill Surface: Intermediate Cover</v>
      </c>
      <c r="C92" t="str">
        <v>Offline Gas Collection Well(s)</v>
      </c>
      <c r="G92"/>
    </row>
    <row r="93" spans="2:7" x14ac:dyDescent="0.25">
      <c r="B93" t="str">
        <v>Landfill Surface: Intermediate Cover</v>
      </c>
      <c r="C93" t="str">
        <v>Construction - New Well Installation</v>
      </c>
      <c r="G93"/>
    </row>
    <row r="94" spans="2:7" x14ac:dyDescent="0.25">
      <c r="B94" t="str">
        <v>Landfill Surface: Intermediate Cover</v>
      </c>
      <c r="C94" t="str">
        <v>Construction - Well Raising or Horizontal Extension</v>
      </c>
      <c r="G94"/>
    </row>
    <row r="95" spans="2:7" x14ac:dyDescent="0.25">
      <c r="B95" t="str">
        <v>Landfill Surface: Intermediate Cover</v>
      </c>
      <c r="C95" t="str">
        <v>Cover-related Construction (Excavation/ Exposed Operations/ Re-grading)</v>
      </c>
      <c r="G95"/>
    </row>
    <row r="96" spans="2:7" x14ac:dyDescent="0.25">
      <c r="B96" t="str">
        <v>Landfill Surface: Intermediate Cover</v>
      </c>
      <c r="C96" t="str">
        <v>Uncontrolled Area (no gas collection infrastructure)</v>
      </c>
      <c r="G96"/>
    </row>
    <row r="97" spans="2:7" x14ac:dyDescent="0.25">
      <c r="B97" t="str">
        <v>Landfill Surface: Intermediate Cover</v>
      </c>
      <c r="C97" t="str">
        <v>Cover integrity</v>
      </c>
      <c r="G97"/>
    </row>
    <row r="98" spans="2:7" x14ac:dyDescent="0.25">
      <c r="B98" t="str">
        <v>Landfill Surface: Intermediate Cover</v>
      </c>
      <c r="C98" t="str">
        <v>Damaged component</v>
      </c>
      <c r="G98"/>
    </row>
    <row r="99" spans="2:7" x14ac:dyDescent="0.25">
      <c r="B99" t="str">
        <v>Landfill Surface: Intermediate Cover</v>
      </c>
      <c r="C99" t="str">
        <v>Insufficient vacuum</v>
      </c>
      <c r="G99"/>
    </row>
    <row r="100" spans="2:7" x14ac:dyDescent="0.25">
      <c r="B100" t="str">
        <v>Landfill Surface: Intermediate Cover</v>
      </c>
      <c r="C100" t="str">
        <v>Cracked/Broken Seal</v>
      </c>
      <c r="G100"/>
    </row>
    <row r="101" spans="2:7" x14ac:dyDescent="0.25">
      <c r="B101" t="str">
        <v>Landfill Surface: Intermediate Cover</v>
      </c>
      <c r="C101" t="str">
        <v>Other</v>
      </c>
      <c r="G101"/>
    </row>
    <row r="102" spans="2:7" x14ac:dyDescent="0.25">
      <c r="B102" t="str">
        <v>Landfill Surface: Final Cover</v>
      </c>
      <c r="C102" t="str">
        <v>Collection system downtime</v>
      </c>
      <c r="G102"/>
    </row>
    <row r="103" spans="2:7" x14ac:dyDescent="0.25">
      <c r="B103" t="str">
        <v>Landfill Surface: Final Cover</v>
      </c>
      <c r="C103" t="str">
        <v>Offline Gas Collection Well(s)</v>
      </c>
      <c r="G103"/>
    </row>
    <row r="104" spans="2:7" x14ac:dyDescent="0.25">
      <c r="B104" t="str">
        <v>Landfill Surface: Final Cover</v>
      </c>
      <c r="C104" t="str">
        <v>Construction - New Well Installation</v>
      </c>
      <c r="G104"/>
    </row>
    <row r="105" spans="2:7" x14ac:dyDescent="0.25">
      <c r="B105" t="str">
        <v>Landfill Surface: Final Cover</v>
      </c>
      <c r="C105" t="str">
        <v>Cover-related Construction (Excavation/ Exposed Operations/ Re-grading)</v>
      </c>
      <c r="G105"/>
    </row>
    <row r="106" spans="2:7" x14ac:dyDescent="0.25">
      <c r="B106" t="str">
        <v>Landfill Surface: Final Cover</v>
      </c>
      <c r="C106" t="str">
        <v>Uncontrolled Area (no gas collection infrastructure)</v>
      </c>
      <c r="G106"/>
    </row>
    <row r="107" spans="2:7" x14ac:dyDescent="0.25">
      <c r="B107" t="str">
        <v>Landfill Surface: Final Cover</v>
      </c>
      <c r="C107" t="str">
        <v>Cover integrity</v>
      </c>
      <c r="G107"/>
    </row>
    <row r="108" spans="2:7" x14ac:dyDescent="0.25">
      <c r="B108" t="str">
        <v>Landfill Surface: Final Cover</v>
      </c>
      <c r="C108" t="str">
        <v>Damaged component</v>
      </c>
      <c r="G108"/>
    </row>
    <row r="109" spans="2:7" x14ac:dyDescent="0.25">
      <c r="B109" t="str">
        <v>Landfill Surface: Final Cover</v>
      </c>
      <c r="C109" t="str">
        <v>Insufficient vacuum</v>
      </c>
      <c r="G109"/>
    </row>
    <row r="110" spans="2:7" x14ac:dyDescent="0.25">
      <c r="B110" t="str">
        <v>Landfill Surface: Final Cover</v>
      </c>
      <c r="C110" t="str">
        <v>Cracked/Broken Seal</v>
      </c>
      <c r="G110"/>
    </row>
    <row r="111" spans="2:7" x14ac:dyDescent="0.25">
      <c r="B111" t="str">
        <v>Landfill Surface: Final Cover</v>
      </c>
      <c r="C111" t="str">
        <v>Other</v>
      </c>
      <c r="G111"/>
    </row>
    <row r="112" spans="2:7" x14ac:dyDescent="0.25">
      <c r="B112" t="str">
        <v>Leachate Management System</v>
      </c>
      <c r="C112" t="str">
        <v>Offline Gas Collection Well(s)</v>
      </c>
      <c r="G112"/>
    </row>
    <row r="113" spans="2:7" x14ac:dyDescent="0.25">
      <c r="B113" t="str">
        <v>Leachate Management System</v>
      </c>
      <c r="C113" t="str">
        <v>Cover-related Construction (Excavation/ Exposed Operations/ Re-grading)</v>
      </c>
      <c r="G113"/>
    </row>
    <row r="114" spans="2:7" x14ac:dyDescent="0.25">
      <c r="B114" t="str">
        <v>Leachate Management System</v>
      </c>
      <c r="C114" t="str">
        <v>Damaged component</v>
      </c>
      <c r="G114"/>
    </row>
    <row r="115" spans="2:7" x14ac:dyDescent="0.25">
      <c r="B115" t="str">
        <v>Leachate Management System</v>
      </c>
      <c r="C115" t="str">
        <v>Other</v>
      </c>
      <c r="G115"/>
    </row>
    <row r="116" spans="2:7" x14ac:dyDescent="0.25">
      <c r="B116" t="str">
        <v>Gas Collection System Component (e.g., blower, well, valve, port)</v>
      </c>
      <c r="C116" t="str">
        <v>Offline Gas Collection Well(s)</v>
      </c>
      <c r="G116"/>
    </row>
    <row r="117" spans="2:7" x14ac:dyDescent="0.25">
      <c r="B117" t="str">
        <v>Gas Collection System Component (e.g., blower, well, valve, port)</v>
      </c>
      <c r="C117" t="str">
        <v>Construction - New Well Installation</v>
      </c>
      <c r="G117"/>
    </row>
    <row r="118" spans="2:7" x14ac:dyDescent="0.25">
      <c r="B118" t="str">
        <v>Gas Collection System Component (e.g., blower, well, valve, port)</v>
      </c>
      <c r="C118" t="str">
        <v>Construction - Well Raising or Horizontal Extension</v>
      </c>
      <c r="G118"/>
    </row>
    <row r="119" spans="2:7" x14ac:dyDescent="0.25">
      <c r="B119" t="str">
        <v>Gas Collection System Component (e.g., blower, well, valve, port)</v>
      </c>
      <c r="C119" t="str">
        <v>Cover-related Construction (Excavation/ Exposed Operations/ Re-grading)</v>
      </c>
      <c r="G119"/>
    </row>
    <row r="120" spans="2:7" x14ac:dyDescent="0.25">
      <c r="B120" t="str">
        <v>Gas Collection System Component (e.g., blower, well, valve, port)</v>
      </c>
      <c r="C120" t="str">
        <v>Damaged component</v>
      </c>
      <c r="G120"/>
    </row>
    <row r="121" spans="2:7" x14ac:dyDescent="0.25">
      <c r="B121" t="str">
        <v>Gas Collection System Component (e.g., blower, well, valve, port)</v>
      </c>
      <c r="C121" t="str">
        <v>Insufficient vacuum</v>
      </c>
      <c r="G121"/>
    </row>
    <row r="122" spans="2:7" x14ac:dyDescent="0.25">
      <c r="B122" t="str">
        <v>Gas Collection System Component (e.g., blower, well, valve, port)</v>
      </c>
      <c r="C122" t="str">
        <v>Other</v>
      </c>
      <c r="G122"/>
    </row>
    <row r="123" spans="2:7" x14ac:dyDescent="0.25">
      <c r="B123" t="str">
        <v>Gas Control Device/Control System Component</v>
      </c>
      <c r="C123" t="str">
        <v>Cover-related Construction (Excavation/ Exposed Operations/ Re-grading)</v>
      </c>
    </row>
    <row r="124" spans="2:7" x14ac:dyDescent="0.25">
      <c r="B124" t="str">
        <v>Gas Control Device/Control System Component</v>
      </c>
      <c r="C124" t="str">
        <v>Damaged component</v>
      </c>
      <c r="G124"/>
    </row>
    <row r="125" spans="2:7" x14ac:dyDescent="0.25">
      <c r="B125" t="str">
        <v>Gas Control Device/Control System Component</v>
      </c>
      <c r="C125" t="str">
        <v>Other</v>
      </c>
      <c r="G125"/>
    </row>
    <row r="126" spans="2:7" x14ac:dyDescent="0.25">
      <c r="G126"/>
    </row>
    <row r="134" spans="2:7" x14ac:dyDescent="0.25">
      <c r="G134"/>
    </row>
    <row r="135" spans="2:7" s="71" customFormat="1" ht="21" x14ac:dyDescent="0.35">
      <c r="B135" s="71" t="s">
        <v>362</v>
      </c>
    </row>
    <row r="136" spans="2:7" x14ac:dyDescent="0.25">
      <c r="G136"/>
    </row>
    <row r="137" spans="2:7" x14ac:dyDescent="0.25">
      <c r="B137" s="17" t="s">
        <v>193</v>
      </c>
      <c r="C137" s="17" t="s">
        <v>194</v>
      </c>
      <c r="G137"/>
    </row>
    <row r="138" spans="2:7" x14ac:dyDescent="0.25">
      <c r="B138" s="16"/>
      <c r="C138" s="16"/>
      <c r="G138"/>
    </row>
    <row r="139" spans="2:7" x14ac:dyDescent="0.25">
      <c r="B139" t="s">
        <v>163</v>
      </c>
      <c r="C139" t="str" cm="1">
        <f t="array" ref="C139:C142">_xlfn._xlws.FILTER($B$139:$B$142,$B$139:$B$142 &lt;&gt; "")</f>
        <v>Please Select</v>
      </c>
      <c r="G139"/>
    </row>
    <row r="140" spans="2:7" x14ac:dyDescent="0.25">
      <c r="B140" t="str" cm="1">
        <f t="array" ref="B140:B142">_carb_only_table_02[]</f>
        <v>Operator was aware of the leak prior to receiving the CARB plume notification</v>
      </c>
      <c r="C140" t="str">
        <v>Operator was aware of the leak prior to receiving the CARB plume notification</v>
      </c>
      <c r="G140"/>
    </row>
    <row r="141" spans="2:7" x14ac:dyDescent="0.25">
      <c r="B141" t="str">
        <v>Operator detected a leak during follow-up monitoring after receipt of the CARB plume notification</v>
      </c>
      <c r="C141" t="str">
        <v>Operator detected a leak during follow-up monitoring after receipt of the CARB plume notification</v>
      </c>
      <c r="G141"/>
    </row>
    <row r="142" spans="2:7" x14ac:dyDescent="0.25">
      <c r="B142" t="str">
        <v>No leak was detected</v>
      </c>
      <c r="C142" t="str">
        <v>No leak was detected</v>
      </c>
      <c r="G142"/>
    </row>
    <row r="143" spans="2:7" x14ac:dyDescent="0.25">
      <c r="G143"/>
    </row>
    <row r="144" spans="2:7" s="71" customFormat="1" ht="21" x14ac:dyDescent="0.35">
      <c r="B144" s="71" t="s">
        <v>366</v>
      </c>
    </row>
    <row r="145" spans="2:7" x14ac:dyDescent="0.25">
      <c r="G145"/>
    </row>
    <row r="146" spans="2:7" x14ac:dyDescent="0.25">
      <c r="B146" s="17" t="s">
        <v>193</v>
      </c>
      <c r="C146" s="17" t="s">
        <v>194</v>
      </c>
      <c r="G146"/>
    </row>
    <row r="147" spans="2:7" x14ac:dyDescent="0.25">
      <c r="B147" s="16"/>
      <c r="C147" s="16"/>
      <c r="G147"/>
    </row>
    <row r="148" spans="2:7" x14ac:dyDescent="0.25">
      <c r="B148" t="s">
        <v>163</v>
      </c>
      <c r="C148" t="str" cm="1">
        <f t="array" aca="1" ref="C148:C152" ca="1">_xlfn._xlws.FILTER($B$148:$B$153,$B$148:$B$153 &lt;&gt; "")</f>
        <v>Please Select</v>
      </c>
      <c r="G148"/>
    </row>
    <row r="149" spans="2:7" x14ac:dyDescent="0.25">
      <c r="B149" t="str">
        <f ca="1">IF(C11=B26, "Not applicable as no leak was detected", "")</f>
        <v/>
      </c>
      <c r="C149" t="str">
        <f ca="1"/>
        <v>Operator was aware of the leak prior to receiving the notification, and/or repairs were in progress on the date of the plume observation</v>
      </c>
      <c r="G149"/>
    </row>
    <row r="150" spans="2:7" x14ac:dyDescent="0.25">
      <c r="B150" t="str" cm="1">
        <f t="array" ref="B150:B153">_carb_only_table_03[]</f>
        <v>Operator was aware of the leak prior to receiving the notification, and/or repairs were in progress on the date of the plume observation</v>
      </c>
      <c r="C150" t="str">
        <f ca="1"/>
        <v>An unintentional leak  (i.e., the operator was not aware of, and could be repaired if discovered)</v>
      </c>
      <c r="G150"/>
    </row>
    <row r="151" spans="2:7" x14ac:dyDescent="0.25">
      <c r="B151" t="str">
        <v>An unintentional leak  (i.e., the operator was not aware of, and could be repaired if discovered)</v>
      </c>
      <c r="C151" t="str">
        <f ca="1"/>
        <v>An intentional or allowable vent (i.e., the operator was aware of, and/or would not repair)</v>
      </c>
      <c r="G151"/>
    </row>
    <row r="152" spans="2:7" x14ac:dyDescent="0.25">
      <c r="B152" t="str">
        <v>An intentional or allowable vent (i.e., the operator was aware of, and/or would not repair)</v>
      </c>
      <c r="C152" t="str">
        <f ca="1"/>
        <v>Due to a temporary activity (i.e., would be resolved without corrective action when the activity is complete)</v>
      </c>
      <c r="G152"/>
    </row>
    <row r="153" spans="2:7" x14ac:dyDescent="0.25">
      <c r="B153" t="str">
        <v>Due to a temporary activity (i.e., would be resolved without corrective action when the activity is complete)</v>
      </c>
      <c r="G153"/>
    </row>
    <row r="154" spans="2:7" x14ac:dyDescent="0.25">
      <c r="G154"/>
    </row>
    <row r="155" spans="2:7" s="71" customFormat="1" ht="21" x14ac:dyDescent="0.35">
      <c r="B155" s="71" t="s">
        <v>367</v>
      </c>
    </row>
    <row r="156" spans="2:7" x14ac:dyDescent="0.25">
      <c r="G156"/>
    </row>
    <row r="157" spans="2:7" x14ac:dyDescent="0.25">
      <c r="B157" s="17" t="s">
        <v>193</v>
      </c>
      <c r="C157" s="17" t="s">
        <v>194</v>
      </c>
      <c r="G157"/>
    </row>
    <row r="158" spans="2:7" x14ac:dyDescent="0.25">
      <c r="B158" s="16"/>
      <c r="C158" s="16"/>
      <c r="G158"/>
    </row>
    <row r="159" spans="2:7" x14ac:dyDescent="0.25">
      <c r="B159" t="s">
        <v>163</v>
      </c>
      <c r="C159" t="str" cm="1">
        <f t="array" aca="1" ref="C159:C166" ca="1">_xlfn._xlws.FILTER($B$159:$B$167,$B$159:$B$167 &lt;&gt; "")</f>
        <v>Please Select</v>
      </c>
      <c r="G159"/>
    </row>
    <row r="160" spans="2:7" x14ac:dyDescent="0.25">
      <c r="B160" t="str">
        <f ca="1">IF(C11=B26, "Not applicable as no leak was detected", "")</f>
        <v/>
      </c>
      <c r="C160" t="str">
        <f ca="1"/>
        <v>Gas Collection System Component (e.g., blower, well, valve, port)</v>
      </c>
      <c r="G160"/>
    </row>
    <row r="161" spans="2:7" x14ac:dyDescent="0.25">
      <c r="B161" t="str" cm="1">
        <f t="array" ref="B161:B167">_carb_only_table_04[]</f>
        <v>Gas Collection System Component (e.g., blower, well, valve, port)</v>
      </c>
      <c r="C161" t="str">
        <f ca="1"/>
        <v>Gas Control Device/Control System Component</v>
      </c>
      <c r="G161"/>
    </row>
    <row r="162" spans="2:7" x14ac:dyDescent="0.25">
      <c r="B162" t="str">
        <v>Gas Control Device/Control System Component</v>
      </c>
      <c r="C162" t="str">
        <f ca="1"/>
        <v>Landfill Surface: Daily Cover</v>
      </c>
      <c r="G162"/>
    </row>
    <row r="163" spans="2:7" x14ac:dyDescent="0.25">
      <c r="B163" t="str">
        <v>Landfill Surface: Daily Cover</v>
      </c>
      <c r="C163" t="str">
        <f ca="1"/>
        <v>Landfill Surface: Final Cover</v>
      </c>
      <c r="G163"/>
    </row>
    <row r="164" spans="2:7" x14ac:dyDescent="0.25">
      <c r="B164" t="str">
        <v>Landfill Surface: Final Cover</v>
      </c>
      <c r="C164" t="str">
        <f ca="1"/>
        <v>Landfill Surface: Intermediate Cover</v>
      </c>
      <c r="G164"/>
    </row>
    <row r="165" spans="2:7" x14ac:dyDescent="0.25">
      <c r="B165" t="str">
        <v>Landfill Surface: Intermediate Cover</v>
      </c>
      <c r="C165" t="str">
        <f ca="1"/>
        <v>Leachate Management System</v>
      </c>
      <c r="G165"/>
    </row>
    <row r="166" spans="2:7" x14ac:dyDescent="0.25">
      <c r="B166" t="str">
        <v>Leachate Management System</v>
      </c>
      <c r="C166" t="str">
        <f ca="1"/>
        <v>Working Face (area where active filling was being conducted at the time of detection)</v>
      </c>
      <c r="G166"/>
    </row>
    <row r="167" spans="2:7" x14ac:dyDescent="0.25">
      <c r="B167" t="str">
        <v>Working Face (area where active filling was being conducted at the time of detection)</v>
      </c>
      <c r="G167"/>
    </row>
    <row r="168" spans="2:7" x14ac:dyDescent="0.25">
      <c r="G168"/>
    </row>
    <row r="169" spans="2:7" s="71" customFormat="1" ht="21" x14ac:dyDescent="0.35">
      <c r="B169" s="71" t="s">
        <v>368</v>
      </c>
    </row>
    <row r="170" spans="2:7" x14ac:dyDescent="0.25">
      <c r="G170"/>
    </row>
    <row r="171" spans="2:7" x14ac:dyDescent="0.25">
      <c r="B171" s="17" t="s">
        <v>193</v>
      </c>
      <c r="C171" s="17" t="s">
        <v>194</v>
      </c>
      <c r="G171"/>
    </row>
    <row r="172" spans="2:7" x14ac:dyDescent="0.25">
      <c r="B172" s="16"/>
      <c r="C172" s="16"/>
      <c r="G172"/>
    </row>
    <row r="173" spans="2:7" x14ac:dyDescent="0.25">
      <c r="B173" t="s">
        <v>163</v>
      </c>
      <c r="C173" t="str" cm="1">
        <f t="array" aca="1" ref="C173:C180" ca="1">_xlfn._xlws.FILTER($B$173:$B$189,$B$173:$B$189 &lt;&gt; "")</f>
        <v>Please Select</v>
      </c>
      <c r="G173"/>
    </row>
    <row r="174" spans="2:7" x14ac:dyDescent="0.25">
      <c r="B174" t="str">
        <f ca="1">IF(C11=B26, "Not applicable as no leak was detected", "")</f>
        <v/>
      </c>
      <c r="C174" t="str">
        <f ca="1"/>
        <v>Offline Gas Collection Well(s)</v>
      </c>
      <c r="G174"/>
    </row>
    <row r="175" spans="2:7" x14ac:dyDescent="0.25">
      <c r="B175" t="str" cm="1">
        <f t="array" aca="1" ref="B175:B181" ca="1">_xlfn._xlws.FILTER($C$74:$C$125, $B$74:$B$125=C13, "")</f>
        <v>Offline Gas Collection Well(s)</v>
      </c>
      <c r="C175" t="str">
        <f ca="1"/>
        <v>Construction - New Well Installation</v>
      </c>
      <c r="G175"/>
    </row>
    <row r="176" spans="2:7" x14ac:dyDescent="0.25">
      <c r="B176" t="str">
        <f ca="1"/>
        <v>Construction - New Well Installation</v>
      </c>
      <c r="C176" t="str">
        <f ca="1"/>
        <v>Construction - Well Raising or Horizontal Extension</v>
      </c>
      <c r="G176"/>
    </row>
    <row r="177" spans="2:7" x14ac:dyDescent="0.25">
      <c r="B177" t="str">
        <f ca="1"/>
        <v>Construction - Well Raising or Horizontal Extension</v>
      </c>
      <c r="C177" t="str">
        <f ca="1"/>
        <v>Cover-related Construction (Excavation/ Exposed Operations/ Re-grading)</v>
      </c>
      <c r="G177"/>
    </row>
    <row r="178" spans="2:7" x14ac:dyDescent="0.25">
      <c r="B178" t="str">
        <f ca="1"/>
        <v>Cover-related Construction (Excavation/ Exposed Operations/ Re-grading)</v>
      </c>
      <c r="C178" t="str">
        <f ca="1"/>
        <v>Damaged component</v>
      </c>
      <c r="G178"/>
    </row>
    <row r="179" spans="2:7" x14ac:dyDescent="0.25">
      <c r="B179" t="str">
        <f ca="1"/>
        <v>Damaged component</v>
      </c>
      <c r="C179" t="str">
        <f ca="1"/>
        <v>Insufficient vacuum</v>
      </c>
      <c r="G179"/>
    </row>
    <row r="180" spans="2:7" x14ac:dyDescent="0.25">
      <c r="B180" t="str">
        <f ca="1"/>
        <v>Insufficient vacuum</v>
      </c>
      <c r="C180" t="str">
        <f ca="1"/>
        <v>Other</v>
      </c>
      <c r="G180"/>
    </row>
    <row r="181" spans="2:7" x14ac:dyDescent="0.25">
      <c r="B181" t="str">
        <f ca="1"/>
        <v>Other</v>
      </c>
      <c r="G181"/>
    </row>
    <row r="182" spans="2:7" x14ac:dyDescent="0.25">
      <c r="G182"/>
    </row>
    <row r="183" spans="2:7" x14ac:dyDescent="0.25">
      <c r="G183"/>
    </row>
    <row r="184" spans="2:7" x14ac:dyDescent="0.25">
      <c r="G184"/>
    </row>
    <row r="185" spans="2:7" x14ac:dyDescent="0.25">
      <c r="G185"/>
    </row>
    <row r="186" spans="2:7" x14ac:dyDescent="0.25">
      <c r="G186"/>
    </row>
    <row r="187" spans="2:7" x14ac:dyDescent="0.25">
      <c r="G187"/>
    </row>
    <row r="188" spans="2:7" x14ac:dyDescent="0.25">
      <c r="G188"/>
    </row>
    <row r="189" spans="2:7" x14ac:dyDescent="0.25">
      <c r="G189"/>
    </row>
    <row r="190" spans="2:7" x14ac:dyDescent="0.25">
      <c r="G190"/>
    </row>
    <row r="191" spans="2:7" s="71" customFormat="1" ht="21" x14ac:dyDescent="0.35">
      <c r="B191" s="71" t="s">
        <v>369</v>
      </c>
    </row>
    <row r="192" spans="2:7" x14ac:dyDescent="0.25">
      <c r="G192"/>
    </row>
    <row r="193" spans="2:7" x14ac:dyDescent="0.25">
      <c r="B193" s="17" t="s">
        <v>193</v>
      </c>
      <c r="C193" s="17" t="s">
        <v>194</v>
      </c>
      <c r="G193"/>
    </row>
    <row r="194" spans="2:7" x14ac:dyDescent="0.25">
      <c r="B194" s="16"/>
      <c r="C194" s="16"/>
      <c r="G194"/>
    </row>
    <row r="195" spans="2:7" x14ac:dyDescent="0.25">
      <c r="B195" t="s">
        <v>163</v>
      </c>
      <c r="C195" t="str" cm="1">
        <f t="array" aca="1" ref="C195:C203" ca="1">_xlfn._xlws.FILTER($B$195:$B$211,$B$195:$B$211 &lt;&gt; "")</f>
        <v>Please Select</v>
      </c>
      <c r="G195"/>
    </row>
    <row r="196" spans="2:7" x14ac:dyDescent="0.25">
      <c r="B196" t="str">
        <f ca="1">IF(C11=B26, "Not applicable as no leak was detected", "")</f>
        <v/>
      </c>
      <c r="C196" t="str">
        <f ca="1"/>
        <v>Not applicable as no additional leak cause suspected</v>
      </c>
      <c r="G196"/>
    </row>
    <row r="197" spans="2:7" x14ac:dyDescent="0.25">
      <c r="B197" t="s">
        <v>355</v>
      </c>
      <c r="C197" t="str">
        <f ca="1"/>
        <v>Offline Gas Collection Well(s)</v>
      </c>
      <c r="G197"/>
    </row>
    <row r="198" spans="2:7" x14ac:dyDescent="0.25">
      <c r="B198" t="str" cm="1">
        <f t="array" aca="1" ref="B198:B204" ca="1">_xlfn._xlws.FILTER($C$74:$C$125, $B$74:$B$125=C13, "")</f>
        <v>Offline Gas Collection Well(s)</v>
      </c>
      <c r="C198" t="str">
        <f ca="1"/>
        <v>Construction - New Well Installation</v>
      </c>
      <c r="G198"/>
    </row>
    <row r="199" spans="2:7" x14ac:dyDescent="0.25">
      <c r="B199" t="str">
        <f ca="1"/>
        <v>Construction - New Well Installation</v>
      </c>
      <c r="C199" t="str">
        <f ca="1"/>
        <v>Construction - Well Raising or Horizontal Extension</v>
      </c>
      <c r="G199"/>
    </row>
    <row r="200" spans="2:7" x14ac:dyDescent="0.25">
      <c r="B200" t="str">
        <f ca="1"/>
        <v>Construction - Well Raising or Horizontal Extension</v>
      </c>
      <c r="C200" t="str">
        <f ca="1"/>
        <v>Cover-related Construction (Excavation/ Exposed Operations/ Re-grading)</v>
      </c>
      <c r="G200"/>
    </row>
    <row r="201" spans="2:7" x14ac:dyDescent="0.25">
      <c r="B201" t="str">
        <f ca="1"/>
        <v>Cover-related Construction (Excavation/ Exposed Operations/ Re-grading)</v>
      </c>
      <c r="C201" t="str">
        <f ca="1"/>
        <v>Damaged component</v>
      </c>
      <c r="G201"/>
    </row>
    <row r="202" spans="2:7" x14ac:dyDescent="0.25">
      <c r="B202" t="str">
        <f ca="1"/>
        <v>Damaged component</v>
      </c>
      <c r="C202" t="str">
        <f ca="1"/>
        <v>Insufficient vacuum</v>
      </c>
      <c r="G202"/>
    </row>
    <row r="203" spans="2:7" x14ac:dyDescent="0.25">
      <c r="B203" t="str">
        <f ca="1"/>
        <v>Insufficient vacuum</v>
      </c>
      <c r="C203" t="str">
        <f ca="1"/>
        <v>Other</v>
      </c>
      <c r="G203"/>
    </row>
    <row r="204" spans="2:7" x14ac:dyDescent="0.25">
      <c r="B204" t="str">
        <f ca="1"/>
        <v>Other</v>
      </c>
      <c r="G204"/>
    </row>
    <row r="205" spans="2:7" x14ac:dyDescent="0.25">
      <c r="G205"/>
    </row>
    <row r="206" spans="2:7" x14ac:dyDescent="0.25">
      <c r="G206"/>
    </row>
    <row r="207" spans="2:7" x14ac:dyDescent="0.25">
      <c r="G207"/>
    </row>
    <row r="208" spans="2:7" x14ac:dyDescent="0.25">
      <c r="G208"/>
    </row>
    <row r="209" spans="2:7" x14ac:dyDescent="0.25">
      <c r="G209"/>
    </row>
    <row r="210" spans="2:7" x14ac:dyDescent="0.25">
      <c r="G210"/>
    </row>
    <row r="213" spans="2:7" s="71" customFormat="1" ht="21" x14ac:dyDescent="0.35">
      <c r="B213" s="71" t="s">
        <v>365</v>
      </c>
    </row>
    <row r="214" spans="2:7" x14ac:dyDescent="0.25">
      <c r="B214" s="16"/>
      <c r="G214"/>
    </row>
    <row r="215" spans="2:7" x14ac:dyDescent="0.25">
      <c r="B215" s="17" t="s">
        <v>193</v>
      </c>
      <c r="C215" s="17" t="s">
        <v>194</v>
      </c>
      <c r="G215"/>
    </row>
    <row r="216" spans="2:7" x14ac:dyDescent="0.25">
      <c r="B216" s="16"/>
      <c r="C216" s="16"/>
      <c r="G216"/>
    </row>
    <row r="217" spans="2:7" x14ac:dyDescent="0.25">
      <c r="B217" t="s">
        <v>163</v>
      </c>
      <c r="C217" t="str" cm="1">
        <f t="array" ref="C217:C219">_xlfn._xlws.FILTER($B$217:$B$219,$B$217:$B$219 &lt;&gt; "")</f>
        <v>Please Select</v>
      </c>
      <c r="G217"/>
    </row>
    <row r="218" spans="2:7" x14ac:dyDescent="0.25">
      <c r="B218" t="str" cm="1">
        <f t="array" ref="B218:B219">_carb_only_table_01[]</f>
        <v>Yes</v>
      </c>
      <c r="C218" t="str">
        <v>Yes</v>
      </c>
      <c r="G218"/>
    </row>
    <row r="219" spans="2:7" x14ac:dyDescent="0.25">
      <c r="B219" t="str">
        <v>No</v>
      </c>
      <c r="C219" t="str">
        <v>No</v>
      </c>
      <c r="G219"/>
    </row>
  </sheetData>
  <sheetProtection algorithmName="SHA-512" hashValue="mgCtSpD7LmXYqrmD7AjQZwJgjPRZueMA9CQJYvo44UP62zhVqlfUnfvwUyRKYf0JVCOs6owePVmfWR/1kwpd5Q==" saltValue="kQ/i3BPV3g/d9SwreDspDQ==" spinCount="100000" sheet="1" objects="1" scenarios="1"/>
  <pageMargins left="0.7" right="0.7" top="0.75" bottom="0.75" header="0.3" footer="0.3"/>
  <pageSetup orientation="portrait"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5" x14ac:dyDescent="0.25"/>
  <cols>
    <col min="1" max="1" width="3.7109375" customWidth="1"/>
    <col min="2" max="3" width="30.7109375" customWidth="1"/>
    <col min="4" max="9" width="8.7109375" customWidth="1"/>
  </cols>
  <sheetData>
    <row r="2" spans="1:3" s="14" customFormat="1" ht="21" x14ac:dyDescent="0.35">
      <c r="B2" s="14" t="s">
        <v>195</v>
      </c>
    </row>
    <row r="4" spans="1:3" x14ac:dyDescent="0.25">
      <c r="A4" t="s">
        <v>15</v>
      </c>
      <c r="B4" t="s">
        <v>196</v>
      </c>
    </row>
    <row r="5" spans="1:3" x14ac:dyDescent="0.25">
      <c r="A5" t="s">
        <v>15</v>
      </c>
      <c r="B5" t="s">
        <v>197</v>
      </c>
    </row>
    <row r="6" spans="1:3" x14ac:dyDescent="0.25">
      <c r="A6" t="s">
        <v>15</v>
      </c>
      <c r="B6" t="s">
        <v>198</v>
      </c>
    </row>
    <row r="7" spans="1:3" x14ac:dyDescent="0.25">
      <c r="A7" t="s">
        <v>15</v>
      </c>
      <c r="B7" t="s">
        <v>199</v>
      </c>
    </row>
    <row r="14" spans="1:3" s="15" customFormat="1" ht="21" x14ac:dyDescent="0.35">
      <c r="B14" s="15" t="s">
        <v>200</v>
      </c>
      <c r="C14" s="15" t="s">
        <v>201</v>
      </c>
    </row>
    <row r="15" spans="1:3" x14ac:dyDescent="0.25">
      <c r="B15" t="s">
        <v>202</v>
      </c>
      <c r="C15" t="s">
        <v>424</v>
      </c>
    </row>
  </sheetData>
  <sheetProtection algorithmName="SHA-512" hashValue="RjoOt2SWN5ZkO7c+RlOgxk0WYLKUZ2CC6qiHEUYQnr0cL5/QDrAgRrBGI0noFHBafzLPF1PfJc8VaxjSWLTYJQ==" saltValue="UNoUT7JlSHxgvroJWSxjh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election activeCell="C16" sqref="C16"/>
    </sheetView>
  </sheetViews>
  <sheetFormatPr defaultRowHeight="15" x14ac:dyDescent="0.25"/>
  <cols>
    <col min="1" max="1" width="3.7109375" customWidth="1"/>
    <col min="2" max="3" width="30.7109375" customWidth="1"/>
  </cols>
  <sheetData>
    <row r="2" spans="1:3" s="14" customFormat="1" ht="21" x14ac:dyDescent="0.35">
      <c r="B2" s="14" t="s">
        <v>195</v>
      </c>
    </row>
    <row r="4" spans="1:3" x14ac:dyDescent="0.25">
      <c r="A4" t="s">
        <v>15</v>
      </c>
      <c r="B4" t="s">
        <v>203</v>
      </c>
    </row>
    <row r="5" spans="1:3" x14ac:dyDescent="0.25">
      <c r="A5" t="s">
        <v>15</v>
      </c>
      <c r="B5" t="s">
        <v>160</v>
      </c>
    </row>
    <row r="6" spans="1:3" x14ac:dyDescent="0.25">
      <c r="A6" t="s">
        <v>15</v>
      </c>
      <c r="B6" t="s">
        <v>204</v>
      </c>
    </row>
    <row r="7" spans="1:3" x14ac:dyDescent="0.25">
      <c r="A7" t="s">
        <v>15</v>
      </c>
      <c r="B7" t="s">
        <v>205</v>
      </c>
    </row>
    <row r="9" spans="1:3" s="16" customFormat="1" x14ac:dyDescent="0.25"/>
    <row r="10" spans="1:3" s="16" customFormat="1" x14ac:dyDescent="0.25"/>
    <row r="11" spans="1:3" s="16" customFormat="1" x14ac:dyDescent="0.25"/>
    <row r="12" spans="1:3" s="16" customFormat="1" x14ac:dyDescent="0.25"/>
    <row r="13" spans="1:3" s="16" customFormat="1" x14ac:dyDescent="0.25"/>
    <row r="14" spans="1:3" s="15" customFormat="1" ht="21" x14ac:dyDescent="0.35">
      <c r="B14" s="15" t="s">
        <v>206</v>
      </c>
      <c r="C14" s="15" t="s">
        <v>207</v>
      </c>
    </row>
    <row r="15" spans="1:3" x14ac:dyDescent="0.25">
      <c r="B15" t="s">
        <v>208</v>
      </c>
      <c r="C15" t="s">
        <v>209</v>
      </c>
    </row>
    <row r="16" spans="1:3" x14ac:dyDescent="0.25">
      <c r="B16" t="s">
        <v>210</v>
      </c>
      <c r="C16" t="s">
        <v>211</v>
      </c>
    </row>
  </sheetData>
  <sheetProtection algorithmName="SHA-512" hashValue="6WQeS94U4yjyJ8zaFKyJ6etz1h93FS3WX4TuUrt11u0CUBycqeoxEjfNMqnIBDSxTkbwHi7GuUCuWI/UOYJArQ==" saltValue="5aqMCn34VQamL6dseFJufw==" spinCount="100000" sheet="1" objects="1" scenarios="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48"/>
  <sheetViews>
    <sheetView zoomScaleNormal="100" workbookViewId="0">
      <selection activeCell="A11" sqref="A11:F48"/>
    </sheetView>
  </sheetViews>
  <sheetFormatPr defaultRowHeight="15" x14ac:dyDescent="0.25"/>
  <cols>
    <col min="1" max="1" width="3.7109375" customWidth="1"/>
    <col min="2" max="2" width="25.140625" customWidth="1"/>
    <col min="3" max="3" width="16.42578125" customWidth="1"/>
    <col min="4" max="4" width="32.42578125" customWidth="1"/>
    <col min="5" max="5" width="16.42578125" bestFit="1" customWidth="1"/>
    <col min="6" max="6" width="99" bestFit="1" customWidth="1"/>
  </cols>
  <sheetData>
    <row r="2" spans="1:6" s="21" customFormat="1" ht="21" x14ac:dyDescent="0.35">
      <c r="B2" s="21" t="s">
        <v>212</v>
      </c>
      <c r="C2" s="22"/>
      <c r="F2" s="25"/>
    </row>
    <row r="4" spans="1:6" x14ac:dyDescent="0.25">
      <c r="A4" t="s">
        <v>15</v>
      </c>
      <c r="B4" t="s">
        <v>213</v>
      </c>
      <c r="C4" s="1"/>
      <c r="F4" s="19"/>
    </row>
    <row r="5" spans="1:6" x14ac:dyDescent="0.25">
      <c r="C5" s="1"/>
      <c r="F5" s="19"/>
    </row>
    <row r="6" spans="1:6" x14ac:dyDescent="0.25">
      <c r="C6" s="1"/>
      <c r="F6" s="19"/>
    </row>
    <row r="7" spans="1:6" x14ac:dyDescent="0.25">
      <c r="C7" s="1"/>
      <c r="F7" s="19"/>
    </row>
    <row r="8" spans="1:6" x14ac:dyDescent="0.25">
      <c r="C8" s="1"/>
      <c r="F8" s="19"/>
    </row>
    <row r="9" spans="1:6" x14ac:dyDescent="0.25">
      <c r="F9" s="19"/>
    </row>
    <row r="10" spans="1:6" s="15" customFormat="1" ht="21" x14ac:dyDescent="0.35">
      <c r="B10" s="15" t="s">
        <v>200</v>
      </c>
      <c r="C10" s="15" t="s">
        <v>214</v>
      </c>
      <c r="D10" s="15" t="s">
        <v>215</v>
      </c>
      <c r="E10" s="15" t="s">
        <v>216</v>
      </c>
      <c r="F10" s="26" t="s">
        <v>207</v>
      </c>
    </row>
    <row r="11" spans="1:6" x14ac:dyDescent="0.25">
      <c r="B11" t="s">
        <v>350</v>
      </c>
      <c r="C11" t="s">
        <v>387</v>
      </c>
      <c r="D11" t="s">
        <v>351</v>
      </c>
      <c r="E11" t="b">
        <v>0</v>
      </c>
      <c r="F11" t="s">
        <v>163</v>
      </c>
    </row>
    <row r="12" spans="1:6" x14ac:dyDescent="0.25">
      <c r="B12" t="s">
        <v>350</v>
      </c>
      <c r="C12" t="s">
        <v>388</v>
      </c>
      <c r="D12" t="s">
        <v>352</v>
      </c>
      <c r="E12" t="b">
        <v>0</v>
      </c>
      <c r="F12" t="s">
        <v>399</v>
      </c>
    </row>
    <row r="13" spans="1:6" x14ac:dyDescent="0.25">
      <c r="B13" t="s">
        <v>202</v>
      </c>
      <c r="C13" t="s">
        <v>400</v>
      </c>
      <c r="D13" t="s">
        <v>217</v>
      </c>
      <c r="E13" t="b">
        <v>0</v>
      </c>
      <c r="F13" t="s">
        <v>11</v>
      </c>
    </row>
    <row r="14" spans="1:6" x14ac:dyDescent="0.25">
      <c r="B14" t="s">
        <v>202</v>
      </c>
      <c r="C14" t="s">
        <v>401</v>
      </c>
      <c r="D14" t="s">
        <v>218</v>
      </c>
      <c r="E14" t="b">
        <v>0</v>
      </c>
      <c r="F14" t="s">
        <v>324</v>
      </c>
    </row>
    <row r="15" spans="1:6" x14ac:dyDescent="0.25">
      <c r="B15" t="s">
        <v>202</v>
      </c>
      <c r="C15" t="s">
        <v>402</v>
      </c>
      <c r="D15" t="s">
        <v>219</v>
      </c>
      <c r="E15" t="b">
        <v>0</v>
      </c>
      <c r="F15" t="s">
        <v>8</v>
      </c>
    </row>
    <row r="16" spans="1:6" x14ac:dyDescent="0.25">
      <c r="B16" t="s">
        <v>202</v>
      </c>
      <c r="C16" t="s">
        <v>220</v>
      </c>
      <c r="D16" t="s">
        <v>221</v>
      </c>
      <c r="E16" t="b">
        <v>0</v>
      </c>
      <c r="F16" t="s">
        <v>6</v>
      </c>
    </row>
    <row r="17" spans="2:6" x14ac:dyDescent="0.25">
      <c r="B17" t="s">
        <v>202</v>
      </c>
      <c r="C17" t="s">
        <v>222</v>
      </c>
      <c r="D17" t="s">
        <v>223</v>
      </c>
      <c r="E17" t="b">
        <v>0</v>
      </c>
      <c r="F17" t="s">
        <v>7</v>
      </c>
    </row>
    <row r="18" spans="2:6" x14ac:dyDescent="0.25">
      <c r="B18" t="s">
        <v>202</v>
      </c>
      <c r="C18" t="s">
        <v>232</v>
      </c>
      <c r="D18" t="s">
        <v>225</v>
      </c>
      <c r="E18" t="b">
        <v>1</v>
      </c>
      <c r="F18" t="s">
        <v>163</v>
      </c>
    </row>
    <row r="19" spans="2:6" x14ac:dyDescent="0.25">
      <c r="B19" t="s">
        <v>202</v>
      </c>
      <c r="C19" t="s">
        <v>403</v>
      </c>
      <c r="D19" t="s">
        <v>226</v>
      </c>
      <c r="E19" t="b">
        <v>0</v>
      </c>
      <c r="F19" t="s">
        <v>320</v>
      </c>
    </row>
    <row r="20" spans="2:6" x14ac:dyDescent="0.25">
      <c r="B20" t="s">
        <v>202</v>
      </c>
      <c r="C20" t="s">
        <v>224</v>
      </c>
      <c r="D20" t="s">
        <v>228</v>
      </c>
      <c r="E20" t="b">
        <v>1</v>
      </c>
      <c r="F20" t="s">
        <v>163</v>
      </c>
    </row>
    <row r="21" spans="2:6" x14ac:dyDescent="0.25">
      <c r="B21" t="s">
        <v>202</v>
      </c>
      <c r="C21" t="s">
        <v>227</v>
      </c>
      <c r="D21" t="s">
        <v>229</v>
      </c>
      <c r="E21" t="b">
        <v>1</v>
      </c>
      <c r="F21" t="s">
        <v>163</v>
      </c>
    </row>
    <row r="22" spans="2:6" x14ac:dyDescent="0.25">
      <c r="B22" t="s">
        <v>202</v>
      </c>
      <c r="C22" t="s">
        <v>230</v>
      </c>
      <c r="D22" t="s">
        <v>190</v>
      </c>
      <c r="E22" t="b">
        <v>1</v>
      </c>
      <c r="F22" t="s">
        <v>163</v>
      </c>
    </row>
    <row r="23" spans="2:6" x14ac:dyDescent="0.25">
      <c r="B23" t="s">
        <v>202</v>
      </c>
      <c r="C23" t="s">
        <v>235</v>
      </c>
      <c r="D23" t="s">
        <v>191</v>
      </c>
      <c r="E23" t="b">
        <v>1</v>
      </c>
      <c r="F23" t="s">
        <v>163</v>
      </c>
    </row>
    <row r="24" spans="2:6" x14ac:dyDescent="0.25">
      <c r="B24" t="s">
        <v>202</v>
      </c>
      <c r="C24" t="s">
        <v>231</v>
      </c>
      <c r="D24" t="s">
        <v>233</v>
      </c>
      <c r="E24" t="b">
        <v>0</v>
      </c>
      <c r="F24" t="s">
        <v>317</v>
      </c>
    </row>
    <row r="25" spans="2:6" x14ac:dyDescent="0.25">
      <c r="B25" t="s">
        <v>202</v>
      </c>
      <c r="C25" t="s">
        <v>234</v>
      </c>
      <c r="D25" t="s">
        <v>192</v>
      </c>
      <c r="E25" t="b">
        <v>1</v>
      </c>
      <c r="F25" t="s">
        <v>163</v>
      </c>
    </row>
    <row r="26" spans="2:6" x14ac:dyDescent="0.25">
      <c r="B26" t="s">
        <v>202</v>
      </c>
      <c r="C26" t="s">
        <v>236</v>
      </c>
      <c r="D26" t="s">
        <v>237</v>
      </c>
      <c r="E26" t="b">
        <v>0</v>
      </c>
      <c r="F26" t="s">
        <v>4</v>
      </c>
    </row>
    <row r="27" spans="2:6" x14ac:dyDescent="0.25">
      <c r="B27" t="s">
        <v>202</v>
      </c>
      <c r="C27" t="s">
        <v>238</v>
      </c>
      <c r="D27" t="s">
        <v>239</v>
      </c>
      <c r="E27" t="b">
        <v>0</v>
      </c>
      <c r="F27" t="s">
        <v>5</v>
      </c>
    </row>
    <row r="28" spans="2:6" x14ac:dyDescent="0.25">
      <c r="B28" t="s">
        <v>202</v>
      </c>
      <c r="C28" t="s">
        <v>242</v>
      </c>
      <c r="D28" t="s">
        <v>240</v>
      </c>
      <c r="E28" t="b">
        <v>0</v>
      </c>
      <c r="F28">
        <v>153</v>
      </c>
    </row>
    <row r="29" spans="2:6" x14ac:dyDescent="0.25">
      <c r="B29" t="s">
        <v>202</v>
      </c>
      <c r="C29" t="s">
        <v>404</v>
      </c>
      <c r="D29" t="s">
        <v>241</v>
      </c>
      <c r="E29" t="b">
        <v>0</v>
      </c>
      <c r="F29" t="s">
        <v>3</v>
      </c>
    </row>
    <row r="30" spans="2:6" x14ac:dyDescent="0.25">
      <c r="B30" t="s">
        <v>202</v>
      </c>
      <c r="C30" t="s">
        <v>270</v>
      </c>
      <c r="D30" t="s">
        <v>243</v>
      </c>
      <c r="E30" t="b">
        <v>0</v>
      </c>
      <c r="F30">
        <v>447</v>
      </c>
    </row>
    <row r="31" spans="2:6" x14ac:dyDescent="0.25">
      <c r="B31" t="s">
        <v>202</v>
      </c>
      <c r="C31" t="s">
        <v>274</v>
      </c>
      <c r="D31" t="s">
        <v>245</v>
      </c>
      <c r="E31" t="b">
        <v>1</v>
      </c>
      <c r="F31" t="s">
        <v>163</v>
      </c>
    </row>
    <row r="32" spans="2:6" x14ac:dyDescent="0.25">
      <c r="B32" t="s">
        <v>202</v>
      </c>
      <c r="C32" t="s">
        <v>244</v>
      </c>
      <c r="D32" t="s">
        <v>247</v>
      </c>
      <c r="E32" t="b">
        <v>0</v>
      </c>
      <c r="F32" t="s">
        <v>322</v>
      </c>
    </row>
    <row r="33" spans="2:6" x14ac:dyDescent="0.25">
      <c r="B33" t="s">
        <v>202</v>
      </c>
      <c r="C33" t="s">
        <v>248</v>
      </c>
      <c r="D33" t="s">
        <v>249</v>
      </c>
      <c r="E33" t="b">
        <v>0</v>
      </c>
      <c r="F33">
        <v>500</v>
      </c>
    </row>
    <row r="34" spans="2:6" x14ac:dyDescent="0.25">
      <c r="B34" t="s">
        <v>202</v>
      </c>
      <c r="C34" t="s">
        <v>250</v>
      </c>
      <c r="D34" t="s">
        <v>251</v>
      </c>
      <c r="E34" t="b">
        <v>0</v>
      </c>
      <c r="F34" s="28">
        <v>45152</v>
      </c>
    </row>
    <row r="35" spans="2:6" x14ac:dyDescent="0.25">
      <c r="B35" t="s">
        <v>202</v>
      </c>
      <c r="C35" t="s">
        <v>252</v>
      </c>
      <c r="D35" t="s">
        <v>253</v>
      </c>
      <c r="E35" t="b">
        <v>0</v>
      </c>
      <c r="F35" t="s">
        <v>9</v>
      </c>
    </row>
    <row r="36" spans="2:6" x14ac:dyDescent="0.25">
      <c r="B36" t="s">
        <v>202</v>
      </c>
      <c r="C36" t="s">
        <v>255</v>
      </c>
      <c r="D36" t="s">
        <v>254</v>
      </c>
      <c r="E36" t="b">
        <v>0</v>
      </c>
      <c r="F36" s="28">
        <v>45277</v>
      </c>
    </row>
    <row r="37" spans="2:6" x14ac:dyDescent="0.25">
      <c r="B37" t="s">
        <v>202</v>
      </c>
      <c r="C37" t="s">
        <v>279</v>
      </c>
      <c r="D37" t="s">
        <v>256</v>
      </c>
      <c r="E37" t="b">
        <v>0</v>
      </c>
      <c r="F37" s="28">
        <v>45276</v>
      </c>
    </row>
    <row r="38" spans="2:6" x14ac:dyDescent="0.25">
      <c r="B38" t="s">
        <v>202</v>
      </c>
      <c r="C38" t="s">
        <v>261</v>
      </c>
      <c r="D38" t="s">
        <v>258</v>
      </c>
      <c r="E38" t="b">
        <v>0</v>
      </c>
      <c r="F38">
        <v>35.321100000000001</v>
      </c>
    </row>
    <row r="39" spans="2:6" x14ac:dyDescent="0.25">
      <c r="B39" t="s">
        <v>202</v>
      </c>
      <c r="C39" t="s">
        <v>259</v>
      </c>
      <c r="D39" t="s">
        <v>260</v>
      </c>
      <c r="E39" t="b">
        <v>0</v>
      </c>
      <c r="F39">
        <v>35.321100000000001</v>
      </c>
    </row>
    <row r="40" spans="2:6" x14ac:dyDescent="0.25">
      <c r="B40" t="s">
        <v>202</v>
      </c>
      <c r="C40" t="s">
        <v>269</v>
      </c>
      <c r="D40" t="s">
        <v>262</v>
      </c>
      <c r="E40" t="b">
        <v>0</v>
      </c>
      <c r="F40">
        <v>-119.5808</v>
      </c>
    </row>
    <row r="41" spans="2:6" x14ac:dyDescent="0.25">
      <c r="B41" t="s">
        <v>202</v>
      </c>
      <c r="C41" t="s">
        <v>263</v>
      </c>
      <c r="D41" t="s">
        <v>264</v>
      </c>
      <c r="E41" t="b">
        <v>0</v>
      </c>
      <c r="F41">
        <v>-119.5808</v>
      </c>
    </row>
    <row r="42" spans="2:6" x14ac:dyDescent="0.25">
      <c r="B42" t="s">
        <v>202</v>
      </c>
      <c r="C42" t="s">
        <v>280</v>
      </c>
      <c r="D42" t="s">
        <v>266</v>
      </c>
      <c r="E42" t="b">
        <v>0</v>
      </c>
      <c r="F42" t="s">
        <v>321</v>
      </c>
    </row>
    <row r="43" spans="2:6" x14ac:dyDescent="0.25">
      <c r="B43" t="s">
        <v>202</v>
      </c>
      <c r="C43" t="s">
        <v>265</v>
      </c>
      <c r="D43" t="s">
        <v>268</v>
      </c>
      <c r="E43" t="b">
        <v>0</v>
      </c>
      <c r="F43" s="28">
        <v>45275</v>
      </c>
    </row>
    <row r="44" spans="2:6" x14ac:dyDescent="0.25">
      <c r="B44" t="s">
        <v>202</v>
      </c>
      <c r="C44" t="s">
        <v>257</v>
      </c>
      <c r="D44" t="s">
        <v>271</v>
      </c>
      <c r="E44" t="b">
        <v>0</v>
      </c>
      <c r="F44" s="28">
        <v>45468</v>
      </c>
    </row>
    <row r="45" spans="2:6" x14ac:dyDescent="0.25">
      <c r="B45" t="s">
        <v>202</v>
      </c>
      <c r="C45" t="s">
        <v>246</v>
      </c>
      <c r="D45" t="s">
        <v>272</v>
      </c>
      <c r="E45" t="b">
        <v>1</v>
      </c>
      <c r="F45" t="s">
        <v>163</v>
      </c>
    </row>
    <row r="46" spans="2:6" x14ac:dyDescent="0.25">
      <c r="B46" t="s">
        <v>202</v>
      </c>
      <c r="C46" t="s">
        <v>405</v>
      </c>
      <c r="D46" t="s">
        <v>273</v>
      </c>
      <c r="E46" t="b">
        <v>0</v>
      </c>
      <c r="F46" t="s">
        <v>323</v>
      </c>
    </row>
    <row r="47" spans="2:6" x14ac:dyDescent="0.25">
      <c r="B47" t="s">
        <v>202</v>
      </c>
      <c r="C47" t="s">
        <v>276</v>
      </c>
      <c r="D47" t="s">
        <v>275</v>
      </c>
      <c r="E47" t="b">
        <v>0</v>
      </c>
      <c r="F47">
        <v>85</v>
      </c>
    </row>
    <row r="48" spans="2:6" x14ac:dyDescent="0.25">
      <c r="B48" t="s">
        <v>202</v>
      </c>
      <c r="C48" t="s">
        <v>267</v>
      </c>
      <c r="D48" t="s">
        <v>277</v>
      </c>
      <c r="E48" t="b">
        <v>0</v>
      </c>
      <c r="F48" s="28">
        <v>85</v>
      </c>
    </row>
  </sheetData>
  <sheetProtection algorithmName="SHA-512" hashValue="VnFOIUYgWwy54sDUK3ovnYDW8iYnZ253KAN72lzzFPHaJSqZwaHjNS34isqhveO+5j/NHqjkiwU9rmFWJqXuzw==" saltValue="52wZeMH/FX2EXk1NH1vV+Q==" spinCount="100000" sheet="1" objects="1" scenarios="1"/>
  <sortState xmlns:xlrd2="http://schemas.microsoft.com/office/spreadsheetml/2017/richdata2" ref="A11:F48">
    <sortCondition ref="A1:A1048576"/>
    <sortCondition ref="B1:B1048576"/>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66636-E8AB-47C8-87D5-C49D3726FCE3}">
  <sheetPr codeName="Sheet1"/>
  <dimension ref="B2:M26"/>
  <sheetViews>
    <sheetView workbookViewId="0">
      <selection activeCell="B3" sqref="B3"/>
    </sheetView>
  </sheetViews>
  <sheetFormatPr defaultRowHeight="15" x14ac:dyDescent="0.25"/>
  <cols>
    <col min="2" max="3" width="12.7109375" bestFit="1" customWidth="1"/>
    <col min="4" max="4" width="12.85546875" customWidth="1"/>
    <col min="5" max="5" width="13.7109375" bestFit="1" customWidth="1"/>
    <col min="6" max="6" width="14" bestFit="1" customWidth="1"/>
    <col min="7" max="7" width="18.5703125" bestFit="1" customWidth="1"/>
    <col min="8" max="8" width="18.28515625" bestFit="1" customWidth="1"/>
    <col min="9" max="9" width="13.7109375" bestFit="1" customWidth="1"/>
    <col min="10" max="10" width="18.28515625" bestFit="1" customWidth="1"/>
    <col min="11" max="11" width="13.7109375" bestFit="1" customWidth="1"/>
    <col min="12" max="12" width="18.28515625" bestFit="1" customWidth="1"/>
    <col min="13" max="13" width="14" bestFit="1" customWidth="1"/>
  </cols>
  <sheetData>
    <row r="2" spans="2:13" s="21" customFormat="1" ht="21" x14ac:dyDescent="0.35">
      <c r="B2" s="21" t="s">
        <v>418</v>
      </c>
      <c r="C2" s="22"/>
      <c r="F2" s="25"/>
    </row>
    <row r="6" spans="2:13" ht="90" x14ac:dyDescent="0.25">
      <c r="B6" s="77" t="s">
        <v>406</v>
      </c>
      <c r="C6" s="77" t="s">
        <v>407</v>
      </c>
      <c r="D6" s="78" t="s">
        <v>408</v>
      </c>
      <c r="E6" s="77" t="s">
        <v>409</v>
      </c>
      <c r="F6" s="77" t="s">
        <v>410</v>
      </c>
      <c r="G6" s="77" t="s">
        <v>411</v>
      </c>
      <c r="H6" s="77" t="s">
        <v>412</v>
      </c>
      <c r="I6" s="77" t="s">
        <v>413</v>
      </c>
      <c r="J6" s="77" t="s">
        <v>414</v>
      </c>
      <c r="K6" s="77" t="s">
        <v>415</v>
      </c>
      <c r="L6" s="77" t="s">
        <v>416</v>
      </c>
      <c r="M6" s="77" t="s">
        <v>417</v>
      </c>
    </row>
    <row r="7" spans="2:13" x14ac:dyDescent="0.25">
      <c r="B7" s="79"/>
      <c r="C7" s="79"/>
      <c r="D7" s="79"/>
      <c r="E7" s="79"/>
      <c r="F7" s="79"/>
      <c r="G7" s="79"/>
      <c r="H7" s="79"/>
      <c r="I7" s="79"/>
      <c r="J7" s="79"/>
      <c r="K7" s="79"/>
      <c r="L7" s="79"/>
      <c r="M7" s="79"/>
    </row>
    <row r="8" spans="2:13" x14ac:dyDescent="0.25">
      <c r="B8" s="79"/>
      <c r="C8" s="79"/>
      <c r="D8" s="79"/>
      <c r="E8" s="79"/>
      <c r="F8" s="79"/>
      <c r="G8" s="79"/>
      <c r="H8" s="79"/>
      <c r="I8" s="79"/>
      <c r="J8" s="79"/>
      <c r="K8" s="79"/>
      <c r="L8" s="79"/>
      <c r="M8" s="79"/>
    </row>
    <row r="9" spans="2:13" x14ac:dyDescent="0.25">
      <c r="B9" s="79"/>
      <c r="C9" s="79"/>
      <c r="D9" s="79"/>
      <c r="E9" s="79"/>
      <c r="F9" s="79"/>
      <c r="G9" s="79"/>
      <c r="H9" s="79"/>
      <c r="I9" s="79"/>
      <c r="J9" s="79"/>
      <c r="K9" s="79"/>
      <c r="L9" s="79"/>
      <c r="M9" s="79"/>
    </row>
    <row r="10" spans="2:13" x14ac:dyDescent="0.25">
      <c r="B10" s="79"/>
      <c r="C10" s="79"/>
      <c r="D10" s="79"/>
      <c r="E10" s="79"/>
      <c r="F10" s="79"/>
      <c r="G10" s="79"/>
      <c r="H10" s="79"/>
      <c r="I10" s="79"/>
      <c r="J10" s="79"/>
      <c r="K10" s="79"/>
      <c r="L10" s="79"/>
      <c r="M10" s="79"/>
    </row>
    <row r="11" spans="2:13" x14ac:dyDescent="0.25">
      <c r="B11" s="79"/>
      <c r="C11" s="79"/>
      <c r="D11" s="79"/>
      <c r="E11" s="79"/>
      <c r="F11" s="79"/>
      <c r="G11" s="79"/>
      <c r="H11" s="79"/>
      <c r="I11" s="79"/>
      <c r="J11" s="79"/>
      <c r="K11" s="79"/>
      <c r="L11" s="79"/>
      <c r="M11" s="79"/>
    </row>
    <row r="12" spans="2:13" x14ac:dyDescent="0.25">
      <c r="B12" s="79"/>
      <c r="C12" s="79"/>
      <c r="D12" s="79"/>
      <c r="E12" s="79"/>
      <c r="F12" s="79"/>
      <c r="G12" s="79"/>
      <c r="H12" s="79"/>
      <c r="I12" s="79"/>
      <c r="J12" s="79"/>
      <c r="K12" s="79"/>
      <c r="L12" s="79"/>
      <c r="M12" s="79"/>
    </row>
    <row r="13" spans="2:13" x14ac:dyDescent="0.25">
      <c r="B13" s="79"/>
      <c r="C13" s="79"/>
      <c r="D13" s="79"/>
      <c r="E13" s="79"/>
      <c r="F13" s="79"/>
      <c r="G13" s="79"/>
      <c r="H13" s="79"/>
      <c r="I13" s="79"/>
      <c r="J13" s="79"/>
      <c r="K13" s="79"/>
      <c r="L13" s="79"/>
      <c r="M13" s="79"/>
    </row>
    <row r="14" spans="2:13" x14ac:dyDescent="0.25">
      <c r="B14" s="79"/>
      <c r="C14" s="79"/>
      <c r="D14" s="79"/>
      <c r="E14" s="79"/>
      <c r="F14" s="79"/>
      <c r="G14" s="79"/>
      <c r="H14" s="79"/>
      <c r="I14" s="79"/>
      <c r="J14" s="79"/>
      <c r="K14" s="79"/>
      <c r="L14" s="79"/>
      <c r="M14" s="79"/>
    </row>
    <row r="15" spans="2:13" x14ac:dyDescent="0.25">
      <c r="B15" s="79"/>
      <c r="C15" s="79"/>
      <c r="D15" s="79"/>
      <c r="E15" s="79"/>
      <c r="F15" s="79"/>
      <c r="G15" s="79"/>
      <c r="H15" s="79"/>
      <c r="I15" s="79"/>
      <c r="J15" s="79"/>
      <c r="K15" s="79"/>
      <c r="L15" s="79"/>
      <c r="M15" s="79"/>
    </row>
    <row r="16" spans="2:13" x14ac:dyDescent="0.25">
      <c r="B16" s="79"/>
      <c r="C16" s="79"/>
      <c r="D16" s="79"/>
      <c r="E16" s="79"/>
      <c r="F16" s="79"/>
      <c r="G16" s="79"/>
      <c r="H16" s="79"/>
      <c r="I16" s="79"/>
      <c r="J16" s="79"/>
      <c r="K16" s="79"/>
      <c r="L16" s="79"/>
      <c r="M16" s="79"/>
    </row>
    <row r="17" spans="2:13" x14ac:dyDescent="0.25">
      <c r="B17" s="79"/>
      <c r="C17" s="79"/>
      <c r="D17" s="79"/>
      <c r="E17" s="79"/>
      <c r="F17" s="79"/>
      <c r="G17" s="79"/>
      <c r="H17" s="79"/>
      <c r="I17" s="79"/>
      <c r="J17" s="79"/>
      <c r="K17" s="79"/>
      <c r="L17" s="79"/>
      <c r="M17" s="79"/>
    </row>
    <row r="18" spans="2:13" x14ac:dyDescent="0.25">
      <c r="B18" s="79"/>
      <c r="C18" s="79"/>
      <c r="D18" s="79"/>
      <c r="E18" s="79"/>
      <c r="F18" s="79"/>
      <c r="G18" s="79"/>
      <c r="H18" s="79"/>
      <c r="I18" s="79"/>
      <c r="J18" s="79"/>
      <c r="K18" s="79"/>
      <c r="L18" s="79"/>
      <c r="M18" s="79"/>
    </row>
    <row r="19" spans="2:13" x14ac:dyDescent="0.25">
      <c r="B19" s="79"/>
      <c r="C19" s="79"/>
      <c r="D19" s="79"/>
      <c r="E19" s="79"/>
      <c r="F19" s="79"/>
      <c r="G19" s="79"/>
      <c r="H19" s="79"/>
      <c r="I19" s="79"/>
      <c r="J19" s="79"/>
      <c r="K19" s="79"/>
      <c r="L19" s="79"/>
      <c r="M19" s="79"/>
    </row>
    <row r="20" spans="2:13" x14ac:dyDescent="0.25">
      <c r="B20" s="79"/>
      <c r="C20" s="79"/>
      <c r="D20" s="79"/>
      <c r="E20" s="79"/>
      <c r="F20" s="79"/>
      <c r="G20" s="79"/>
      <c r="H20" s="79"/>
      <c r="I20" s="79"/>
      <c r="J20" s="79"/>
      <c r="K20" s="79"/>
      <c r="L20" s="79"/>
      <c r="M20" s="79"/>
    </row>
    <row r="21" spans="2:13" x14ac:dyDescent="0.25">
      <c r="B21" s="79"/>
      <c r="C21" s="79"/>
      <c r="D21" s="79"/>
      <c r="E21" s="79"/>
      <c r="F21" s="79"/>
      <c r="G21" s="79"/>
      <c r="H21" s="79"/>
      <c r="I21" s="79"/>
      <c r="J21" s="79"/>
      <c r="K21" s="79"/>
      <c r="L21" s="79"/>
      <c r="M21" s="79"/>
    </row>
    <row r="22" spans="2:13" x14ac:dyDescent="0.25">
      <c r="B22" s="79"/>
      <c r="C22" s="79"/>
      <c r="D22" s="79"/>
      <c r="E22" s="79"/>
      <c r="F22" s="79"/>
      <c r="G22" s="79"/>
      <c r="H22" s="79"/>
      <c r="I22" s="79"/>
      <c r="J22" s="79"/>
      <c r="K22" s="79"/>
      <c r="L22" s="79"/>
      <c r="M22" s="79"/>
    </row>
    <row r="23" spans="2:13" x14ac:dyDescent="0.25">
      <c r="B23" s="79"/>
      <c r="C23" s="79"/>
      <c r="D23" s="79"/>
      <c r="E23" s="79"/>
      <c r="F23" s="79"/>
      <c r="G23" s="79"/>
      <c r="H23" s="79"/>
      <c r="I23" s="79"/>
      <c r="J23" s="79"/>
      <c r="K23" s="79"/>
      <c r="L23" s="79"/>
      <c r="M23" s="79"/>
    </row>
    <row r="24" spans="2:13" x14ac:dyDescent="0.25">
      <c r="B24" s="79"/>
      <c r="C24" s="79"/>
      <c r="D24" s="79"/>
      <c r="E24" s="79"/>
      <c r="F24" s="79"/>
      <c r="G24" s="79"/>
      <c r="H24" s="79"/>
      <c r="I24" s="79"/>
      <c r="J24" s="79"/>
      <c r="K24" s="79"/>
      <c r="L24" s="79"/>
      <c r="M24" s="79"/>
    </row>
    <row r="25" spans="2:13" x14ac:dyDescent="0.25">
      <c r="B25" s="79"/>
      <c r="C25" s="79"/>
      <c r="D25" s="79"/>
      <c r="E25" s="79"/>
      <c r="F25" s="79"/>
      <c r="G25" s="79"/>
      <c r="H25" s="79"/>
      <c r="I25" s="79"/>
      <c r="J25" s="79"/>
      <c r="K25" s="79"/>
      <c r="L25" s="79"/>
      <c r="M25" s="79"/>
    </row>
    <row r="26" spans="2:13" x14ac:dyDescent="0.25">
      <c r="B26" s="79"/>
      <c r="C26" s="79"/>
      <c r="D26" s="79"/>
      <c r="E26" s="79"/>
      <c r="F26" s="79"/>
      <c r="G26" s="79"/>
      <c r="H26" s="79"/>
      <c r="I26" s="79"/>
      <c r="J26" s="79"/>
      <c r="K26" s="79"/>
      <c r="L26" s="79"/>
      <c r="M26" s="79"/>
    </row>
  </sheetData>
  <sheetProtection algorithmName="SHA-512" hashValue="VwJlKEdUa2d6FHnYCytBv5G8UoZUdgoWcJGdel8EpnF4T15YAfRvfoWRk2Fzdvvss+vBp+oQZtzTB2RAg6gCmg==" saltValue="NkJG9DFU1K/CmFoOV2bKyw=="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38</vt:i4>
      </vt:variant>
    </vt:vector>
  </HeadingPairs>
  <TitlesOfParts>
    <vt:vector size="39" baseType="lpstr">
      <vt:lpstr>Feedback Form</vt:lpstr>
      <vt:lpstr>_carb_only_table_05</vt:lpstr>
      <vt:lpstr>_carb_only_table_07</vt:lpstr>
      <vt:lpstr>jinja_additional_activities</vt:lpstr>
      <vt:lpstr>jinja_additional_notes</vt:lpstr>
      <vt:lpstr>jinja_contact_email</vt:lpstr>
      <vt:lpstr>jinja_contact_name</vt:lpstr>
      <vt:lpstr>jinja_contact_phone</vt:lpstr>
      <vt:lpstr>jinja_emission_cause</vt:lpstr>
      <vt:lpstr>jinja_emission_cause_notes</vt:lpstr>
      <vt:lpstr>jinja_emission_cause_secondary</vt:lpstr>
      <vt:lpstr>jinja_emission_cause_tertiary</vt:lpstr>
      <vt:lpstr>jinja_emission_identified_flag_fk</vt:lpstr>
      <vt:lpstr>jinja_emission_location</vt:lpstr>
      <vt:lpstr>jinja_emission_location_notes</vt:lpstr>
      <vt:lpstr>jinja_emission_type_fk</vt:lpstr>
      <vt:lpstr>jinja_facility_name</vt:lpstr>
      <vt:lpstr>jinja_id_arb_swis</vt:lpstr>
      <vt:lpstr>jinja_id_incidence</vt:lpstr>
      <vt:lpstr>jinja_id_message</vt:lpstr>
      <vt:lpstr>jinja_id_plume</vt:lpstr>
      <vt:lpstr>jinja_included_in_last_lmr</vt:lpstr>
      <vt:lpstr>jinja_included_in_last_lmr_description</vt:lpstr>
      <vt:lpstr>jinja_initial_leak_concentration</vt:lpstr>
      <vt:lpstr>jinja_inspection_timestamp</vt:lpstr>
      <vt:lpstr>jinja_instrument</vt:lpstr>
      <vt:lpstr>jinja_last_component_leak_monitoring_timestamp</vt:lpstr>
      <vt:lpstr>jinja_last_surface_monitoring_timestamp</vt:lpstr>
      <vt:lpstr>jinja_lat_carb</vt:lpstr>
      <vt:lpstr>jinja_lat_revised</vt:lpstr>
      <vt:lpstr>jinja_long_carb</vt:lpstr>
      <vt:lpstr>jinja_long_revised</vt:lpstr>
      <vt:lpstr>jinja_mitigation_actions</vt:lpstr>
      <vt:lpstr>jinja_mitigation_timestamp</vt:lpstr>
      <vt:lpstr>jinja_observation_timestamp</vt:lpstr>
      <vt:lpstr>jinja_planned_for_next_lmr</vt:lpstr>
      <vt:lpstr>jinja_planned_for_next_lmr_description</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2025-06-03T20:26:36Z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