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wnloads\"/>
    </mc:Choice>
  </mc:AlternateContent>
  <xr:revisionPtr revIDLastSave="0" documentId="13_ncr:1_{7A32F38B-8454-495F-B2C5-013C2E5D802C}" xr6:coauthVersionLast="47" xr6:coauthVersionMax="47" xr10:uidLastSave="{00000000-0000-0000-0000-000000000000}"/>
  <bookViews>
    <workbookView xWindow="-108" yWindow="-108" windowWidth="23256" windowHeight="12456" activeTab="1" xr2:uid="{29B11E1E-1C86-4CDE-84B7-7B12D98F1F93}"/>
  </bookViews>
  <sheets>
    <sheet name="Instructions" sheetId="1" r:id="rId1"/>
    <sheet name="Marking" sheetId="3" r:id="rId2"/>
    <sheet name="Questions" sheetId="2" r:id="rId3"/>
    <sheet name="Worksheet" sheetId="4" r:id="rId4"/>
  </sheets>
  <definedNames>
    <definedName name="_xlchart.v1.0" hidden="1">Questions!$C$20:$C$24</definedName>
    <definedName name="_xlchart.v1.1" hidden="1">Questions!$D$19</definedName>
    <definedName name="_xlchart.v1.2" hidden="1">Questions!$D$20:$D$24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0" i="2" l="1"/>
  <c r="K31" i="2"/>
  <c r="K32" i="2"/>
  <c r="K33" i="2"/>
  <c r="K34" i="2"/>
  <c r="K35" i="2"/>
  <c r="K36" i="2"/>
  <c r="I30" i="2"/>
  <c r="I37" i="2" s="1"/>
  <c r="E35" i="2"/>
  <c r="E36" i="2"/>
  <c r="E33" i="2"/>
  <c r="E32" i="2"/>
  <c r="E31" i="2"/>
  <c r="E30" i="2"/>
  <c r="H37" i="2"/>
  <c r="J37" i="2"/>
  <c r="G37" i="2"/>
  <c r="F37" i="2"/>
  <c r="J36" i="2"/>
  <c r="I36" i="2"/>
  <c r="H36" i="2"/>
  <c r="G36" i="2"/>
  <c r="F36" i="2"/>
  <c r="J35" i="2"/>
  <c r="I35" i="2"/>
  <c r="H35" i="2"/>
  <c r="G35" i="2"/>
  <c r="F35" i="2"/>
  <c r="J34" i="2"/>
  <c r="I34" i="2"/>
  <c r="H34" i="2"/>
  <c r="G34" i="2"/>
  <c r="F34" i="2"/>
  <c r="J33" i="2"/>
  <c r="I33" i="2"/>
  <c r="H33" i="2"/>
  <c r="G33" i="2"/>
  <c r="F33" i="2"/>
  <c r="J32" i="2"/>
  <c r="I32" i="2"/>
  <c r="H32" i="2"/>
  <c r="G32" i="2"/>
  <c r="F32" i="2"/>
  <c r="J31" i="2"/>
  <c r="I31" i="2"/>
  <c r="H31" i="2"/>
  <c r="G31" i="2"/>
  <c r="F31" i="2"/>
  <c r="J30" i="2"/>
  <c r="H30" i="2"/>
  <c r="G30" i="2"/>
  <c r="F30" i="2"/>
  <c r="E34" i="2"/>
  <c r="E37" i="2" l="1"/>
  <c r="K37" i="2" s="1"/>
  <c r="G24" i="2"/>
  <c r="G23" i="2"/>
  <c r="G22" i="2"/>
  <c r="G21" i="2"/>
  <c r="G20" i="2"/>
  <c r="F24" i="2"/>
  <c r="F23" i="2"/>
  <c r="F22" i="2"/>
  <c r="F21" i="2"/>
  <c r="F20" i="2"/>
  <c r="E21" i="2"/>
  <c r="E22" i="2"/>
  <c r="E23" i="2"/>
  <c r="E24" i="2"/>
  <c r="E25" i="2"/>
  <c r="E20" i="2"/>
  <c r="G5" i="4"/>
  <c r="D25" i="2"/>
  <c r="D24" i="2"/>
  <c r="D23" i="2"/>
  <c r="D22" i="2"/>
  <c r="D21" i="2"/>
  <c r="D20" i="2"/>
  <c r="B9" i="3" l="1"/>
  <c r="C67" i="3"/>
  <c r="C57" i="3"/>
</calcChain>
</file>

<file path=xl/sharedStrings.xml><?xml version="1.0" encoding="utf-8"?>
<sst xmlns="http://schemas.openxmlformats.org/spreadsheetml/2006/main" count="149" uniqueCount="88">
  <si>
    <t xml:space="preserve"> </t>
  </si>
  <si>
    <t>Instructions:</t>
  </si>
  <si>
    <t>--</t>
  </si>
  <si>
    <t>All eight (8) questions are on the "Questions" sheet.</t>
  </si>
  <si>
    <t>Your answers must be in the provided space of the "Questions" sheet. Answers must be calculated using formulas. Answers typed in manually will be penalized.</t>
  </si>
  <si>
    <t>Score will be removed if any part of the file is not legible or readable, especially the the "Questions" sheet.</t>
  </si>
  <si>
    <t>Questions</t>
  </si>
  <si>
    <t>Here is a data set containing production logs for a company over the month of February. For each day, the product and quantity produced is given. (note that only 1 type of product is produced during a day)</t>
  </si>
  <si>
    <t>All required data to answer questions is contained within 14 top rows of the "Questions" sheets. These rows must remain unchanged.</t>
  </si>
  <si>
    <t>Date</t>
  </si>
  <si>
    <t>Product</t>
  </si>
  <si>
    <t>Quantity</t>
  </si>
  <si>
    <t>A</t>
  </si>
  <si>
    <t>B</t>
  </si>
  <si>
    <t>C</t>
  </si>
  <si>
    <t>D</t>
  </si>
  <si>
    <t>E</t>
  </si>
  <si>
    <t>Fill the following table:</t>
  </si>
  <si>
    <t>Frequency</t>
  </si>
  <si>
    <t>Relative Frequency</t>
  </si>
  <si>
    <t>Cumulative Frequency</t>
  </si>
  <si>
    <t>Relative Cumulative Frequency</t>
  </si>
  <si>
    <r>
      <t xml:space="preserve">Question 2 </t>
    </r>
    <r>
      <rPr>
        <b/>
        <i/>
        <sz val="11"/>
        <color theme="1"/>
        <rFont val="Arial"/>
        <family val="2"/>
      </rPr>
      <t>(10pts)</t>
    </r>
  </si>
  <si>
    <r>
      <t xml:space="preserve">Question 3 </t>
    </r>
    <r>
      <rPr>
        <b/>
        <i/>
        <sz val="11"/>
        <color theme="1"/>
        <rFont val="Arial"/>
        <family val="2"/>
      </rPr>
      <t>(5pts)</t>
    </r>
  </si>
  <si>
    <r>
      <t xml:space="preserve">Question 4 </t>
    </r>
    <r>
      <rPr>
        <b/>
        <i/>
        <sz val="11"/>
        <color theme="1"/>
        <rFont val="Arial"/>
        <family val="2"/>
      </rPr>
      <t>(5pts)</t>
    </r>
  </si>
  <si>
    <t>Using results from Question 1, build a Pie Chart.</t>
  </si>
  <si>
    <t>Using results from Question 1, build a Bar Chart.</t>
  </si>
  <si>
    <t>Build a Crosstable using Dates and Quantity as the two variables.</t>
  </si>
  <si>
    <t>Using results from Question 1, build a Radar Chart.</t>
  </si>
  <si>
    <r>
      <t xml:space="preserve">Question 5 </t>
    </r>
    <r>
      <rPr>
        <b/>
        <i/>
        <sz val="11"/>
        <color theme="1"/>
        <rFont val="Arial"/>
        <family val="2"/>
      </rPr>
      <t>(5pts)</t>
    </r>
  </si>
  <si>
    <r>
      <t xml:space="preserve">Question 6 </t>
    </r>
    <r>
      <rPr>
        <b/>
        <i/>
        <sz val="11"/>
        <color theme="1"/>
        <rFont val="Arial"/>
        <family val="2"/>
      </rPr>
      <t>(5pts)</t>
    </r>
  </si>
  <si>
    <t>Using results from Question 2, build a Histogram of Quantities</t>
  </si>
  <si>
    <r>
      <t xml:space="preserve">Question 7 </t>
    </r>
    <r>
      <rPr>
        <b/>
        <i/>
        <sz val="11"/>
        <color theme="1"/>
        <rFont val="Arial"/>
        <family val="2"/>
      </rPr>
      <t>(5pts)</t>
    </r>
  </si>
  <si>
    <t>Using results from Question 2, build a Frequency Polygon of Quantities</t>
  </si>
  <si>
    <r>
      <t xml:space="preserve">Question 8 </t>
    </r>
    <r>
      <rPr>
        <b/>
        <i/>
        <sz val="11"/>
        <color theme="1"/>
        <rFont val="Arial"/>
        <family val="2"/>
      </rPr>
      <t>(5pts)</t>
    </r>
  </si>
  <si>
    <t>Using results from Question 1, build a Pareto Chart.</t>
  </si>
  <si>
    <t>This assignment can be done in teams of up to three. It must be handed in via moodle before 23:59 on October 6th. Write the name of each members of the team in the provided area on the top of the "Marking" sheet. Late assignments will not be accepted.</t>
  </si>
  <si>
    <t>All computations and work required for an answer, should be contained in the "Questions" and  "Worksheet" sheets. Do not create any extra sheets.</t>
  </si>
  <si>
    <t>TEAM INFO:</t>
  </si>
  <si>
    <t>Name</t>
  </si>
  <si>
    <t>Student Number</t>
  </si>
  <si>
    <t>#1</t>
  </si>
  <si>
    <t>#2</t>
  </si>
  <si>
    <t>#3</t>
  </si>
  <si>
    <t>Marking Scheme:</t>
  </si>
  <si>
    <t>Question 1</t>
  </si>
  <si>
    <t>Comments</t>
  </si>
  <si>
    <t>Frequency values</t>
  </si>
  <si>
    <r>
      <t xml:space="preserve">Question 1 </t>
    </r>
    <r>
      <rPr>
        <b/>
        <i/>
        <sz val="11"/>
        <color theme="1"/>
        <rFont val="Arial"/>
        <family val="2"/>
      </rPr>
      <t>(10pts)</t>
    </r>
  </si>
  <si>
    <t>Cumulative Frequency values</t>
  </si>
  <si>
    <t>Cumulative Relative Frequency values</t>
  </si>
  <si>
    <t>Legibility and aesthetics</t>
  </si>
  <si>
    <t>Relative Frequency values</t>
  </si>
  <si>
    <t>Question 2</t>
  </si>
  <si>
    <t>Legibility, aesthetics and computations</t>
  </si>
  <si>
    <t>Classes</t>
  </si>
  <si>
    <t>Frequencies</t>
  </si>
  <si>
    <t>Question 3</t>
  </si>
  <si>
    <t>Right Data</t>
  </si>
  <si>
    <t>All elements necessary are there</t>
  </si>
  <si>
    <t>Question 4</t>
  </si>
  <si>
    <t>Question 5</t>
  </si>
  <si>
    <t>Question 6</t>
  </si>
  <si>
    <t>Question 7</t>
  </si>
  <si>
    <t>Question 8</t>
  </si>
  <si>
    <t>Subtotal</t>
  </si>
  <si>
    <t>/50</t>
  </si>
  <si>
    <t>Penalties</t>
  </si>
  <si>
    <t>Each time a number is entered manually</t>
  </si>
  <si>
    <t xml:space="preserve">Each students Name or SIN missing </t>
  </si>
  <si>
    <t>Adding a sheet</t>
  </si>
  <si>
    <t>Worksheet isn't legible</t>
  </si>
  <si>
    <t>Total</t>
  </si>
  <si>
    <t>Modifying the top 14 rows of the "Questions" sheet</t>
  </si>
  <si>
    <t>02/01-02/04</t>
  </si>
  <si>
    <t>02/05-02/08</t>
  </si>
  <si>
    <t>02/09-02/12</t>
  </si>
  <si>
    <t>02/13-02/16</t>
  </si>
  <si>
    <t>02/17-02/20</t>
  </si>
  <si>
    <t>02/21-02/24</t>
  </si>
  <si>
    <t>02/25-02/28</t>
  </si>
  <si>
    <t>101-150</t>
  </si>
  <si>
    <t>151-200</t>
  </si>
  <si>
    <t>201-250</t>
  </si>
  <si>
    <t>251-300</t>
  </si>
  <si>
    <t>301-350</t>
  </si>
  <si>
    <t>351-400</t>
  </si>
  <si>
    <t>Anthony Sanogo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</si>
</sst>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"/>
    <numFmt numFmtId="165" formatCode="#_ &quot;pts&quot;"/>
  </numFmts>
  <fonts count="11" x14ac:knownFonts="1"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26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quotePrefix="1" applyFont="1" applyAlignment="1">
      <alignment horizontal="right" vertical="top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right" vertical="top"/>
    </xf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5" fillId="2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2" borderId="0" xfId="0" applyFill="1" applyProtection="1"/>
    <xf numFmtId="0" fontId="4" fillId="2" borderId="0" xfId="0" applyFont="1" applyFill="1" applyProtection="1"/>
    <xf numFmtId="0" fontId="0" fillId="0" borderId="0" xfId="0" applyProtection="1"/>
    <xf numFmtId="0" fontId="0" fillId="2" borderId="0" xfId="0" applyFill="1" applyAlignment="1" applyProtection="1">
      <alignment horizontal="left" wrapText="1"/>
    </xf>
    <xf numFmtId="0" fontId="2" fillId="2" borderId="6" xfId="0" applyFont="1" applyFill="1" applyBorder="1" applyAlignment="1" applyProtection="1">
      <alignment horizontal="center" wrapText="1"/>
    </xf>
    <xf numFmtId="0" fontId="2" fillId="2" borderId="4" xfId="0" applyFont="1" applyFill="1" applyBorder="1" applyAlignment="1" applyProtection="1">
      <alignment horizontal="center" wrapText="1"/>
    </xf>
    <xf numFmtId="0" fontId="2" fillId="2" borderId="5" xfId="0" applyFont="1" applyFill="1" applyBorder="1" applyAlignment="1" applyProtection="1">
      <alignment horizontal="center" wrapText="1"/>
    </xf>
    <xf numFmtId="0" fontId="2" fillId="2" borderId="0" xfId="0" applyFont="1" applyFill="1" applyAlignment="1" applyProtection="1">
      <alignment horizontal="left" wrapText="1"/>
    </xf>
    <xf numFmtId="164" fontId="0" fillId="2" borderId="7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164" fontId="0" fillId="2" borderId="8" xfId="0" applyNumberFormat="1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164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0" borderId="6" xfId="0" applyBorder="1"/>
    <xf numFmtId="0" fontId="8" fillId="2" borderId="0" xfId="0" applyFont="1" applyFill="1"/>
    <xf numFmtId="0" fontId="9" fillId="2" borderId="0" xfId="0" applyFont="1" applyFill="1"/>
    <xf numFmtId="165" fontId="0" fillId="2" borderId="0" xfId="0" applyNumberFormat="1" applyFill="1"/>
    <xf numFmtId="0" fontId="8" fillId="2" borderId="0" xfId="0" applyFont="1" applyFill="1" applyAlignment="1">
      <alignment horizontal="center"/>
    </xf>
    <xf numFmtId="0" fontId="2" fillId="2" borderId="0" xfId="0" quotePrefix="1" applyFont="1" applyFill="1"/>
    <xf numFmtId="0" fontId="7" fillId="2" borderId="0" xfId="0" applyFont="1" applyFill="1"/>
    <xf numFmtId="165" fontId="1" fillId="2" borderId="0" xfId="0" applyNumberFormat="1" applyFont="1" applyFill="1"/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" fontId="0" fillId="0" borderId="0" xfId="0" applyNumberFormat="1" applyProtection="1">
      <protection locked="0"/>
    </xf>
    <xf numFmtId="0" fontId="0" fillId="0" borderId="0" xfId="0" applyNumberFormat="1"/>
    <xf numFmtId="2" fontId="0" fillId="0" borderId="0" xfId="0" applyNumberFormat="1" applyBorder="1" applyProtection="1">
      <protection locked="0"/>
    </xf>
    <xf numFmtId="9" fontId="0" fillId="0" borderId="0" xfId="1" applyFont="1" applyBorder="1" applyProtection="1">
      <protection locked="0"/>
    </xf>
    <xf numFmtId="2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9" fontId="0" fillId="0" borderId="3" xfId="0" applyNumberFormat="1" applyBorder="1" applyProtection="1">
      <protection locked="0"/>
    </xf>
    <xf numFmtId="0" fontId="0" fillId="0" borderId="12" xfId="0" applyBorder="1" applyProtection="1">
      <protection locked="0"/>
    </xf>
    <xf numFmtId="9" fontId="0" fillId="0" borderId="13" xfId="1" applyFon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9" fontId="0" fillId="0" borderId="16" xfId="1" applyFont="1" applyBorder="1" applyProtection="1">
      <protection locked="0"/>
    </xf>
    <xf numFmtId="0" fontId="0" fillId="2" borderId="0" xfId="0" applyFill="1" applyAlignment="1" applyProtection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Produced in 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Questions!$E$19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12-4B9C-9F7B-B77A69FF9F8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12-4B9C-9F7B-B77A69FF9F8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12-4B9C-9F7B-B77A69FF9F8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12-4B9C-9F7B-B77A69FF9F8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12-4B9C-9F7B-B77A69FF9F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Questions!$C$20:$C$24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Questions!$E$20:$E$24</c:f>
              <c:numCache>
                <c:formatCode>0%</c:formatCode>
                <c:ptCount val="5"/>
                <c:pt idx="0">
                  <c:v>0.32142857142857145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0.14285714285714285</c:v>
                </c:pt>
                <c:pt idx="4">
                  <c:v>0.10714285714285714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7-45B6-8B56-99D39BA802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Questions!$D$19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6412-4B9C-9F7B-B77A69FF9F84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6412-4B9C-9F7B-B77A69FF9F84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6412-4B9C-9F7B-B77A69FF9F84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6412-4B9C-9F7B-B77A69FF9F84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6412-4B9C-9F7B-B77A69FF9F8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Questions!$C$20:$C$24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Questions!$D$20:$D$24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0B7-45B6-8B56-99D39BA802E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Product</a:t>
            </a:r>
            <a:r>
              <a:rPr lang="en-US" baseline="0"/>
              <a:t> Type Produced in February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Questions!$D$19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Questions!$C$20:$C$24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Questions!$D$20:$D$24</c:f>
              <c:numCache>
                <c:formatCode>General</c:formatCode>
                <c:ptCount val="5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D-47D5-A667-2A1A9078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11407"/>
        <c:axId val="290028847"/>
      </c:radarChart>
      <c:catAx>
        <c:axId val="30301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28847"/>
        <c:crosses val="autoZero"/>
        <c:auto val="1"/>
        <c:lblAlgn val="ctr"/>
        <c:lblOffset val="100"/>
        <c:noMultiLvlLbl val="0"/>
      </c:catAx>
      <c:valAx>
        <c:axId val="2900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Product Type</a:t>
            </a:r>
            <a:r>
              <a:rPr lang="en-US" baseline="0"/>
              <a:t> Produced in 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Questions!$D$19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Questions!$C$20:$C$24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Questions!$D$20:$D$24</c:f>
              <c:numCache>
                <c:formatCode>General</c:formatCode>
                <c:ptCount val="5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C-4166-8608-CDC96CEA1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99375"/>
        <c:axId val="313187311"/>
      </c:barChart>
      <c:catAx>
        <c:axId val="13859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Product</a:t>
                </a:r>
                <a:r>
                  <a:rPr lang="en-CA" baseline="0"/>
                  <a:t> Type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87311"/>
        <c:crosses val="autoZero"/>
        <c:auto val="1"/>
        <c:lblAlgn val="ctr"/>
        <c:lblOffset val="100"/>
        <c:noMultiLvlLbl val="0"/>
      </c:catAx>
      <c:valAx>
        <c:axId val="31318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Total frequency for each quantity class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Questions!$D$37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Questions!$E$29:$J$29</c:f>
              <c:strCache>
                <c:ptCount val="6"/>
                <c:pt idx="0">
                  <c:v>101-150</c:v>
                </c:pt>
                <c:pt idx="1">
                  <c:v>151-200</c:v>
                </c:pt>
                <c:pt idx="2">
                  <c:v>201-250</c:v>
                </c:pt>
                <c:pt idx="3">
                  <c:v>251-300</c:v>
                </c:pt>
                <c:pt idx="4">
                  <c:v>301-350</c:v>
                </c:pt>
                <c:pt idx="5">
                  <c:v>351-400</c:v>
                </c:pt>
              </c:strCache>
            </c:strRef>
          </c:cat>
          <c:val>
            <c:numRef>
              <c:f>Questions!$E$37:$J$37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9-4989-94FF-0D4B72201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82616"/>
        <c:axId val="395679096"/>
      </c:lineChart>
      <c:catAx>
        <c:axId val="39568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Quantity</a:t>
                </a:r>
                <a:r>
                  <a:rPr lang="en-CA" baseline="0"/>
                  <a:t> class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9096"/>
        <c:crosses val="autoZero"/>
        <c:auto val="1"/>
        <c:lblAlgn val="ctr"/>
        <c:lblOffset val="100"/>
        <c:noMultiLvlLbl val="0"/>
      </c:catAx>
      <c:valAx>
        <c:axId val="39567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Total frequency for each quantity class 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1024304461942257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Questions!$D$37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Questions!$E$29:$J$29</c:f>
              <c:strCache>
                <c:ptCount val="6"/>
                <c:pt idx="0">
                  <c:v>101-150</c:v>
                </c:pt>
                <c:pt idx="1">
                  <c:v>151-200</c:v>
                </c:pt>
                <c:pt idx="2">
                  <c:v>201-250</c:v>
                </c:pt>
                <c:pt idx="3">
                  <c:v>251-300</c:v>
                </c:pt>
                <c:pt idx="4">
                  <c:v>301-350</c:v>
                </c:pt>
                <c:pt idx="5">
                  <c:v>351-400</c:v>
                </c:pt>
              </c:strCache>
            </c:strRef>
          </c:cat>
          <c:val>
            <c:numRef>
              <c:f>Questions!$E$37:$J$37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0-4B11-9C46-F15E9F8A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36492920"/>
        <c:axId val="536493560"/>
      </c:barChart>
      <c:catAx>
        <c:axId val="53649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Quantity</a:t>
                </a:r>
                <a:r>
                  <a:rPr lang="en-CA" baseline="0"/>
                  <a:t> class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1705189248604196"/>
              <c:y val="0.8833099161861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3560"/>
        <c:crosses val="autoZero"/>
        <c:auto val="1"/>
        <c:lblAlgn val="ctr"/>
        <c:lblOffset val="100"/>
        <c:noMultiLvlLbl val="0"/>
      </c:catAx>
      <c:valAx>
        <c:axId val="5364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Frequency of Product Type Produced in February</a:t>
            </a:r>
            <a:endParaRPr lang="en-US"/>
          </a:p>
        </cx:rich>
      </cx:tx>
    </cx:title>
    <cx:plotArea>
      <cx:plotAreaRegion>
        <cx:series layoutId="clusteredColumn" uniqueId="{10652C64-C25A-4E84-B3A3-7BF96BD5F547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B6F17E0-B364-4FE6-BF51-11B30350D153}">
          <cx:axisId val="2"/>
        </cx:series>
      </cx:plotAreaRegion>
      <cx:axis id="0">
        <cx:catScaling gapWidth="2.19000006"/>
        <cx:title>
          <cx:tx>
            <cx:txData>
              <cx:v>Product Type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Product Type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Cumulative Frequency</a:t>
              </a:r>
            </a:p>
          </cx:txPr>
        </cx:title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38</xdr:row>
      <xdr:rowOff>25401</xdr:rowOff>
    </xdr:from>
    <xdr:to>
      <xdr:col>14</xdr:col>
      <xdr:colOff>0</xdr:colOff>
      <xdr:row>54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E34C92-2E1C-437E-A7D2-65F04DB76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625475</xdr:colOff>
      <xdr:row>70</xdr:row>
      <xdr:rowOff>88899</xdr:rowOff>
    </xdr:from>
    <xdr:to>
      <xdr:col>12</xdr:col>
      <xdr:colOff>279400</xdr:colOff>
      <xdr:row>84</xdr:row>
      <xdr:rowOff>73024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49F9D-A667-47EF-8E6E-6C0C5E64B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368300</xdr:colOff>
      <xdr:row>114</xdr:row>
      <xdr:rowOff>88900</xdr:rowOff>
    </xdr:from>
    <xdr:to>
      <xdr:col>12</xdr:col>
      <xdr:colOff>495300</xdr:colOff>
      <xdr:row>129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56CE7C44-5A48-4030-A8F1-EE66578057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7740" y="18285460"/>
              <a:ext cx="4241800" cy="2289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260350</xdr:colOff>
      <xdr:row>55</xdr:row>
      <xdr:rowOff>0</xdr:rowOff>
    </xdr:from>
    <xdr:to>
      <xdr:col>13</xdr:col>
      <xdr:colOff>63500</xdr:colOff>
      <xdr:row>69</xdr:row>
      <xdr:rowOff>136525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223FAD-952F-474A-A29C-4C7FA02C2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167640</xdr:colOff>
      <xdr:row>101</xdr:row>
      <xdr:rowOff>22860</xdr:rowOff>
    </xdr:from>
    <xdr:to>
      <xdr:col>9</xdr:col>
      <xdr:colOff>632460</xdr:colOff>
      <xdr:row>114</xdr:row>
      <xdr:rowOff>129540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F0E017-B7E8-483D-9F0F-C95107ACD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411480</xdr:colOff>
      <xdr:row>86</xdr:row>
      <xdr:rowOff>7620</xdr:rowOff>
    </xdr:from>
    <xdr:to>
      <xdr:col>12</xdr:col>
      <xdr:colOff>243840</xdr:colOff>
      <xdr:row>100</xdr:row>
      <xdr:rowOff>53340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8385243-E695-4E46-BDB9-03014A3CB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10047-5E54-408F-B69E-2C5DF4B335EE}">
  <dimension ref="A1:D38"/>
  <sheetViews>
    <sheetView showGridLines="0" topLeftCell="A2" workbookViewId="0"/>
  </sheetViews>
  <sheetFormatPr defaultColWidth="0" defaultRowHeight="13.8" zeroHeight="1" x14ac:dyDescent="0.25"/>
  <cols>
    <col min="1" max="1" width="3.5" customWidth="1"/>
    <col min="2" max="2" width="2.375" style="1" customWidth="1"/>
    <col min="3" max="3" width="85" style="1" customWidth="1"/>
    <col min="4" max="4" width="4.125" customWidth="1"/>
    <col min="5" max="16384" width="9" hidden="1"/>
  </cols>
  <sheetData>
    <row r="1" spans="1:3" x14ac:dyDescent="0.25">
      <c r="A1" t="s">
        <v>0</v>
      </c>
    </row>
    <row r="2" spans="1:3" ht="33" x14ac:dyDescent="0.6">
      <c r="B2" s="2" t="s">
        <v>1</v>
      </c>
    </row>
    <row r="3" spans="1:3" x14ac:dyDescent="0.25"/>
    <row r="4" spans="1:3" ht="55.2" x14ac:dyDescent="0.25">
      <c r="B4" s="3" t="s">
        <v>2</v>
      </c>
      <c r="C4" s="4" t="s">
        <v>36</v>
      </c>
    </row>
    <row r="5" spans="1:3" x14ac:dyDescent="0.25">
      <c r="B5" s="5"/>
      <c r="C5" s="4"/>
    </row>
    <row r="6" spans="1:3" x14ac:dyDescent="0.25">
      <c r="B6" s="3" t="s">
        <v>2</v>
      </c>
      <c r="C6" s="4" t="s">
        <v>3</v>
      </c>
    </row>
    <row r="7" spans="1:3" x14ac:dyDescent="0.25">
      <c r="B7" s="5"/>
      <c r="C7" s="4"/>
    </row>
    <row r="8" spans="1:3" ht="27.6" x14ac:dyDescent="0.25">
      <c r="B8" s="3" t="s">
        <v>2</v>
      </c>
      <c r="C8" s="4" t="s">
        <v>4</v>
      </c>
    </row>
    <row r="9" spans="1:3" x14ac:dyDescent="0.25">
      <c r="B9" s="5"/>
      <c r="C9" s="4"/>
    </row>
    <row r="10" spans="1:3" ht="27.6" x14ac:dyDescent="0.25">
      <c r="B10" s="3" t="s">
        <v>2</v>
      </c>
      <c r="C10" s="4" t="s">
        <v>37</v>
      </c>
    </row>
    <row r="11" spans="1:3" x14ac:dyDescent="0.25">
      <c r="B11" s="5"/>
      <c r="C11" s="4"/>
    </row>
    <row r="12" spans="1:3" ht="27.6" x14ac:dyDescent="0.25">
      <c r="B12" s="3" t="s">
        <v>2</v>
      </c>
      <c r="C12" s="4" t="s">
        <v>8</v>
      </c>
    </row>
    <row r="13" spans="1:3" x14ac:dyDescent="0.25">
      <c r="B13" s="5"/>
      <c r="C13" s="4"/>
    </row>
    <row r="14" spans="1:3" ht="27.6" x14ac:dyDescent="0.25">
      <c r="B14" s="3" t="s">
        <v>2</v>
      </c>
      <c r="C14" s="4" t="s">
        <v>5</v>
      </c>
    </row>
    <row r="15" spans="1:3" x14ac:dyDescent="0.25">
      <c r="B15" s="5"/>
      <c r="C15" s="4"/>
    </row>
    <row r="16" spans="1:3" hidden="1" x14ac:dyDescent="0.25">
      <c r="B16" s="3"/>
      <c r="C16" s="4"/>
    </row>
    <row r="17" spans="2:3" hidden="1" x14ac:dyDescent="0.25">
      <c r="B17" s="5"/>
      <c r="C17" s="4"/>
    </row>
    <row r="18" spans="2:3" hidden="1" x14ac:dyDescent="0.25">
      <c r="B18" s="3"/>
      <c r="C18" s="4"/>
    </row>
    <row r="19" spans="2:3" hidden="1" x14ac:dyDescent="0.25">
      <c r="B19" s="5"/>
      <c r="C19" s="4"/>
    </row>
    <row r="20" spans="2:3" hidden="1" x14ac:dyDescent="0.25">
      <c r="B20" s="3"/>
      <c r="C20" s="4"/>
    </row>
    <row r="21" spans="2:3" hidden="1" x14ac:dyDescent="0.25">
      <c r="B21" s="5"/>
      <c r="C21" s="4"/>
    </row>
    <row r="22" spans="2:3" hidden="1" x14ac:dyDescent="0.25">
      <c r="B22" s="3"/>
      <c r="C22" s="4"/>
    </row>
    <row r="23" spans="2:3" hidden="1" x14ac:dyDescent="0.25">
      <c r="B23" s="5"/>
      <c r="C23" s="4"/>
    </row>
    <row r="24" spans="2:3" hidden="1" x14ac:dyDescent="0.25">
      <c r="B24" s="3"/>
      <c r="C24" s="4"/>
    </row>
    <row r="25" spans="2:3" hidden="1" x14ac:dyDescent="0.25">
      <c r="B25" s="5"/>
      <c r="C25" s="4"/>
    </row>
    <row r="26" spans="2:3" hidden="1" x14ac:dyDescent="0.25">
      <c r="B26" s="3"/>
      <c r="C26" s="4"/>
    </row>
    <row r="27" spans="2:3" hidden="1" x14ac:dyDescent="0.25">
      <c r="B27" s="5"/>
      <c r="C27" s="4"/>
    </row>
    <row r="28" spans="2:3" hidden="1" x14ac:dyDescent="0.25">
      <c r="B28" s="3"/>
      <c r="C28" s="4"/>
    </row>
    <row r="29" spans="2:3" hidden="1" x14ac:dyDescent="0.25">
      <c r="B29" s="5"/>
      <c r="C29" s="4"/>
    </row>
    <row r="30" spans="2:3" hidden="1" x14ac:dyDescent="0.25">
      <c r="B30" s="3"/>
      <c r="C30" s="4"/>
    </row>
    <row r="31" spans="2:3" hidden="1" x14ac:dyDescent="0.25">
      <c r="B31" s="5"/>
      <c r="C31" s="4"/>
    </row>
    <row r="32" spans="2:3" hidden="1" x14ac:dyDescent="0.25">
      <c r="B32" s="3"/>
      <c r="C32" s="4"/>
    </row>
    <row r="33" spans="2:3" hidden="1" x14ac:dyDescent="0.25">
      <c r="B33" s="5"/>
      <c r="C33" s="4"/>
    </row>
    <row r="34" spans="2:3" hidden="1" x14ac:dyDescent="0.25">
      <c r="B34" s="3"/>
      <c r="C34" s="4"/>
    </row>
    <row r="35" spans="2:3" hidden="1" x14ac:dyDescent="0.25">
      <c r="C35" s="4"/>
    </row>
    <row r="36" spans="2:3" hidden="1" x14ac:dyDescent="0.25">
      <c r="C36" s="4"/>
    </row>
    <row r="37" spans="2:3" hidden="1" x14ac:dyDescent="0.25">
      <c r="C37" s="4"/>
    </row>
    <row r="38" spans="2:3" hidden="1" x14ac:dyDescent="0.25">
      <c r="C38" s="4"/>
    </row>
  </sheetData>
  <sheetProtection algorithmName="SHA-512" hashValue="jOVXsq22uVVA96Jc74FN4x+QlUgO6LgBn7EVcI3VDzIW9L6Ra1Bj7HEwEzAKXjHnbu+9e8OOZtGaNsVczxLwZA==" saltValue="/ALXAtPUrU5uz613Ncyen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F1F9-9122-4C5D-A052-C0927D1CC200}">
  <dimension ref="A1:F68"/>
  <sheetViews>
    <sheetView showGridLines="0" tabSelected="1" workbookViewId="0">
      <selection activeCell="D7" sqref="D7"/>
    </sheetView>
  </sheetViews>
  <sheetFormatPr defaultColWidth="0" defaultRowHeight="11.4" zeroHeight="1" x14ac:dyDescent="0.2"/>
  <cols>
    <col min="1" max="1" width="3.25" customWidth="1"/>
    <col min="2" max="2" width="3.5" customWidth="1"/>
    <col min="3" max="3" width="6.25" customWidth="1"/>
    <col min="4" max="4" width="42.125" customWidth="1"/>
    <col min="5" max="5" width="51.875" customWidth="1"/>
    <col min="6" max="6" width="3.125" customWidth="1"/>
    <col min="7" max="16384" width="9" hidden="1"/>
  </cols>
  <sheetData>
    <row r="1" spans="1:6" x14ac:dyDescent="0.2">
      <c r="A1" s="7"/>
      <c r="B1" s="7"/>
      <c r="C1" s="7"/>
      <c r="D1" s="7"/>
      <c r="E1" s="7"/>
      <c r="F1" s="7"/>
    </row>
    <row r="2" spans="1:6" ht="15.6" x14ac:dyDescent="0.3">
      <c r="A2" s="7"/>
      <c r="B2" s="39" t="s">
        <v>38</v>
      </c>
      <c r="C2" s="7"/>
      <c r="D2" s="7"/>
      <c r="E2" s="7"/>
      <c r="F2" s="7"/>
    </row>
    <row r="3" spans="1:6" ht="12" thickBot="1" x14ac:dyDescent="0.25">
      <c r="A3" s="7"/>
      <c r="B3" s="7"/>
      <c r="C3" s="7"/>
      <c r="D3" s="7"/>
      <c r="E3" s="7"/>
      <c r="F3" s="7"/>
    </row>
    <row r="4" spans="1:6" ht="12" x14ac:dyDescent="0.25">
      <c r="A4" s="7"/>
      <c r="B4" s="7"/>
      <c r="C4" s="38"/>
      <c r="D4" s="50" t="s">
        <v>40</v>
      </c>
      <c r="E4" s="51" t="s">
        <v>39</v>
      </c>
      <c r="F4" s="7"/>
    </row>
    <row r="5" spans="1:6" ht="12" x14ac:dyDescent="0.25">
      <c r="A5" s="7"/>
      <c r="B5" s="7"/>
      <c r="C5" s="48" t="s">
        <v>41</v>
      </c>
      <c r="D5" s="46">
        <v>2279811</v>
      </c>
      <c r="E5" s="19" t="s">
        <v>87</v>
      </c>
      <c r="F5" s="7"/>
    </row>
    <row r="6" spans="1:6" ht="12" x14ac:dyDescent="0.25">
      <c r="A6" s="7"/>
      <c r="B6" s="7"/>
      <c r="C6" s="48" t="s">
        <v>42</v>
      </c>
      <c r="D6" s="10"/>
      <c r="E6" s="10"/>
      <c r="F6" s="7"/>
    </row>
    <row r="7" spans="1:6" ht="12.6" thickBot="1" x14ac:dyDescent="0.3">
      <c r="A7" s="7"/>
      <c r="B7" s="7"/>
      <c r="C7" s="49" t="s">
        <v>43</v>
      </c>
      <c r="D7" s="47"/>
      <c r="E7" s="21"/>
      <c r="F7" s="7"/>
    </row>
    <row r="8" spans="1:6" x14ac:dyDescent="0.2">
      <c r="A8" s="7"/>
      <c r="B8" s="7"/>
      <c r="C8" s="7"/>
      <c r="D8" s="7"/>
      <c r="E8" s="7"/>
      <c r="F8" s="7"/>
    </row>
    <row r="9" spans="1:6" ht="15.6" x14ac:dyDescent="0.3">
      <c r="A9" s="7"/>
      <c r="B9" s="40" t="str">
        <f>"Final Score: "&amp;C67*2&amp;" %"</f>
        <v>Final Score: 0 %</v>
      </c>
      <c r="C9" s="7"/>
      <c r="D9" s="7"/>
      <c r="E9" s="7"/>
      <c r="F9" s="7"/>
    </row>
    <row r="10" spans="1:6" x14ac:dyDescent="0.2">
      <c r="A10" s="7"/>
      <c r="B10" s="7"/>
      <c r="C10" s="7"/>
      <c r="D10" s="7"/>
      <c r="E10" s="7"/>
      <c r="F10" s="7"/>
    </row>
    <row r="11" spans="1:6" ht="15.6" x14ac:dyDescent="0.3">
      <c r="A11" s="7"/>
      <c r="B11" s="39" t="s">
        <v>44</v>
      </c>
      <c r="C11" s="7"/>
      <c r="D11" s="7"/>
      <c r="E11" s="7"/>
      <c r="F11" s="7"/>
    </row>
    <row r="12" spans="1:6" ht="15.6" x14ac:dyDescent="0.3">
      <c r="A12" s="7"/>
      <c r="B12" s="7"/>
      <c r="C12" s="7"/>
      <c r="D12" s="7"/>
      <c r="E12" s="42" t="s">
        <v>46</v>
      </c>
      <c r="F12" s="7"/>
    </row>
    <row r="13" spans="1:6" ht="14.4" customHeight="1" x14ac:dyDescent="0.25">
      <c r="A13" s="7"/>
      <c r="B13" s="7"/>
      <c r="C13" s="8" t="s">
        <v>45</v>
      </c>
      <c r="D13" s="7"/>
      <c r="E13" s="7"/>
      <c r="F13" s="7"/>
    </row>
    <row r="14" spans="1:6" x14ac:dyDescent="0.2">
      <c r="A14" s="7"/>
      <c r="B14" s="7"/>
      <c r="C14" s="45">
        <v>2</v>
      </c>
      <c r="D14" s="7" t="s">
        <v>47</v>
      </c>
      <c r="F14" s="7"/>
    </row>
    <row r="15" spans="1:6" x14ac:dyDescent="0.2">
      <c r="A15" s="7"/>
      <c r="B15" s="7"/>
      <c r="C15" s="45">
        <v>2</v>
      </c>
      <c r="D15" s="7" t="s">
        <v>52</v>
      </c>
      <c r="F15" s="7"/>
    </row>
    <row r="16" spans="1:6" x14ac:dyDescent="0.2">
      <c r="A16" s="7"/>
      <c r="B16" s="7"/>
      <c r="C16" s="45">
        <v>2</v>
      </c>
      <c r="D16" s="7" t="s">
        <v>49</v>
      </c>
      <c r="F16" s="7"/>
    </row>
    <row r="17" spans="1:6" x14ac:dyDescent="0.2">
      <c r="A17" s="7"/>
      <c r="B17" s="7"/>
      <c r="C17" s="45">
        <v>2</v>
      </c>
      <c r="D17" s="7" t="s">
        <v>50</v>
      </c>
      <c r="F17" s="7"/>
    </row>
    <row r="18" spans="1:6" x14ac:dyDescent="0.2">
      <c r="A18" s="7"/>
      <c r="B18" s="7"/>
      <c r="C18" s="45">
        <v>2</v>
      </c>
      <c r="D18" s="7" t="s">
        <v>54</v>
      </c>
      <c r="F18" s="7"/>
    </row>
    <row r="19" spans="1:6" x14ac:dyDescent="0.2">
      <c r="A19" s="7"/>
      <c r="B19" s="7"/>
      <c r="C19" s="7"/>
      <c r="D19" s="7"/>
      <c r="E19" s="7"/>
      <c r="F19" s="7"/>
    </row>
    <row r="20" spans="1:6" ht="14.4" customHeight="1" x14ac:dyDescent="0.25">
      <c r="A20" s="7"/>
      <c r="B20" s="7"/>
      <c r="C20" s="8" t="s">
        <v>53</v>
      </c>
      <c r="D20" s="7"/>
      <c r="E20" s="7"/>
      <c r="F20" s="7"/>
    </row>
    <row r="21" spans="1:6" x14ac:dyDescent="0.2">
      <c r="A21" s="7"/>
      <c r="B21" s="7"/>
      <c r="C21" s="45">
        <v>2</v>
      </c>
      <c r="D21" s="7" t="s">
        <v>59</v>
      </c>
      <c r="F21" s="7"/>
    </row>
    <row r="22" spans="1:6" x14ac:dyDescent="0.2">
      <c r="A22" s="7"/>
      <c r="B22" s="7"/>
      <c r="C22" s="45">
        <v>2</v>
      </c>
      <c r="D22" s="7" t="s">
        <v>55</v>
      </c>
      <c r="F22" s="7"/>
    </row>
    <row r="23" spans="1:6" x14ac:dyDescent="0.2">
      <c r="A23" s="7"/>
      <c r="B23" s="7"/>
      <c r="C23" s="45">
        <v>4</v>
      </c>
      <c r="D23" s="7" t="s">
        <v>56</v>
      </c>
      <c r="F23" s="7"/>
    </row>
    <row r="24" spans="1:6" x14ac:dyDescent="0.2">
      <c r="A24" s="7"/>
      <c r="B24" s="7"/>
      <c r="C24" s="45">
        <v>2</v>
      </c>
      <c r="D24" s="7" t="s">
        <v>51</v>
      </c>
      <c r="F24" s="7"/>
    </row>
    <row r="25" spans="1:6" x14ac:dyDescent="0.2">
      <c r="A25" s="7"/>
      <c r="B25" s="7"/>
      <c r="C25" s="7"/>
      <c r="D25" s="7"/>
      <c r="E25" s="7"/>
      <c r="F25" s="7"/>
    </row>
    <row r="26" spans="1:6" ht="14.4" customHeight="1" x14ac:dyDescent="0.25">
      <c r="A26" s="7"/>
      <c r="B26" s="7"/>
      <c r="C26" s="8" t="s">
        <v>57</v>
      </c>
      <c r="D26" s="7"/>
      <c r="E26" s="7"/>
      <c r="F26" s="7"/>
    </row>
    <row r="27" spans="1:6" x14ac:dyDescent="0.2">
      <c r="A27" s="7"/>
      <c r="B27" s="7"/>
      <c r="C27" s="45">
        <v>1</v>
      </c>
      <c r="D27" s="7" t="s">
        <v>58</v>
      </c>
      <c r="F27" s="7"/>
    </row>
    <row r="28" spans="1:6" x14ac:dyDescent="0.2">
      <c r="A28" s="7"/>
      <c r="B28" s="7"/>
      <c r="C28" s="45">
        <v>3</v>
      </c>
      <c r="D28" s="7" t="s">
        <v>59</v>
      </c>
      <c r="F28" s="7"/>
    </row>
    <row r="29" spans="1:6" x14ac:dyDescent="0.2">
      <c r="A29" s="7"/>
      <c r="B29" s="7"/>
      <c r="C29" s="45">
        <v>1</v>
      </c>
      <c r="D29" s="7" t="s">
        <v>51</v>
      </c>
      <c r="F29" s="7"/>
    </row>
    <row r="30" spans="1:6" x14ac:dyDescent="0.2">
      <c r="A30" s="7"/>
      <c r="B30" s="7"/>
      <c r="C30" s="7"/>
      <c r="D30" s="7"/>
      <c r="E30" s="7"/>
      <c r="F30" s="7"/>
    </row>
    <row r="31" spans="1:6" ht="14.4" customHeight="1" x14ac:dyDescent="0.25">
      <c r="A31" s="7"/>
      <c r="B31" s="7"/>
      <c r="C31" s="8" t="s">
        <v>60</v>
      </c>
      <c r="D31" s="7"/>
      <c r="E31" s="7"/>
      <c r="F31" s="7"/>
    </row>
    <row r="32" spans="1:6" x14ac:dyDescent="0.2">
      <c r="A32" s="7"/>
      <c r="B32" s="7"/>
      <c r="C32" s="45">
        <v>1</v>
      </c>
      <c r="D32" s="7" t="s">
        <v>58</v>
      </c>
      <c r="F32" s="7"/>
    </row>
    <row r="33" spans="1:6" x14ac:dyDescent="0.2">
      <c r="A33" s="7"/>
      <c r="B33" s="7"/>
      <c r="C33" s="45">
        <v>3</v>
      </c>
      <c r="D33" s="7" t="s">
        <v>59</v>
      </c>
      <c r="F33" s="7"/>
    </row>
    <row r="34" spans="1:6" x14ac:dyDescent="0.2">
      <c r="A34" s="7"/>
      <c r="B34" s="7"/>
      <c r="C34" s="45">
        <v>1</v>
      </c>
      <c r="D34" s="7" t="s">
        <v>51</v>
      </c>
      <c r="F34" s="7"/>
    </row>
    <row r="35" spans="1:6" x14ac:dyDescent="0.2">
      <c r="A35" s="7"/>
      <c r="B35" s="7"/>
      <c r="C35" s="7"/>
      <c r="D35" s="7"/>
      <c r="E35" s="7"/>
      <c r="F35" s="7"/>
    </row>
    <row r="36" spans="1:6" ht="14.4" customHeight="1" x14ac:dyDescent="0.25">
      <c r="A36" s="7"/>
      <c r="B36" s="7"/>
      <c r="C36" s="8" t="s">
        <v>61</v>
      </c>
      <c r="D36" s="7"/>
      <c r="E36" s="7"/>
      <c r="F36" s="7"/>
    </row>
    <row r="37" spans="1:6" x14ac:dyDescent="0.2">
      <c r="A37" s="7"/>
      <c r="B37" s="7"/>
      <c r="C37" s="45">
        <v>1</v>
      </c>
      <c r="D37" s="7" t="s">
        <v>58</v>
      </c>
      <c r="F37" s="7"/>
    </row>
    <row r="38" spans="1:6" x14ac:dyDescent="0.2">
      <c r="A38" s="7"/>
      <c r="B38" s="7"/>
      <c r="C38" s="45">
        <v>3</v>
      </c>
      <c r="D38" s="7" t="s">
        <v>59</v>
      </c>
      <c r="F38" s="7"/>
    </row>
    <row r="39" spans="1:6" x14ac:dyDescent="0.2">
      <c r="A39" s="7"/>
      <c r="B39" s="7"/>
      <c r="C39" s="45">
        <v>1</v>
      </c>
      <c r="D39" s="7" t="s">
        <v>51</v>
      </c>
      <c r="F39" s="7"/>
    </row>
    <row r="40" spans="1:6" x14ac:dyDescent="0.2">
      <c r="A40" s="7"/>
      <c r="B40" s="7"/>
      <c r="C40" s="7"/>
      <c r="D40" s="7"/>
      <c r="E40" s="7"/>
      <c r="F40" s="7"/>
    </row>
    <row r="41" spans="1:6" ht="14.4" customHeight="1" x14ac:dyDescent="0.25">
      <c r="A41" s="7"/>
      <c r="B41" s="7"/>
      <c r="C41" s="8" t="s">
        <v>62</v>
      </c>
      <c r="D41" s="7"/>
      <c r="E41" s="7"/>
      <c r="F41" s="7"/>
    </row>
    <row r="42" spans="1:6" x14ac:dyDescent="0.2">
      <c r="A42" s="7"/>
      <c r="B42" s="7"/>
      <c r="C42" s="45">
        <v>1</v>
      </c>
      <c r="D42" s="7" t="s">
        <v>58</v>
      </c>
      <c r="F42" s="7"/>
    </row>
    <row r="43" spans="1:6" x14ac:dyDescent="0.2">
      <c r="A43" s="7"/>
      <c r="B43" s="7"/>
      <c r="C43" s="45">
        <v>3</v>
      </c>
      <c r="D43" s="7" t="s">
        <v>59</v>
      </c>
      <c r="F43" s="7"/>
    </row>
    <row r="44" spans="1:6" x14ac:dyDescent="0.2">
      <c r="A44" s="7"/>
      <c r="B44" s="7"/>
      <c r="C44" s="45">
        <v>1</v>
      </c>
      <c r="D44" s="7" t="s">
        <v>51</v>
      </c>
      <c r="F44" s="7"/>
    </row>
    <row r="45" spans="1:6" x14ac:dyDescent="0.2">
      <c r="A45" s="7"/>
      <c r="B45" s="7"/>
      <c r="C45" s="7"/>
      <c r="D45" s="7"/>
      <c r="E45" s="7"/>
      <c r="F45" s="7"/>
    </row>
    <row r="46" spans="1:6" ht="14.4" customHeight="1" x14ac:dyDescent="0.25">
      <c r="A46" s="7"/>
      <c r="B46" s="7"/>
      <c r="C46" s="8" t="s">
        <v>63</v>
      </c>
      <c r="D46" s="7"/>
      <c r="E46" s="7"/>
      <c r="F46" s="7"/>
    </row>
    <row r="47" spans="1:6" x14ac:dyDescent="0.2">
      <c r="A47" s="7"/>
      <c r="B47" s="7"/>
      <c r="C47" s="45">
        <v>1</v>
      </c>
      <c r="D47" s="7" t="s">
        <v>58</v>
      </c>
      <c r="F47" s="7"/>
    </row>
    <row r="48" spans="1:6" x14ac:dyDescent="0.2">
      <c r="A48" s="7"/>
      <c r="B48" s="7"/>
      <c r="C48" s="45">
        <v>3</v>
      </c>
      <c r="D48" s="7" t="s">
        <v>59</v>
      </c>
      <c r="F48" s="7"/>
    </row>
    <row r="49" spans="1:6" x14ac:dyDescent="0.2">
      <c r="A49" s="7"/>
      <c r="B49" s="7"/>
      <c r="C49" s="45">
        <v>1</v>
      </c>
      <c r="D49" s="7" t="s">
        <v>51</v>
      </c>
      <c r="F49" s="7"/>
    </row>
    <row r="50" spans="1:6" x14ac:dyDescent="0.2">
      <c r="A50" s="7"/>
      <c r="B50" s="7"/>
      <c r="C50" s="7"/>
      <c r="D50" s="7"/>
      <c r="E50" s="7"/>
      <c r="F50" s="7"/>
    </row>
    <row r="51" spans="1:6" ht="14.4" customHeight="1" x14ac:dyDescent="0.25">
      <c r="A51" s="7"/>
      <c r="B51" s="7"/>
      <c r="C51" s="8" t="s">
        <v>64</v>
      </c>
      <c r="D51" s="7"/>
      <c r="E51" s="7"/>
      <c r="F51" s="7"/>
    </row>
    <row r="52" spans="1:6" x14ac:dyDescent="0.2">
      <c r="A52" s="7"/>
      <c r="B52" s="7"/>
      <c r="C52" s="45">
        <v>1</v>
      </c>
      <c r="D52" s="7" t="s">
        <v>58</v>
      </c>
      <c r="F52" s="7"/>
    </row>
    <row r="53" spans="1:6" x14ac:dyDescent="0.2">
      <c r="A53" s="7"/>
      <c r="B53" s="7"/>
      <c r="C53" s="45">
        <v>3</v>
      </c>
      <c r="D53" s="7" t="s">
        <v>59</v>
      </c>
      <c r="F53" s="7"/>
    </row>
    <row r="54" spans="1:6" x14ac:dyDescent="0.2">
      <c r="A54" s="7"/>
      <c r="B54" s="7"/>
      <c r="C54" s="45">
        <v>1</v>
      </c>
      <c r="D54" s="7" t="s">
        <v>51</v>
      </c>
      <c r="F54" s="7"/>
    </row>
    <row r="55" spans="1:6" x14ac:dyDescent="0.2">
      <c r="A55" s="7"/>
      <c r="B55" s="7"/>
      <c r="C55" s="7"/>
      <c r="D55" s="7"/>
      <c r="E55" s="7"/>
      <c r="F55" s="7"/>
    </row>
    <row r="56" spans="1:6" s="6" customFormat="1" ht="14.4" customHeight="1" x14ac:dyDescent="0.3">
      <c r="A56" s="8"/>
      <c r="B56" s="8"/>
      <c r="C56" s="39" t="s">
        <v>65</v>
      </c>
      <c r="D56" s="8"/>
      <c r="E56" s="8"/>
      <c r="F56" s="8"/>
    </row>
    <row r="57" spans="1:6" ht="12" x14ac:dyDescent="0.25">
      <c r="A57" s="7"/>
      <c r="B57" s="7"/>
      <c r="C57" s="8">
        <f>SUM(B14:B54)</f>
        <v>0</v>
      </c>
      <c r="D57" s="43" t="s">
        <v>66</v>
      </c>
      <c r="E57" s="7"/>
      <c r="F57" s="7"/>
    </row>
    <row r="58" spans="1:6" x14ac:dyDescent="0.2">
      <c r="A58" s="7"/>
      <c r="B58" s="7"/>
      <c r="C58" s="7"/>
      <c r="D58" s="7"/>
      <c r="E58" s="7"/>
      <c r="F58" s="7"/>
    </row>
    <row r="59" spans="1:6" s="6" customFormat="1" ht="14.4" customHeight="1" x14ac:dyDescent="0.25">
      <c r="A59" s="8"/>
      <c r="B59" s="8"/>
      <c r="C59" s="8" t="s">
        <v>67</v>
      </c>
      <c r="D59" s="8"/>
      <c r="E59" s="8"/>
      <c r="F59" s="8"/>
    </row>
    <row r="60" spans="1:6" x14ac:dyDescent="0.2">
      <c r="A60" s="7"/>
      <c r="B60" s="7"/>
      <c r="C60" s="45">
        <v>-2</v>
      </c>
      <c r="D60" s="7" t="s">
        <v>68</v>
      </c>
      <c r="F60" s="7"/>
    </row>
    <row r="61" spans="1:6" x14ac:dyDescent="0.2">
      <c r="A61" s="7"/>
      <c r="B61" s="7"/>
      <c r="C61" s="45">
        <v>-5</v>
      </c>
      <c r="D61" s="7" t="s">
        <v>69</v>
      </c>
      <c r="F61" s="7"/>
    </row>
    <row r="62" spans="1:6" x14ac:dyDescent="0.2">
      <c r="A62" s="7"/>
      <c r="B62" s="7"/>
      <c r="C62" s="45">
        <v>-5</v>
      </c>
      <c r="D62" s="7" t="s">
        <v>70</v>
      </c>
      <c r="F62" s="7"/>
    </row>
    <row r="63" spans="1:6" x14ac:dyDescent="0.2">
      <c r="A63" s="7"/>
      <c r="B63" s="7"/>
      <c r="C63" s="45">
        <v>-2</v>
      </c>
      <c r="D63" s="7" t="s">
        <v>71</v>
      </c>
      <c r="F63" s="7"/>
    </row>
    <row r="64" spans="1:6" x14ac:dyDescent="0.2">
      <c r="A64" s="7"/>
      <c r="B64" s="7"/>
      <c r="C64" s="45">
        <v>-10</v>
      </c>
      <c r="D64" s="7" t="s">
        <v>73</v>
      </c>
      <c r="F64" s="7"/>
    </row>
    <row r="65" spans="1:6" x14ac:dyDescent="0.2">
      <c r="A65" s="7"/>
      <c r="B65" s="7"/>
      <c r="C65" s="41"/>
      <c r="D65" s="7"/>
      <c r="E65" s="7"/>
      <c r="F65" s="7"/>
    </row>
    <row r="66" spans="1:6" s="6" customFormat="1" ht="14.4" customHeight="1" x14ac:dyDescent="0.3">
      <c r="A66" s="8"/>
      <c r="B66" s="8"/>
      <c r="C66" s="44" t="s">
        <v>72</v>
      </c>
      <c r="D66" s="8"/>
      <c r="E66" s="8"/>
      <c r="F66" s="8"/>
    </row>
    <row r="67" spans="1:6" ht="12" x14ac:dyDescent="0.25">
      <c r="A67" s="7"/>
      <c r="B67" s="7"/>
      <c r="C67" s="8">
        <f>C57+SUM(B60:B64)</f>
        <v>0</v>
      </c>
      <c r="D67" s="43" t="s">
        <v>66</v>
      </c>
      <c r="E67" s="7"/>
      <c r="F67" s="7"/>
    </row>
    <row r="68" spans="1:6" x14ac:dyDescent="0.2">
      <c r="A68" s="7"/>
      <c r="B68" s="7"/>
      <c r="C68" s="7"/>
      <c r="D68" s="7"/>
      <c r="E68" s="7"/>
      <c r="F68" s="7"/>
    </row>
  </sheetData>
  <sheetProtection algorithmName="SHA-512" hashValue="nxu2GJgFD12jn2ECRbCdmq/AGeWa4yW4aO06ugwwL6PNnqIlI26cieXJyHTCVx7tO0e3CnfZFyJH5zuKpgqcbQ==" saltValue="xJNvo+qbR7isKTRU7cPN2w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27BB-AFDA-418C-AFEA-744F22721277}">
  <dimension ref="A1:XFC130"/>
  <sheetViews>
    <sheetView workbookViewId="0">
      <selection activeCell="E37" sqref="E37:K37"/>
    </sheetView>
  </sheetViews>
  <sheetFormatPr defaultColWidth="0" defaultRowHeight="11.4" zeroHeight="1" x14ac:dyDescent="0.2"/>
  <cols>
    <col min="1" max="1" width="3.5" style="9" customWidth="1"/>
    <col min="2" max="2" width="3" style="10" customWidth="1"/>
    <col min="3" max="13" width="11.25" style="10" customWidth="1"/>
    <col min="14" max="14" width="3.625" style="9" customWidth="1"/>
    <col min="15" max="16" width="0" style="10" hidden="1" customWidth="1"/>
    <col min="17" max="16383" width="9" style="10" hidden="1"/>
    <col min="16384" max="16384" width="7.875" style="10" customWidth="1"/>
  </cols>
  <sheetData>
    <row r="1" spans="1:14" s="24" customFormat="1" ht="40.799999999999997" customHeight="1" x14ac:dyDescent="0.6">
      <c r="A1" s="22"/>
      <c r="B1" s="23" t="s">
        <v>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s="24" customFormat="1" ht="35.4" customHeight="1" x14ac:dyDescent="0.2">
      <c r="A2" s="22"/>
      <c r="B2" s="22"/>
      <c r="C2" s="64" t="s">
        <v>7</v>
      </c>
      <c r="D2" s="64"/>
      <c r="E2" s="64"/>
      <c r="F2" s="64"/>
      <c r="G2" s="64"/>
      <c r="H2" s="64"/>
      <c r="I2" s="64"/>
      <c r="J2" s="64"/>
      <c r="K2" s="64"/>
      <c r="L2" s="64"/>
      <c r="M2" s="22"/>
      <c r="N2" s="22"/>
    </row>
    <row r="3" spans="1:14" s="24" customFormat="1" ht="11.4" customHeight="1" thickBot="1" x14ac:dyDescent="0.25">
      <c r="A3" s="22"/>
      <c r="B3" s="22"/>
      <c r="C3" s="25"/>
      <c r="D3" s="25"/>
      <c r="E3" s="25"/>
      <c r="F3" s="25"/>
      <c r="G3" s="25"/>
      <c r="H3" s="25"/>
      <c r="I3" s="25"/>
      <c r="J3" s="25"/>
      <c r="K3" s="25"/>
      <c r="L3" s="25"/>
      <c r="M3" s="22"/>
      <c r="N3" s="22"/>
    </row>
    <row r="4" spans="1:14" s="24" customFormat="1" ht="11.4" customHeight="1" x14ac:dyDescent="0.25">
      <c r="A4" s="22"/>
      <c r="B4" s="22"/>
      <c r="C4" s="26" t="s">
        <v>9</v>
      </c>
      <c r="D4" s="27" t="s">
        <v>10</v>
      </c>
      <c r="E4" s="28" t="s">
        <v>11</v>
      </c>
      <c r="F4" s="29"/>
      <c r="G4" s="26" t="s">
        <v>9</v>
      </c>
      <c r="H4" s="27" t="s">
        <v>10</v>
      </c>
      <c r="I4" s="28" t="s">
        <v>11</v>
      </c>
      <c r="J4" s="29"/>
      <c r="K4" s="26" t="s">
        <v>9</v>
      </c>
      <c r="L4" s="27" t="s">
        <v>10</v>
      </c>
      <c r="M4" s="28" t="s">
        <v>11</v>
      </c>
      <c r="N4" s="22"/>
    </row>
    <row r="5" spans="1:14" s="24" customFormat="1" x14ac:dyDescent="0.2">
      <c r="A5" s="22"/>
      <c r="B5" s="22"/>
      <c r="C5" s="30">
        <v>43862</v>
      </c>
      <c r="D5" s="31" t="s">
        <v>12</v>
      </c>
      <c r="E5" s="32">
        <v>232</v>
      </c>
      <c r="F5" s="22"/>
      <c r="G5" s="30">
        <v>43872</v>
      </c>
      <c r="H5" s="31" t="s">
        <v>12</v>
      </c>
      <c r="I5" s="32">
        <v>259</v>
      </c>
      <c r="J5" s="22"/>
      <c r="K5" s="30">
        <v>43882</v>
      </c>
      <c r="L5" s="31" t="s">
        <v>12</v>
      </c>
      <c r="M5" s="32">
        <v>268</v>
      </c>
      <c r="N5" s="22"/>
    </row>
    <row r="6" spans="1:14" s="24" customFormat="1" x14ac:dyDescent="0.2">
      <c r="A6" s="22"/>
      <c r="B6" s="22"/>
      <c r="C6" s="30">
        <v>43863</v>
      </c>
      <c r="D6" s="31" t="s">
        <v>13</v>
      </c>
      <c r="E6" s="32">
        <v>301</v>
      </c>
      <c r="F6" s="22"/>
      <c r="G6" s="30">
        <v>43873</v>
      </c>
      <c r="H6" s="31" t="s">
        <v>14</v>
      </c>
      <c r="I6" s="32">
        <v>362</v>
      </c>
      <c r="J6" s="22"/>
      <c r="K6" s="30">
        <v>43883</v>
      </c>
      <c r="L6" s="31" t="s">
        <v>14</v>
      </c>
      <c r="M6" s="32">
        <v>204</v>
      </c>
      <c r="N6" s="22"/>
    </row>
    <row r="7" spans="1:14" s="24" customFormat="1" x14ac:dyDescent="0.2">
      <c r="A7" s="22"/>
      <c r="B7" s="22"/>
      <c r="C7" s="30">
        <v>43864</v>
      </c>
      <c r="D7" s="31" t="s">
        <v>14</v>
      </c>
      <c r="E7" s="32">
        <v>297</v>
      </c>
      <c r="F7" s="22"/>
      <c r="G7" s="30">
        <v>43874</v>
      </c>
      <c r="H7" s="31" t="s">
        <v>16</v>
      </c>
      <c r="I7" s="32">
        <v>313</v>
      </c>
      <c r="J7" s="22"/>
      <c r="K7" s="30">
        <v>43884</v>
      </c>
      <c r="L7" s="31" t="s">
        <v>12</v>
      </c>
      <c r="M7" s="32">
        <v>130</v>
      </c>
      <c r="N7" s="22"/>
    </row>
    <row r="8" spans="1:14" s="24" customFormat="1" x14ac:dyDescent="0.2">
      <c r="A8" s="22"/>
      <c r="B8" s="22"/>
      <c r="C8" s="30">
        <v>43865</v>
      </c>
      <c r="D8" s="31" t="s">
        <v>14</v>
      </c>
      <c r="E8" s="32">
        <v>192</v>
      </c>
      <c r="F8" s="22"/>
      <c r="G8" s="30">
        <v>43875</v>
      </c>
      <c r="H8" s="31" t="s">
        <v>13</v>
      </c>
      <c r="I8" s="32">
        <v>144</v>
      </c>
      <c r="J8" s="22"/>
      <c r="K8" s="30">
        <v>43885</v>
      </c>
      <c r="L8" s="31" t="s">
        <v>12</v>
      </c>
      <c r="M8" s="32">
        <v>163</v>
      </c>
      <c r="N8" s="22"/>
    </row>
    <row r="9" spans="1:14" s="24" customFormat="1" x14ac:dyDescent="0.2">
      <c r="A9" s="22"/>
      <c r="B9" s="22"/>
      <c r="C9" s="30">
        <v>43866</v>
      </c>
      <c r="D9" s="31" t="s">
        <v>12</v>
      </c>
      <c r="E9" s="32">
        <v>237</v>
      </c>
      <c r="F9" s="22"/>
      <c r="G9" s="30">
        <v>43876</v>
      </c>
      <c r="H9" s="31" t="s">
        <v>15</v>
      </c>
      <c r="I9" s="32">
        <v>269</v>
      </c>
      <c r="J9" s="22"/>
      <c r="K9" s="30">
        <v>43886</v>
      </c>
      <c r="L9" s="31" t="s">
        <v>13</v>
      </c>
      <c r="M9" s="32">
        <v>237</v>
      </c>
      <c r="N9" s="22"/>
    </row>
    <row r="10" spans="1:14" s="24" customFormat="1" x14ac:dyDescent="0.2">
      <c r="A10" s="22"/>
      <c r="B10" s="22"/>
      <c r="C10" s="30">
        <v>43867</v>
      </c>
      <c r="D10" s="31" t="s">
        <v>16</v>
      </c>
      <c r="E10" s="32">
        <v>154</v>
      </c>
      <c r="F10" s="22"/>
      <c r="G10" s="30">
        <v>43877</v>
      </c>
      <c r="H10" s="31" t="s">
        <v>13</v>
      </c>
      <c r="I10" s="32">
        <v>169</v>
      </c>
      <c r="J10" s="22"/>
      <c r="K10" s="30">
        <v>43887</v>
      </c>
      <c r="L10" s="31" t="s">
        <v>15</v>
      </c>
      <c r="M10" s="32">
        <v>201</v>
      </c>
      <c r="N10" s="22"/>
    </row>
    <row r="11" spans="1:14" s="24" customFormat="1" x14ac:dyDescent="0.2">
      <c r="A11" s="22"/>
      <c r="B11" s="22"/>
      <c r="C11" s="30">
        <v>43868</v>
      </c>
      <c r="D11" s="31" t="s">
        <v>12</v>
      </c>
      <c r="E11" s="32">
        <v>301</v>
      </c>
      <c r="F11" s="22"/>
      <c r="G11" s="30">
        <v>43878</v>
      </c>
      <c r="H11" s="31" t="s">
        <v>12</v>
      </c>
      <c r="I11" s="32">
        <v>178</v>
      </c>
      <c r="J11" s="22"/>
      <c r="K11" s="30">
        <v>43888</v>
      </c>
      <c r="L11" s="31" t="s">
        <v>14</v>
      </c>
      <c r="M11" s="32">
        <v>265</v>
      </c>
      <c r="N11" s="22"/>
    </row>
    <row r="12" spans="1:14" s="24" customFormat="1" ht="12" thickBot="1" x14ac:dyDescent="0.25">
      <c r="A12" s="22"/>
      <c r="B12" s="22"/>
      <c r="C12" s="30">
        <v>43869</v>
      </c>
      <c r="D12" s="31" t="s">
        <v>15</v>
      </c>
      <c r="E12" s="32">
        <v>217</v>
      </c>
      <c r="F12" s="22"/>
      <c r="G12" s="30">
        <v>43879</v>
      </c>
      <c r="H12" s="31" t="s">
        <v>16</v>
      </c>
      <c r="I12" s="32">
        <v>368</v>
      </c>
      <c r="J12" s="22"/>
      <c r="K12" s="33">
        <v>43889</v>
      </c>
      <c r="L12" s="34" t="s">
        <v>12</v>
      </c>
      <c r="M12" s="35">
        <v>265</v>
      </c>
      <c r="N12" s="22"/>
    </row>
    <row r="13" spans="1:14" s="24" customFormat="1" x14ac:dyDescent="0.2">
      <c r="A13" s="22"/>
      <c r="B13" s="22"/>
      <c r="C13" s="30">
        <v>43870</v>
      </c>
      <c r="D13" s="31" t="s">
        <v>15</v>
      </c>
      <c r="E13" s="32">
        <v>156</v>
      </c>
      <c r="F13" s="22"/>
      <c r="G13" s="30">
        <v>43880</v>
      </c>
      <c r="H13" s="31" t="s">
        <v>14</v>
      </c>
      <c r="I13" s="32">
        <v>240</v>
      </c>
      <c r="J13" s="22"/>
      <c r="K13" s="36"/>
      <c r="L13" s="37"/>
      <c r="M13" s="37"/>
      <c r="N13" s="22"/>
    </row>
    <row r="14" spans="1:14" s="24" customFormat="1" ht="12" thickBot="1" x14ac:dyDescent="0.25">
      <c r="A14" s="22"/>
      <c r="B14" s="22"/>
      <c r="C14" s="33">
        <v>43871</v>
      </c>
      <c r="D14" s="34" t="s">
        <v>14</v>
      </c>
      <c r="E14" s="35">
        <v>305</v>
      </c>
      <c r="F14" s="22"/>
      <c r="G14" s="33">
        <v>43881</v>
      </c>
      <c r="H14" s="34" t="s">
        <v>14</v>
      </c>
      <c r="I14" s="35">
        <v>356</v>
      </c>
      <c r="J14" s="22"/>
      <c r="K14" s="36"/>
      <c r="L14" s="37"/>
      <c r="M14" s="37"/>
      <c r="N14" s="22"/>
    </row>
    <row r="15" spans="1:14" s="24" customFormat="1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 ht="13.8" x14ac:dyDescent="0.25">
      <c r="B16" s="11" t="s">
        <v>48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4" ht="16.8" customHeight="1" x14ac:dyDescent="0.25">
      <c r="B17" s="9"/>
      <c r="C17" s="12" t="s">
        <v>17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4" ht="12" thickBot="1" x14ac:dyDescent="0.25"/>
    <row r="19" spans="1:14" s="14" customFormat="1" ht="34.200000000000003" x14ac:dyDescent="0.2">
      <c r="A19" s="13"/>
      <c r="C19" s="15" t="s">
        <v>10</v>
      </c>
      <c r="D19" s="16" t="s">
        <v>18</v>
      </c>
      <c r="E19" s="16" t="s">
        <v>19</v>
      </c>
      <c r="F19" s="16" t="s">
        <v>20</v>
      </c>
      <c r="G19" s="17" t="s">
        <v>21</v>
      </c>
      <c r="N19" s="13"/>
    </row>
    <row r="20" spans="1:14" x14ac:dyDescent="0.2">
      <c r="C20" s="18" t="s">
        <v>12</v>
      </c>
      <c r="D20" s="59">
        <f>(COUNTIF($D$5:$D$14,"A"))+(COUNTIF($H$5:$H$14,"A"))+COUNTIF($L$5:$L$12,"A")</f>
        <v>9</v>
      </c>
      <c r="E20" s="60">
        <f t="shared" ref="E20:E25" si="0">($D20/$D$25)</f>
        <v>0.32142857142857145</v>
      </c>
      <c r="F20" s="54">
        <f>(E20)</f>
        <v>0.32142857142857145</v>
      </c>
      <c r="G20" s="57">
        <f>(E20)</f>
        <v>0.32142857142857145</v>
      </c>
      <c r="J20" s="52"/>
    </row>
    <row r="21" spans="1:14" x14ac:dyDescent="0.2">
      <c r="C21" s="18" t="s">
        <v>13</v>
      </c>
      <c r="D21" s="61">
        <f>(COUNTIF($D$5:$D$14,"B"))+(COUNTIF($H$5:$H$14,"B"))+COUNTIF($L$5:$L$12,"B")</f>
        <v>4</v>
      </c>
      <c r="E21" s="55">
        <f t="shared" si="0"/>
        <v>0.14285714285714285</v>
      </c>
      <c r="F21" s="54">
        <f>(E20+E21)</f>
        <v>0.4642857142857143</v>
      </c>
      <c r="G21" s="57">
        <f>(E21+E20)</f>
        <v>0.4642857142857143</v>
      </c>
    </row>
    <row r="22" spans="1:14" x14ac:dyDescent="0.2">
      <c r="C22" s="18" t="s">
        <v>14</v>
      </c>
      <c r="D22" s="61">
        <f>(COUNTIF($D$5:$D$14,"C"))+(COUNTIF($H$5:$H$14,"C"))+COUNTIF($L$5:$L$12,"C")</f>
        <v>8</v>
      </c>
      <c r="E22" s="55">
        <f t="shared" si="0"/>
        <v>0.2857142857142857</v>
      </c>
      <c r="F22" s="54">
        <f>(E20+E21+E22)</f>
        <v>0.75</v>
      </c>
      <c r="G22" s="57">
        <f>(E20+E21+E22)</f>
        <v>0.75</v>
      </c>
    </row>
    <row r="23" spans="1:14" x14ac:dyDescent="0.2">
      <c r="C23" s="18" t="s">
        <v>15</v>
      </c>
      <c r="D23" s="61">
        <f>(COUNTIF($D$5:$D$14,"D"))+(COUNTIF($H$5:$H$14,"D"))+COUNTIF($L$5:$L$12,"D")</f>
        <v>4</v>
      </c>
      <c r="E23" s="55">
        <f t="shared" si="0"/>
        <v>0.14285714285714285</v>
      </c>
      <c r="F23" s="54">
        <f>(E20+E21+E22+E23)</f>
        <v>0.89285714285714279</v>
      </c>
      <c r="G23" s="57">
        <f>(E20+E21+E22+E23)</f>
        <v>0.89285714285714279</v>
      </c>
    </row>
    <row r="24" spans="1:14" ht="12" thickBot="1" x14ac:dyDescent="0.25">
      <c r="C24" s="20" t="s">
        <v>16</v>
      </c>
      <c r="D24" s="62">
        <f>(COUNTIF($D$5:$D$14,"E"))+(COUNTIF($H$5:$H$14,"E"))+COUNTIF($L$5:$L$12,"E")</f>
        <v>3</v>
      </c>
      <c r="E24" s="63">
        <f t="shared" si="0"/>
        <v>0.10714285714285714</v>
      </c>
      <c r="F24" s="56">
        <f>(E20+E21+E22+E23+E24)</f>
        <v>0.99999999999999989</v>
      </c>
      <c r="G24" s="58">
        <f>(E20+E21+E22+E23+E24)</f>
        <v>0.99999999999999989</v>
      </c>
    </row>
    <row r="25" spans="1:14" x14ac:dyDescent="0.2">
      <c r="C25" s="10" t="s">
        <v>72</v>
      </c>
      <c r="D25" s="10">
        <f>SUM(D20:D24)</f>
        <v>28</v>
      </c>
      <c r="E25" s="55">
        <f t="shared" si="0"/>
        <v>1</v>
      </c>
    </row>
    <row r="26" spans="1:14" s="9" customFormat="1" ht="13.8" x14ac:dyDescent="0.25">
      <c r="B26" s="11" t="s">
        <v>22</v>
      </c>
    </row>
    <row r="27" spans="1:14" s="9" customFormat="1" ht="16.8" customHeight="1" x14ac:dyDescent="0.25">
      <c r="C27" s="12" t="s">
        <v>27</v>
      </c>
    </row>
    <row r="28" spans="1:14" x14ac:dyDescent="0.2"/>
    <row r="29" spans="1:14" x14ac:dyDescent="0.2">
      <c r="E29" s="10" t="s">
        <v>81</v>
      </c>
      <c r="F29" s="10" t="s">
        <v>82</v>
      </c>
      <c r="G29" s="10" t="s">
        <v>83</v>
      </c>
      <c r="H29" s="10" t="s">
        <v>84</v>
      </c>
      <c r="I29" s="10" t="s">
        <v>85</v>
      </c>
      <c r="J29" s="10" t="s">
        <v>86</v>
      </c>
      <c r="K29" s="10" t="s">
        <v>72</v>
      </c>
    </row>
    <row r="30" spans="1:14" x14ac:dyDescent="0.2">
      <c r="D30" s="10" t="s">
        <v>74</v>
      </c>
      <c r="E30" s="10">
        <f>COUNTIFS($E5:$E8,"&gt;=101",$E5:$E8,"&lt;151")</f>
        <v>0</v>
      </c>
      <c r="F30" s="10">
        <f>COUNTIFS($E5:$E8,"&gt;=151",$E5:$E8,"&lt;201")</f>
        <v>1</v>
      </c>
      <c r="G30" s="10">
        <f>COUNTIFS($E5:$E8,"&gt;=201",$E5:$E8,"&lt;251")</f>
        <v>1</v>
      </c>
      <c r="H30" s="10">
        <f>COUNTIFS($E5:$E8,"&gt;=251",$E5:$E8,"&lt;301")</f>
        <v>1</v>
      </c>
      <c r="I30" s="10">
        <f>COUNTIFS($E5:$E8,"&gt;=301",$E5:$E8,"&lt;351")</f>
        <v>1</v>
      </c>
      <c r="J30" s="10">
        <f>COUNTIFS($E5:$E8,"&gt;=351",$E5:$E8,"&lt;401")</f>
        <v>0</v>
      </c>
      <c r="K30" s="10">
        <f t="shared" ref="K30:K37" si="1">SUM(E30:J30)</f>
        <v>4</v>
      </c>
    </row>
    <row r="31" spans="1:14" x14ac:dyDescent="0.2">
      <c r="D31" s="10" t="s">
        <v>75</v>
      </c>
      <c r="E31" s="10">
        <f>COUNTIFS($E9:$E12,"&gt;=101",$E9:$E12,"&lt;151")</f>
        <v>0</v>
      </c>
      <c r="F31" s="10">
        <f>COUNTIFS($E9:$E12,"&gt;=151",$E9:$E12,"&lt;201")</f>
        <v>1</v>
      </c>
      <c r="G31" s="10">
        <f>COUNTIFS($E9:$E12,"&gt;=201",$E9:$E12,"&lt;251")</f>
        <v>2</v>
      </c>
      <c r="H31" s="10">
        <f>COUNTIFS($E9:$E12,"&gt;=251",$E9:$E12,"&lt;301")</f>
        <v>0</v>
      </c>
      <c r="I31" s="10">
        <f>COUNTIFS($E9:$E12,"&gt;=301",$E9:$E12,"&lt;351")</f>
        <v>1</v>
      </c>
      <c r="J31" s="10">
        <f>COUNTIFS($E9:$E12,"&gt;=351",$E9:$E12,"&lt;401")</f>
        <v>0</v>
      </c>
      <c r="K31" s="10">
        <f t="shared" si="1"/>
        <v>4</v>
      </c>
    </row>
    <row r="32" spans="1:14" x14ac:dyDescent="0.2">
      <c r="D32" s="10" t="s">
        <v>76</v>
      </c>
      <c r="E32" s="10">
        <f>COUNTIFS($E13:$E14,"&gt;=101",$E13:$E14,"&lt;151")+COUNTIFS($I5:$I6,"&gt;=101",$I5:$I6,"&lt;151")</f>
        <v>0</v>
      </c>
      <c r="F32" s="10">
        <f>COUNTIFS($E13:$E14,"&gt;=151",$E13:$E14,"&lt;201")+COUNTIFS($I5:$I6,"&gt;=151",$I5:$I6,"&lt;201")</f>
        <v>1</v>
      </c>
      <c r="G32" s="10">
        <f>COUNTIFS($E13:$E14,"&gt;=201",$E13:$E14,"&lt;251")+COUNTIFS($I5:$I6,"&gt;=201",$I5:$I6,"&lt;251")</f>
        <v>0</v>
      </c>
      <c r="H32" s="10">
        <f>COUNTIFS($E13:$E14,"&gt;=251",$E13:$E14,"&lt;301")+COUNTIFS($I5:$I6,"&gt;=251",$I5:$I6,"&lt;301")</f>
        <v>1</v>
      </c>
      <c r="I32" s="10">
        <f>COUNTIFS($E13:$E14,"&gt;=301",$E13:$E14,"&lt;351")+COUNTIFS($I5:$I6,"&gt;=301",$I5:$I6,"&lt;351")</f>
        <v>1</v>
      </c>
      <c r="J32" s="10">
        <f>COUNTIFS($E13:$E14,"&gt;=351",$E13:$E14,"&lt;401")+COUNTIFS($I5:$I6,"&gt;=351",$I5:$I6,"&lt;401")</f>
        <v>1</v>
      </c>
      <c r="K32" s="10">
        <f t="shared" si="1"/>
        <v>4</v>
      </c>
    </row>
    <row r="33" spans="2:11" x14ac:dyDescent="0.2">
      <c r="D33" s="10" t="s">
        <v>77</v>
      </c>
      <c r="E33" s="10">
        <f>COUNTIFS($I7:$I10,"&gt;=101",$I7:$I10,"&lt;151")</f>
        <v>1</v>
      </c>
      <c r="F33" s="10">
        <f>COUNTIFS($I7:$I10,"&gt;=151",$I7:$I10,"&lt;201")</f>
        <v>1</v>
      </c>
      <c r="G33" s="10">
        <f>COUNTIFS($I7:$I10,"&gt;=201",$I7:$I10,"&lt;251")</f>
        <v>0</v>
      </c>
      <c r="H33" s="10">
        <f>COUNTIFS($I7:$I10,"&gt;=251",$I7:$I10,"&lt;301")</f>
        <v>1</v>
      </c>
      <c r="I33" s="10">
        <f>COUNTIFS($I7:$I10,"&gt;=301",$I7:$I10,"&lt;351")</f>
        <v>1</v>
      </c>
      <c r="J33" s="10">
        <f>COUNTIFS($I7:$I10,"&gt;=351",$I7:$I10,"&lt;401")</f>
        <v>0</v>
      </c>
      <c r="K33" s="10">
        <f t="shared" si="1"/>
        <v>4</v>
      </c>
    </row>
    <row r="34" spans="2:11" x14ac:dyDescent="0.2">
      <c r="D34" s="10" t="s">
        <v>78</v>
      </c>
      <c r="E34" s="10">
        <f>COUNTIFS($I11:$I14,"&gt;=101",$I11:$I14,"&lt;151")</f>
        <v>0</v>
      </c>
      <c r="F34" s="10">
        <f>COUNTIFS($I11:$I14,"&gt;=151",$I11:$I14,"&lt;201")</f>
        <v>1</v>
      </c>
      <c r="G34" s="10">
        <f>COUNTIFS($I11:$I14,"&gt;=201",$I11:$I14,"&lt;251")</f>
        <v>1</v>
      </c>
      <c r="H34" s="10">
        <f>COUNTIFS($I11:$I14,"&gt;=251",$I11:$I14,"&lt;301")</f>
        <v>0</v>
      </c>
      <c r="I34" s="10">
        <f>COUNTIFS($I11:$I14,"&gt;=301",$I11:$I14,"&lt;351")</f>
        <v>0</v>
      </c>
      <c r="J34" s="10">
        <f>COUNTIFS($I11:$I14,"&gt;=351",$I11:$I14,"&lt;401")</f>
        <v>2</v>
      </c>
      <c r="K34" s="10">
        <f t="shared" si="1"/>
        <v>4</v>
      </c>
    </row>
    <row r="35" spans="2:11" x14ac:dyDescent="0.2">
      <c r="D35" s="10" t="s">
        <v>79</v>
      </c>
      <c r="E35" s="10">
        <f>COUNTIFS($M5:$M8,"&gt;=101",$M5:$M8,"&lt;151")</f>
        <v>1</v>
      </c>
      <c r="F35" s="10">
        <f>COUNTIFS($M5:$M8,"&gt;=151",$M5:$M8,"&lt;201")</f>
        <v>1</v>
      </c>
      <c r="G35" s="10">
        <f>COUNTIFS($M5:$M8,"&gt;=201",$M5:$M8,"&lt;251")</f>
        <v>1</v>
      </c>
      <c r="H35" s="10">
        <f>COUNTIFS($M5:$M8,"&gt;=251",$M5:$M8,"&lt;301")</f>
        <v>1</v>
      </c>
      <c r="I35" s="10">
        <f>COUNTIFS($M5:$M8,"&gt;=301",$M5:$M8,"&lt;351")</f>
        <v>0</v>
      </c>
      <c r="J35" s="10">
        <f>COUNTIFS($M5:$M8,"&gt;=351",$M5:$M8,"&lt;401")</f>
        <v>0</v>
      </c>
      <c r="K35" s="10">
        <f t="shared" si="1"/>
        <v>4</v>
      </c>
    </row>
    <row r="36" spans="2:11" x14ac:dyDescent="0.2">
      <c r="D36" s="10" t="s">
        <v>80</v>
      </c>
      <c r="E36" s="10">
        <f>COUNTIFS($M9:$M12,"&gt;=101",$M9:$M12,"&lt;151")</f>
        <v>0</v>
      </c>
      <c r="F36" s="10">
        <f>COUNTIFS($M9:$M12,"&gt;=151",$M9:$M12,"&lt;201")</f>
        <v>0</v>
      </c>
      <c r="G36" s="10">
        <f>COUNTIFS($M9:$M12,"&gt;=201",$M9:$M12,"&lt;251")</f>
        <v>2</v>
      </c>
      <c r="H36" s="10">
        <f>COUNTIFS($M9:$M12,"&gt;=251",$M9:$M12,"&lt;301")</f>
        <v>2</v>
      </c>
      <c r="I36" s="10">
        <f>COUNTIFS($M9:$M12,"&gt;=301",$M9:$M12,"&lt;351")</f>
        <v>0</v>
      </c>
      <c r="J36" s="10">
        <f>COUNTIFS($M9:$M12,"&gt;=351",$M9:$M12,"&lt;401")</f>
        <v>0</v>
      </c>
      <c r="K36" s="10">
        <f t="shared" si="1"/>
        <v>4</v>
      </c>
    </row>
    <row r="37" spans="2:11" x14ac:dyDescent="0.2">
      <c r="D37" s="10" t="s">
        <v>72</v>
      </c>
      <c r="E37" s="10">
        <f t="shared" ref="E37:J37" si="2">SUM(E30:E36)</f>
        <v>2</v>
      </c>
      <c r="F37" s="10">
        <f t="shared" si="2"/>
        <v>6</v>
      </c>
      <c r="G37" s="10">
        <f t="shared" si="2"/>
        <v>7</v>
      </c>
      <c r="H37" s="10">
        <f t="shared" si="2"/>
        <v>6</v>
      </c>
      <c r="I37" s="10">
        <f t="shared" si="2"/>
        <v>4</v>
      </c>
      <c r="J37" s="10">
        <f t="shared" si="2"/>
        <v>3</v>
      </c>
      <c r="K37" s="10">
        <f t="shared" si="1"/>
        <v>28</v>
      </c>
    </row>
    <row r="38" spans="2:11" x14ac:dyDescent="0.2"/>
    <row r="39" spans="2:11" x14ac:dyDescent="0.2"/>
    <row r="40" spans="2:11" s="9" customFormat="1" ht="13.8" x14ac:dyDescent="0.25">
      <c r="B40" s="11" t="s">
        <v>23</v>
      </c>
    </row>
    <row r="41" spans="2:11" s="9" customFormat="1" ht="16.8" customHeight="1" x14ac:dyDescent="0.25">
      <c r="C41" s="12" t="s">
        <v>25</v>
      </c>
    </row>
    <row r="42" spans="2:11" x14ac:dyDescent="0.2"/>
    <row r="43" spans="2:11" x14ac:dyDescent="0.2"/>
    <row r="44" spans="2:11" x14ac:dyDescent="0.2"/>
    <row r="45" spans="2:11" x14ac:dyDescent="0.2"/>
    <row r="46" spans="2:11" x14ac:dyDescent="0.2"/>
    <row r="47" spans="2:11" x14ac:dyDescent="0.2"/>
    <row r="48" spans="2:11" x14ac:dyDescent="0.2"/>
    <row r="49" spans="2:3" x14ac:dyDescent="0.2"/>
    <row r="50" spans="2:3" x14ac:dyDescent="0.2"/>
    <row r="51" spans="2:3" x14ac:dyDescent="0.2"/>
    <row r="52" spans="2:3" x14ac:dyDescent="0.2"/>
    <row r="53" spans="2:3" x14ac:dyDescent="0.2"/>
    <row r="54" spans="2:3" x14ac:dyDescent="0.2"/>
    <row r="55" spans="2:3" s="9" customFormat="1" ht="13.8" x14ac:dyDescent="0.25">
      <c r="B55" s="11" t="s">
        <v>24</v>
      </c>
    </row>
    <row r="56" spans="2:3" s="9" customFormat="1" ht="16.8" customHeight="1" x14ac:dyDescent="0.25">
      <c r="C56" s="12" t="s">
        <v>26</v>
      </c>
    </row>
    <row r="57" spans="2:3" x14ac:dyDescent="0.2"/>
    <row r="58" spans="2:3" x14ac:dyDescent="0.2"/>
    <row r="59" spans="2:3" x14ac:dyDescent="0.2"/>
    <row r="60" spans="2:3" x14ac:dyDescent="0.2"/>
    <row r="61" spans="2:3" x14ac:dyDescent="0.2"/>
    <row r="62" spans="2:3" x14ac:dyDescent="0.2"/>
    <row r="63" spans="2:3" x14ac:dyDescent="0.2"/>
    <row r="64" spans="2:3" x14ac:dyDescent="0.2"/>
    <row r="65" spans="2:3" x14ac:dyDescent="0.2"/>
    <row r="66" spans="2:3" x14ac:dyDescent="0.2"/>
    <row r="67" spans="2:3" x14ac:dyDescent="0.2"/>
    <row r="68" spans="2:3" x14ac:dyDescent="0.2"/>
    <row r="69" spans="2:3" x14ac:dyDescent="0.2"/>
    <row r="70" spans="2:3" s="9" customFormat="1" ht="13.8" x14ac:dyDescent="0.25">
      <c r="B70" s="11" t="s">
        <v>29</v>
      </c>
    </row>
    <row r="71" spans="2:3" s="9" customFormat="1" ht="16.8" customHeight="1" x14ac:dyDescent="0.25">
      <c r="C71" s="12" t="s">
        <v>28</v>
      </c>
    </row>
    <row r="72" spans="2:3" x14ac:dyDescent="0.2"/>
    <row r="73" spans="2:3" x14ac:dyDescent="0.2"/>
    <row r="74" spans="2:3" x14ac:dyDescent="0.2"/>
    <row r="75" spans="2:3" x14ac:dyDescent="0.2"/>
    <row r="76" spans="2:3" x14ac:dyDescent="0.2"/>
    <row r="77" spans="2:3" x14ac:dyDescent="0.2"/>
    <row r="78" spans="2:3" x14ac:dyDescent="0.2"/>
    <row r="79" spans="2:3" x14ac:dyDescent="0.2"/>
    <row r="80" spans="2:3" x14ac:dyDescent="0.2"/>
    <row r="81" spans="2:3" x14ac:dyDescent="0.2"/>
    <row r="82" spans="2:3" x14ac:dyDescent="0.2"/>
    <row r="83" spans="2:3" x14ac:dyDescent="0.2"/>
    <row r="84" spans="2:3" x14ac:dyDescent="0.2"/>
    <row r="85" spans="2:3" s="9" customFormat="1" ht="13.8" x14ac:dyDescent="0.25">
      <c r="B85" s="11" t="s">
        <v>30</v>
      </c>
    </row>
    <row r="86" spans="2:3" s="9" customFormat="1" ht="16.8" customHeight="1" x14ac:dyDescent="0.25">
      <c r="C86" s="12" t="s">
        <v>31</v>
      </c>
    </row>
    <row r="87" spans="2:3" x14ac:dyDescent="0.2"/>
    <row r="88" spans="2:3" x14ac:dyDescent="0.2"/>
    <row r="89" spans="2:3" x14ac:dyDescent="0.2"/>
    <row r="90" spans="2:3" x14ac:dyDescent="0.2"/>
    <row r="91" spans="2:3" x14ac:dyDescent="0.2"/>
    <row r="92" spans="2:3" x14ac:dyDescent="0.2"/>
    <row r="93" spans="2:3" x14ac:dyDescent="0.2"/>
    <row r="94" spans="2:3" x14ac:dyDescent="0.2"/>
    <row r="95" spans="2:3" x14ac:dyDescent="0.2"/>
    <row r="96" spans="2:3" x14ac:dyDescent="0.2"/>
    <row r="97" spans="2:3" x14ac:dyDescent="0.2"/>
    <row r="98" spans="2:3" x14ac:dyDescent="0.2"/>
    <row r="99" spans="2:3" x14ac:dyDescent="0.2"/>
    <row r="100" spans="2:3" s="9" customFormat="1" ht="13.8" x14ac:dyDescent="0.25">
      <c r="B100" s="11" t="s">
        <v>32</v>
      </c>
    </row>
    <row r="101" spans="2:3" s="9" customFormat="1" ht="16.8" customHeight="1" x14ac:dyDescent="0.25">
      <c r="C101" s="12" t="s">
        <v>33</v>
      </c>
    </row>
    <row r="102" spans="2:3" x14ac:dyDescent="0.2"/>
    <row r="103" spans="2:3" x14ac:dyDescent="0.2"/>
    <row r="104" spans="2:3" x14ac:dyDescent="0.2"/>
    <row r="105" spans="2:3" x14ac:dyDescent="0.2"/>
    <row r="106" spans="2:3" x14ac:dyDescent="0.2"/>
    <row r="107" spans="2:3" x14ac:dyDescent="0.2"/>
    <row r="108" spans="2:3" x14ac:dyDescent="0.2"/>
    <row r="109" spans="2:3" x14ac:dyDescent="0.2"/>
    <row r="110" spans="2:3" x14ac:dyDescent="0.2"/>
    <row r="111" spans="2:3" x14ac:dyDescent="0.2"/>
    <row r="112" spans="2:3" x14ac:dyDescent="0.2"/>
    <row r="113" spans="2:3" x14ac:dyDescent="0.2"/>
    <row r="114" spans="2:3" x14ac:dyDescent="0.2"/>
    <row r="115" spans="2:3" s="9" customFormat="1" ht="13.8" x14ac:dyDescent="0.25">
      <c r="B115" s="11" t="s">
        <v>34</v>
      </c>
    </row>
    <row r="116" spans="2:3" s="9" customFormat="1" ht="16.8" customHeight="1" x14ac:dyDescent="0.25">
      <c r="C116" s="12" t="s">
        <v>35</v>
      </c>
    </row>
    <row r="117" spans="2:3" x14ac:dyDescent="0.2"/>
    <row r="118" spans="2:3" x14ac:dyDescent="0.2"/>
    <row r="119" spans="2:3" x14ac:dyDescent="0.2"/>
    <row r="120" spans="2:3" x14ac:dyDescent="0.2"/>
    <row r="121" spans="2:3" x14ac:dyDescent="0.2"/>
    <row r="122" spans="2:3" x14ac:dyDescent="0.2"/>
    <row r="123" spans="2:3" x14ac:dyDescent="0.2"/>
    <row r="124" spans="2:3" x14ac:dyDescent="0.2"/>
    <row r="125" spans="2:3" x14ac:dyDescent="0.2"/>
    <row r="126" spans="2:3" x14ac:dyDescent="0.2"/>
    <row r="127" spans="2:3" x14ac:dyDescent="0.2"/>
    <row r="128" spans="2:3" x14ac:dyDescent="0.2"/>
    <row r="129" x14ac:dyDescent="0.2"/>
    <row r="130" s="9" customFormat="1" x14ac:dyDescent="0.2"/>
  </sheetData>
  <mergeCells count="1">
    <mergeCell ref="C2:L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430F-B7FB-4A00-B8A1-3BCFB80E576E}">
  <dimension ref="G5"/>
  <sheetViews>
    <sheetView topLeftCell="A25" workbookViewId="0">
      <selection activeCell="G5" sqref="G5"/>
    </sheetView>
  </sheetViews>
  <sheetFormatPr defaultRowHeight="11.4" x14ac:dyDescent="0.2"/>
  <sheetData>
    <row r="5" spans="7:7" x14ac:dyDescent="0.2">
      <c r="G5" s="53">
        <f>(10/5)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Marking</vt:lpstr>
      <vt:lpstr>Questions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Marceau</dc:creator>
  <cp:lastModifiedBy>Anthony Sanogo</cp:lastModifiedBy>
  <dcterms:created xsi:type="dcterms:W3CDTF">2020-09-21T00:22:11Z</dcterms:created>
  <dcterms:modified xsi:type="dcterms:W3CDTF">2022-12-03T06:21:05Z</dcterms:modified>
</cp:coreProperties>
</file>