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工作表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52" i="1" l="1"/>
  <c r="P52" i="1"/>
  <c r="Q52" i="1" s="1"/>
  <c r="I52" i="1"/>
  <c r="M52" i="1" s="1"/>
  <c r="T51" i="1"/>
  <c r="P51" i="1"/>
  <c r="Q51" i="1" s="1"/>
  <c r="I51" i="1"/>
  <c r="M51" i="1" s="1"/>
  <c r="T50" i="1"/>
  <c r="P50" i="1"/>
  <c r="Q50" i="1" s="1"/>
  <c r="I50" i="1"/>
  <c r="M50" i="1" s="1"/>
  <c r="T49" i="1"/>
  <c r="Q49" i="1"/>
  <c r="P49" i="1"/>
  <c r="M49" i="1"/>
  <c r="S49" i="1" s="1"/>
  <c r="I49" i="1"/>
  <c r="T48" i="1"/>
  <c r="P48" i="1"/>
  <c r="Q48" i="1" s="1"/>
  <c r="I48" i="1"/>
  <c r="M48" i="1" s="1"/>
  <c r="T47" i="1"/>
  <c r="Q47" i="1"/>
  <c r="P47" i="1"/>
  <c r="M47" i="1"/>
  <c r="S47" i="1" s="1"/>
  <c r="I47" i="1"/>
  <c r="T46" i="1"/>
  <c r="P46" i="1"/>
  <c r="Q46" i="1" s="1"/>
  <c r="I46" i="1"/>
  <c r="M46" i="1" s="1"/>
  <c r="T45" i="1"/>
  <c r="Q45" i="1"/>
  <c r="P45" i="1"/>
  <c r="M45" i="1"/>
  <c r="S45" i="1" s="1"/>
  <c r="I45" i="1"/>
  <c r="T44" i="1"/>
  <c r="P44" i="1"/>
  <c r="Q44" i="1" s="1"/>
  <c r="I44" i="1"/>
  <c r="M44" i="1" s="1"/>
  <c r="T43" i="1"/>
  <c r="Q43" i="1"/>
  <c r="P43" i="1"/>
  <c r="M43" i="1"/>
  <c r="S43" i="1" s="1"/>
  <c r="I43" i="1"/>
  <c r="T42" i="1"/>
  <c r="P42" i="1"/>
  <c r="Q42" i="1" s="1"/>
  <c r="I42" i="1"/>
  <c r="M42" i="1" s="1"/>
  <c r="T41" i="1"/>
  <c r="Q41" i="1"/>
  <c r="P41" i="1"/>
  <c r="M41" i="1"/>
  <c r="S41" i="1" s="1"/>
  <c r="I41" i="1"/>
  <c r="T40" i="1"/>
  <c r="P40" i="1"/>
  <c r="Q40" i="1" s="1"/>
  <c r="I40" i="1"/>
  <c r="M40" i="1" s="1"/>
  <c r="T39" i="1"/>
  <c r="Q39" i="1"/>
  <c r="P39" i="1"/>
  <c r="M39" i="1"/>
  <c r="S39" i="1" s="1"/>
  <c r="I39" i="1"/>
  <c r="T38" i="1"/>
  <c r="P38" i="1"/>
  <c r="Q38" i="1" s="1"/>
  <c r="I38" i="1"/>
  <c r="M38" i="1" s="1"/>
  <c r="T37" i="1"/>
  <c r="Q37" i="1"/>
  <c r="P37" i="1"/>
  <c r="M37" i="1"/>
  <c r="S37" i="1" s="1"/>
  <c r="I37" i="1"/>
  <c r="T36" i="1"/>
  <c r="P36" i="1"/>
  <c r="Q36" i="1" s="1"/>
  <c r="I36" i="1"/>
  <c r="M36" i="1" s="1"/>
  <c r="T35" i="1"/>
  <c r="Q35" i="1"/>
  <c r="P35" i="1"/>
  <c r="M35" i="1"/>
  <c r="S35" i="1" s="1"/>
  <c r="I35" i="1"/>
  <c r="T34" i="1"/>
  <c r="Q34" i="1"/>
  <c r="P34" i="1"/>
  <c r="M34" i="1"/>
  <c r="R34" i="1" s="1"/>
  <c r="K34" i="1"/>
  <c r="T33" i="1"/>
  <c r="P33" i="1"/>
  <c r="Q33" i="1" s="1"/>
  <c r="M33" i="1"/>
  <c r="R33" i="1" s="1"/>
  <c r="S33" i="1" s="1"/>
  <c r="K33" i="1"/>
  <c r="T32" i="1"/>
  <c r="P32" i="1"/>
  <c r="Q32" i="1" s="1"/>
  <c r="I32" i="1"/>
  <c r="M32" i="1" s="1"/>
  <c r="T31" i="1"/>
  <c r="P31" i="1"/>
  <c r="Q31" i="1" s="1"/>
  <c r="I31" i="1"/>
  <c r="M31" i="1" s="1"/>
  <c r="T30" i="1"/>
  <c r="P30" i="1"/>
  <c r="Q30" i="1" s="1"/>
  <c r="M30" i="1"/>
  <c r="S30" i="1" s="1"/>
  <c r="I30" i="1"/>
  <c r="T29" i="1"/>
  <c r="P29" i="1"/>
  <c r="Q29" i="1" s="1"/>
  <c r="I29" i="1"/>
  <c r="M29" i="1" s="1"/>
  <c r="T28" i="1"/>
  <c r="P28" i="1"/>
  <c r="Q28" i="1" s="1"/>
  <c r="I28" i="1"/>
  <c r="M28" i="1" s="1"/>
  <c r="T27" i="1"/>
  <c r="P27" i="1"/>
  <c r="Q27" i="1" s="1"/>
  <c r="I27" i="1"/>
  <c r="M27" i="1" s="1"/>
  <c r="T26" i="1"/>
  <c r="Q26" i="1"/>
  <c r="P26" i="1"/>
  <c r="M26" i="1"/>
  <c r="S26" i="1" s="1"/>
  <c r="I26" i="1"/>
  <c r="T25" i="1"/>
  <c r="P25" i="1"/>
  <c r="Q25" i="1" s="1"/>
  <c r="I25" i="1"/>
  <c r="M25" i="1" s="1"/>
  <c r="T24" i="1"/>
  <c r="Q24" i="1"/>
  <c r="P24" i="1"/>
  <c r="M24" i="1"/>
  <c r="S24" i="1" s="1"/>
  <c r="I24" i="1"/>
  <c r="T23" i="1"/>
  <c r="P23" i="1"/>
  <c r="Q23" i="1" s="1"/>
  <c r="I23" i="1"/>
  <c r="M23" i="1" s="1"/>
  <c r="T22" i="1"/>
  <c r="P22" i="1"/>
  <c r="Q22" i="1" s="1"/>
  <c r="M22" i="1"/>
  <c r="R22" i="1" s="1"/>
  <c r="K22" i="1"/>
  <c r="T21" i="1"/>
  <c r="P21" i="1"/>
  <c r="Q21" i="1" s="1"/>
  <c r="M21" i="1"/>
  <c r="R21" i="1" s="1"/>
  <c r="K21" i="1"/>
  <c r="T20" i="1"/>
  <c r="P20" i="1"/>
  <c r="Q20" i="1" s="1"/>
  <c r="M20" i="1"/>
  <c r="R20" i="1" s="1"/>
  <c r="K20" i="1"/>
  <c r="T19" i="1"/>
  <c r="P19" i="1"/>
  <c r="Q19" i="1" s="1"/>
  <c r="M19" i="1"/>
  <c r="R19" i="1" s="1"/>
  <c r="S19" i="1" s="1"/>
  <c r="K19" i="1"/>
  <c r="T18" i="1"/>
  <c r="P18" i="1"/>
  <c r="Q18" i="1" s="1"/>
  <c r="I18" i="1"/>
  <c r="M18" i="1" s="1"/>
  <c r="T17" i="1"/>
  <c r="P17" i="1"/>
  <c r="Q17" i="1" s="1"/>
  <c r="I17" i="1"/>
  <c r="M17" i="1" s="1"/>
  <c r="T16" i="1"/>
  <c r="P16" i="1"/>
  <c r="Q16" i="1" s="1"/>
  <c r="I16" i="1"/>
  <c r="M16" i="1" s="1"/>
  <c r="T15" i="1"/>
  <c r="P15" i="1"/>
  <c r="Q15" i="1" s="1"/>
  <c r="I15" i="1"/>
  <c r="M15" i="1" s="1"/>
  <c r="T14" i="1"/>
  <c r="P14" i="1"/>
  <c r="Q14" i="1" s="1"/>
  <c r="I14" i="1"/>
  <c r="M14" i="1" s="1"/>
  <c r="T13" i="1"/>
  <c r="P13" i="1"/>
  <c r="Q13" i="1" s="1"/>
  <c r="M13" i="1"/>
  <c r="R13" i="1" s="1"/>
  <c r="K13" i="1"/>
  <c r="T12" i="1"/>
  <c r="P12" i="1"/>
  <c r="Q12" i="1" s="1"/>
  <c r="M12" i="1"/>
  <c r="R12" i="1" s="1"/>
  <c r="S12" i="1" s="1"/>
  <c r="K12" i="1"/>
  <c r="T11" i="1"/>
  <c r="P11" i="1"/>
  <c r="Q11" i="1" s="1"/>
  <c r="I11" i="1"/>
  <c r="M11" i="1" s="1"/>
  <c r="T10" i="1"/>
  <c r="P10" i="1"/>
  <c r="Q10" i="1" s="1"/>
  <c r="I10" i="1"/>
  <c r="M10" i="1" s="1"/>
  <c r="T9" i="1"/>
  <c r="Q9" i="1"/>
  <c r="P9" i="1"/>
  <c r="M9" i="1"/>
  <c r="R9" i="1" s="1"/>
  <c r="I9" i="1"/>
  <c r="T8" i="1"/>
  <c r="P8" i="1"/>
  <c r="Q8" i="1" s="1"/>
  <c r="I8" i="1"/>
  <c r="M8" i="1" s="1"/>
  <c r="T7" i="1"/>
  <c r="Q7" i="1"/>
  <c r="P7" i="1"/>
  <c r="M7" i="1"/>
  <c r="R7" i="1" s="1"/>
  <c r="I7" i="1"/>
  <c r="T6" i="1"/>
  <c r="P6" i="1"/>
  <c r="Q6" i="1" s="1"/>
  <c r="I6" i="1"/>
  <c r="M6" i="1" s="1"/>
  <c r="T5" i="1"/>
  <c r="Q5" i="1"/>
  <c r="P5" i="1"/>
  <c r="M5" i="1"/>
  <c r="R5" i="1" s="1"/>
  <c r="I5" i="1"/>
  <c r="T4" i="1"/>
  <c r="P4" i="1"/>
  <c r="Q4" i="1" s="1"/>
  <c r="I4" i="1"/>
  <c r="M4" i="1" s="1"/>
  <c r="S4" i="1" l="1"/>
  <c r="R4" i="1"/>
  <c r="R11" i="1"/>
  <c r="S11" i="1"/>
  <c r="S15" i="1"/>
  <c r="R15" i="1"/>
  <c r="S17" i="1"/>
  <c r="R17" i="1"/>
  <c r="R23" i="1"/>
  <c r="S23" i="1"/>
  <c r="R25" i="1"/>
  <c r="S25" i="1"/>
  <c r="R27" i="1"/>
  <c r="S27" i="1"/>
  <c r="R29" i="1"/>
  <c r="S29" i="1"/>
  <c r="S32" i="1"/>
  <c r="R32" i="1"/>
  <c r="S51" i="1"/>
  <c r="R51" i="1"/>
  <c r="S6" i="1"/>
  <c r="R6" i="1"/>
  <c r="S8" i="1"/>
  <c r="R8" i="1"/>
  <c r="S10" i="1"/>
  <c r="R10" i="1"/>
  <c r="R14" i="1"/>
  <c r="S14" i="1"/>
  <c r="R16" i="1"/>
  <c r="S16" i="1"/>
  <c r="R18" i="1"/>
  <c r="S18" i="1"/>
  <c r="S28" i="1"/>
  <c r="R28" i="1"/>
  <c r="R31" i="1"/>
  <c r="S31" i="1"/>
  <c r="R36" i="1"/>
  <c r="S36" i="1"/>
  <c r="R38" i="1"/>
  <c r="S38" i="1"/>
  <c r="R40" i="1"/>
  <c r="S40" i="1"/>
  <c r="R42" i="1"/>
  <c r="S42" i="1"/>
  <c r="R44" i="1"/>
  <c r="S44" i="1"/>
  <c r="R46" i="1"/>
  <c r="S46" i="1"/>
  <c r="R48" i="1"/>
  <c r="S48" i="1"/>
  <c r="R50" i="1"/>
  <c r="S50" i="1"/>
  <c r="R52" i="1"/>
  <c r="S52" i="1"/>
  <c r="S5" i="1"/>
  <c r="S7" i="1"/>
  <c r="S9" i="1"/>
  <c r="R24" i="1"/>
  <c r="R26" i="1"/>
  <c r="R30" i="1"/>
  <c r="R35" i="1"/>
  <c r="R37" i="1"/>
  <c r="R39" i="1"/>
  <c r="R41" i="1"/>
  <c r="R43" i="1"/>
  <c r="R45" i="1"/>
  <c r="R47" i="1"/>
  <c r="R49" i="1"/>
</calcChain>
</file>

<file path=xl/sharedStrings.xml><?xml version="1.0" encoding="utf-8"?>
<sst xmlns="http://schemas.openxmlformats.org/spreadsheetml/2006/main" count="193" uniqueCount="122">
  <si>
    <r>
      <t xml:space="preserve">GREAT  GLOBAL INTERNATIONAL CO.,LTD </t>
    </r>
    <r>
      <rPr>
        <sz val="20"/>
        <rFont val="Arial"/>
        <family val="2"/>
      </rPr>
      <t xml:space="preserve">
</t>
    </r>
  </si>
  <si>
    <r>
      <t>每月平均成本</t>
    </r>
    <r>
      <rPr>
        <sz val="26"/>
        <color indexed="8"/>
        <rFont val="Times New Roman"/>
        <family val="1"/>
      </rPr>
      <t>USD1,200,000 / 26</t>
    </r>
    <r>
      <rPr>
        <sz val="26"/>
        <color indexed="8"/>
        <rFont val="細明體"/>
        <family val="3"/>
        <charset val="136"/>
      </rPr>
      <t>天</t>
    </r>
    <r>
      <rPr>
        <sz val="26"/>
        <color indexed="8"/>
        <rFont val="Times New Roman"/>
        <family val="1"/>
      </rPr>
      <t xml:space="preserve"> / 10.5H</t>
    </r>
    <phoneticPr fontId="9" type="noConversion"/>
  </si>
  <si>
    <t>.宁平各部門產量報表 Báo Biểu Sản Lượng Trong Ngày Của Các Bộ Phận</t>
  </si>
  <si>
    <t>部門
Bộ Phận</t>
  </si>
  <si>
    <t>客户 
Khách Hàng</t>
  </si>
  <si>
    <t xml:space="preserve">款號
Mã Hàng
</t>
  </si>
  <si>
    <t xml:space="preserve">訂單數量
SL đơn hàng </t>
  </si>
  <si>
    <t xml:space="preserve"> 组生产量
sản lượng tổ</t>
  </si>
  <si>
    <t>訂單交期
Ngày giao hàng</t>
  </si>
  <si>
    <t>上線日期  
Ngày
lên chuyền</t>
  </si>
  <si>
    <t>1人8H標準產量 
M.tiêu 1ng/8H</t>
  </si>
  <si>
    <t>實際工作人數
Số cn  làm</t>
  </si>
  <si>
    <t xml:space="preserve">工時
Thời gian
 làm việc </t>
  </si>
  <si>
    <t>總工時
tổng thời gian làm việc của cả tổ</t>
  </si>
  <si>
    <t>百分比
phần trăm</t>
  </si>
  <si>
    <t>今日目標產量 
SL Mụ tiêu ngày</t>
  </si>
  <si>
    <t>今日產量
Sản Lượng Ngày</t>
  </si>
  <si>
    <t>前一天
Tích luỹ trước 1 ngày</t>
  </si>
  <si>
    <t xml:space="preserve"> 累計量
Sản lượng tích luỹ</t>
  </si>
  <si>
    <t>正負數量
Sản lượng  tích luỹ</t>
  </si>
  <si>
    <t>組各別效率    
hiệu quả của 1 mã hàng trong tổ</t>
  </si>
  <si>
    <t>組效率    
Tỉ Lệ Hiệu Suất %</t>
  </si>
  <si>
    <t>返修率
Tỉ lệ hàng sửa</t>
  </si>
  <si>
    <t xml:space="preserve">责任归属及上线天数 (文字備註)                             </t>
  </si>
  <si>
    <t>顏色</t>
  </si>
  <si>
    <t xml:space="preserve">今日各組成本
giá thành các tổ </t>
  </si>
  <si>
    <t>今日生產成本/DZ 
giá thành SP/DZ</t>
  </si>
  <si>
    <t>工繳收入/DZ
Đơn giá bán/DZ</t>
  </si>
  <si>
    <t xml:space="preserve">今日工繳收入/DZ 
Doanh thu </t>
  </si>
  <si>
    <t>今日生產損益 USD
USD Lãi,lỗ</t>
  </si>
  <si>
    <t>(CM-COST)/CM 損 益 %
lãi lỗ</t>
  </si>
  <si>
    <t>損益累積</t>
  </si>
  <si>
    <t>瑕疵數 hàng lỗi</t>
  </si>
  <si>
    <t xml:space="preserve">上線天數 Số ngày lên </t>
  </si>
  <si>
    <t>QC檢驗數量 Tổng hàng kiểm</t>
    <phoneticPr fontId="5" type="noConversion"/>
  </si>
  <si>
    <t>新舊瑕疵率判定</t>
  </si>
  <si>
    <t>V02A</t>
  </si>
  <si>
    <t>DICK'S</t>
  </si>
  <si>
    <t>DAB21400-A</t>
  </si>
  <si>
    <t>V02B</t>
  </si>
  <si>
    <t>MACY'S</t>
  </si>
  <si>
    <t>100122370W</t>
  </si>
  <si>
    <t>V02C</t>
  </si>
  <si>
    <t>100122356W</t>
  </si>
  <si>
    <t>V02D</t>
  </si>
  <si>
    <t>DAM21404-A</t>
  </si>
  <si>
    <t>V02E</t>
  </si>
  <si>
    <t>CHAMPION</t>
  </si>
  <si>
    <t>7728CG-F</t>
  </si>
  <si>
    <t>V02F</t>
  </si>
  <si>
    <t>AMAZON</t>
  </si>
  <si>
    <t>MAE50004FL18-U</t>
  </si>
  <si>
    <t>上新款第4天</t>
  </si>
  <si>
    <t>V02G</t>
  </si>
  <si>
    <t>V02H</t>
  </si>
  <si>
    <t>DAB21402PRT-A</t>
  </si>
  <si>
    <t>V02I</t>
  </si>
  <si>
    <t>MAE50004FL18-X</t>
  </si>
  <si>
    <t>L4</t>
  </si>
  <si>
    <t>V02J</t>
  </si>
  <si>
    <t>V02K</t>
  </si>
  <si>
    <t>DAW11350-B1</t>
  </si>
  <si>
    <t>V02L</t>
  </si>
  <si>
    <t>上新款第5天</t>
  </si>
  <si>
    <t>V02M</t>
  </si>
  <si>
    <t>DAW11720C-A6</t>
  </si>
  <si>
    <t>V02N</t>
  </si>
  <si>
    <t>V02O</t>
  </si>
  <si>
    <t>DAW10102PRT-B1</t>
  </si>
  <si>
    <t>DAW10102LL-B2</t>
  </si>
  <si>
    <t>DAW10102LL-B1</t>
  </si>
  <si>
    <t>DAW10102SL-B1</t>
  </si>
  <si>
    <t>V02P</t>
  </si>
  <si>
    <t>DAW11725PRT-B1</t>
  </si>
  <si>
    <t>V02Q</t>
  </si>
  <si>
    <t>AE1898416-K</t>
  </si>
  <si>
    <t>KẺ</t>
  </si>
  <si>
    <t>V02R</t>
  </si>
  <si>
    <t>DAG11700-A2</t>
  </si>
  <si>
    <t>V02S</t>
  </si>
  <si>
    <t>100124065-A</t>
  </si>
  <si>
    <t>V02T</t>
  </si>
  <si>
    <t>V02U</t>
  </si>
  <si>
    <t>V02V</t>
  </si>
  <si>
    <t>上新款第2天</t>
  </si>
  <si>
    <t>V02W</t>
  </si>
  <si>
    <t>V02X</t>
  </si>
  <si>
    <t>AE1898416-L</t>
  </si>
  <si>
    <t>上新款第3天</t>
  </si>
  <si>
    <t>V01A</t>
  </si>
  <si>
    <t>ADIDAS</t>
  </si>
  <si>
    <t>AP5521-B</t>
  </si>
  <si>
    <t>V01B</t>
  </si>
  <si>
    <t>TOMMY</t>
  </si>
  <si>
    <t>T12H0CAZ-A</t>
  </si>
  <si>
    <t>T12H0CFD-A</t>
  </si>
  <si>
    <t>V01C</t>
  </si>
  <si>
    <t>100094661-B</t>
  </si>
  <si>
    <t>V01D</t>
  </si>
  <si>
    <t>V01E</t>
  </si>
  <si>
    <t>AA0719</t>
  </si>
  <si>
    <t>V01F</t>
  </si>
  <si>
    <t>V01G</t>
  </si>
  <si>
    <t>V01H</t>
  </si>
  <si>
    <t>上新款第1天</t>
  </si>
  <si>
    <t>V01I</t>
  </si>
  <si>
    <t>AA0743-B</t>
  </si>
  <si>
    <t>V01J</t>
  </si>
  <si>
    <t>V03A</t>
  </si>
  <si>
    <t>AA7213</t>
  </si>
  <si>
    <t>V03B</t>
  </si>
  <si>
    <t>V03C</t>
  </si>
  <si>
    <t>V03D</t>
  </si>
  <si>
    <t>100122119-MS</t>
  </si>
  <si>
    <t>上新款第6天</t>
  </si>
  <si>
    <t>V03E</t>
  </si>
  <si>
    <t>V03F</t>
  </si>
  <si>
    <t>AH5587</t>
  </si>
  <si>
    <t>V03G</t>
  </si>
  <si>
    <t>V03H</t>
  </si>
  <si>
    <t>V03I</t>
  </si>
  <si>
    <t>V03J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</si>
</sst>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_-* #,##0.00_-;\-* #,##0.00_-;_-* &quot;-&quot;??_-;_-@_-"/>
    <numFmt numFmtId="165" formatCode="#,##0_ "/>
    <numFmt numFmtId="166" formatCode="m&quot;月&quot;d&quot;日&quot;;@"/>
    <numFmt numFmtId="167" formatCode="0.000_);[Red]\(0.000\)"/>
    <numFmt numFmtId="168" formatCode="\+0_ ;[Red]\-0"/>
    <numFmt numFmtId="169" formatCode="_(* #,##0.0_);_(* \(#,##0.0\);_(* &quot;-&quot;??_);_(@_)"/>
    <numFmt numFmtId="170" formatCode="&quot;Ban&quot;\ 0\ &quot;班&quot;"/>
    <numFmt numFmtId="172" formatCode="m&quot;月&quot;d&quot;日&quot;"/>
    <numFmt numFmtId="173" formatCode="mm&quot;月&quot;dd&quot;日&quot;;@"/>
    <numFmt numFmtId="174" formatCode="#,##0.0_);\(#,##0.0\)"/>
    <numFmt numFmtId="175" formatCode="0.00_ "/>
    <numFmt numFmtId="176" formatCode="\+0;[Red]\-0"/>
    <numFmt numFmtId="177" formatCode="#,##0.00_ "/>
  </numFmts>
  <fonts count="25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b/>
      <sz val="20"/>
      <name val="Arial"/>
      <family val="2"/>
    </font>
    <font>
      <sz val="20"/>
      <name val="Arial"/>
      <family val="2"/>
    </font>
    <font>
      <sz val="9"/>
      <name val="Calibri"/>
      <family val="2"/>
      <charset val="136"/>
      <scheme val="minor"/>
    </font>
    <font>
      <sz val="12"/>
      <color indexed="8"/>
      <name val="Times New Roman"/>
      <family val="1"/>
    </font>
    <font>
      <sz val="26"/>
      <color indexed="8"/>
      <name val="細明體"/>
      <family val="3"/>
      <charset val="136"/>
    </font>
    <font>
      <sz val="26"/>
      <color indexed="8"/>
      <name val="Times New Roman"/>
      <family val="1"/>
    </font>
    <font>
      <sz val="9"/>
      <name val="細明體"/>
      <family val="3"/>
      <charset val="136"/>
    </font>
    <font>
      <b/>
      <sz val="14"/>
      <color indexed="8"/>
      <name val="Arial Unicode MS"/>
      <family val="2"/>
      <charset val="136"/>
    </font>
    <font>
      <b/>
      <sz val="14"/>
      <name val="Arial Unicode MS"/>
      <family val="2"/>
      <charset val="136"/>
    </font>
    <font>
      <sz val="14"/>
      <color indexed="8"/>
      <name val="Arial Unicode MS"/>
      <family val="2"/>
      <charset val="136"/>
    </font>
    <font>
      <b/>
      <sz val="10.5"/>
      <color theme="1"/>
      <name val="Arial"/>
      <family val="2"/>
    </font>
    <font>
      <b/>
      <sz val="11"/>
      <name val="Arial"/>
      <family val="2"/>
    </font>
    <font>
      <b/>
      <sz val="10.5"/>
      <name val="Arial"/>
      <family val="2"/>
    </font>
    <font>
      <b/>
      <sz val="10"/>
      <color rgb="FFFF0000"/>
      <name val="Tahoma"/>
      <family val="2"/>
    </font>
    <font>
      <sz val="10.5"/>
      <name val="Arial"/>
      <family val="2"/>
    </font>
    <font>
      <b/>
      <sz val="10"/>
      <color theme="1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sz val="10.5"/>
      <name val="Times New Roman"/>
      <family val="1"/>
    </font>
    <font>
      <b/>
      <sz val="11"/>
      <color theme="1"/>
      <name val="Arial"/>
      <family val="2"/>
    </font>
    <font>
      <b/>
      <sz val="10.5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</borders>
  <cellStyleXfs count="11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6" fillId="0" borderId="0"/>
    <xf numFmtId="0" fontId="2" fillId="0" borderId="0"/>
    <xf numFmtId="0" fontId="2" fillId="0" borderId="0">
      <alignment vertical="center"/>
    </xf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9" fillId="0" borderId="0"/>
  </cellStyleXfs>
  <cellXfs count="97">
    <xf numFmtId="0" fontId="0" fillId="0" borderId="0" xfId="0">
      <alignment vertical="center"/>
    </xf>
    <xf numFmtId="0" fontId="3" fillId="0" borderId="1" xfId="2" applyFont="1" applyFill="1" applyBorder="1" applyAlignment="1">
      <alignment horizontal="center" vertical="center" wrapText="1"/>
    </xf>
    <xf numFmtId="0" fontId="7" fillId="0" borderId="1" xfId="3" applyFont="1" applyFill="1" applyBorder="1"/>
    <xf numFmtId="0" fontId="6" fillId="0" borderId="1" xfId="3" applyFill="1" applyBorder="1"/>
    <xf numFmtId="0" fontId="3" fillId="0" borderId="1" xfId="4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2" fillId="2" borderId="1" xfId="3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4" applyFont="1" applyFill="1" applyBorder="1" applyAlignment="1">
      <alignment horizontal="center" vertical="center" wrapText="1"/>
    </xf>
    <xf numFmtId="0" fontId="11" fillId="3" borderId="1" xfId="5" applyFont="1" applyFill="1" applyBorder="1" applyAlignment="1">
      <alignment horizontal="center" vertical="center" wrapText="1"/>
    </xf>
    <xf numFmtId="165" fontId="11" fillId="3" borderId="1" xfId="4" applyNumberFormat="1" applyFont="1" applyFill="1" applyBorder="1" applyAlignment="1">
      <alignment horizontal="center" vertical="center" wrapText="1"/>
    </xf>
    <xf numFmtId="37" fontId="11" fillId="3" borderId="1" xfId="4" applyNumberFormat="1" applyFont="1" applyFill="1" applyBorder="1" applyAlignment="1">
      <alignment horizontal="center" vertical="center" wrapText="1"/>
    </xf>
    <xf numFmtId="166" fontId="11" fillId="3" borderId="1" xfId="4" applyNumberFormat="1" applyFont="1" applyFill="1" applyBorder="1" applyAlignment="1">
      <alignment horizontal="center" vertical="center" wrapText="1"/>
    </xf>
    <xf numFmtId="167" fontId="11" fillId="3" borderId="1" xfId="4" applyNumberFormat="1" applyFont="1" applyFill="1" applyBorder="1" applyAlignment="1">
      <alignment horizontal="center" vertical="center" wrapText="1"/>
    </xf>
    <xf numFmtId="168" fontId="11" fillId="3" borderId="1" xfId="4" applyNumberFormat="1" applyFont="1" applyFill="1" applyBorder="1" applyAlignment="1">
      <alignment horizontal="center" vertical="center" wrapText="1"/>
    </xf>
    <xf numFmtId="0" fontId="11" fillId="3" borderId="1" xfId="4" applyFont="1" applyFill="1" applyBorder="1" applyAlignment="1">
      <alignment horizontal="center" vertical="center" wrapText="1" shrinkToFit="1"/>
    </xf>
    <xf numFmtId="0" fontId="11" fillId="3" borderId="1" xfId="0" applyFont="1" applyFill="1" applyBorder="1" applyAlignment="1">
      <alignment horizontal="left" vertical="center" wrapText="1"/>
    </xf>
    <xf numFmtId="164" fontId="11" fillId="3" borderId="1" xfId="1" applyFont="1" applyFill="1" applyBorder="1" applyAlignment="1">
      <alignment horizontal="center" vertical="center" wrapText="1" shrinkToFit="1"/>
    </xf>
    <xf numFmtId="169" fontId="11" fillId="3" borderId="1" xfId="1" applyNumberFormat="1" applyFont="1" applyFill="1" applyBorder="1" applyAlignment="1">
      <alignment horizontal="center" vertical="center" wrapText="1" shrinkToFit="1"/>
    </xf>
    <xf numFmtId="0" fontId="10" fillId="3" borderId="1" xfId="0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  <xf numFmtId="9" fontId="13" fillId="0" borderId="2" xfId="4" applyNumberFormat="1" applyFont="1" applyFill="1" applyBorder="1" applyAlignment="1">
      <alignment horizontal="center" vertical="center" shrinkToFit="1"/>
    </xf>
    <xf numFmtId="170" fontId="14" fillId="0" borderId="2" xfId="4" applyNumberFormat="1" applyFont="1" applyFill="1" applyBorder="1" applyAlignment="1">
      <alignment horizontal="center" vertical="center" wrapText="1"/>
    </xf>
    <xf numFmtId="0" fontId="14" fillId="0" borderId="2" xfId="4" applyFont="1" applyFill="1" applyBorder="1" applyAlignment="1">
      <alignment horizontal="center" vertical="center" wrapText="1"/>
    </xf>
    <xf numFmtId="3" fontId="14" fillId="0" borderId="2" xfId="1" applyNumberFormat="1" applyFont="1" applyFill="1" applyBorder="1" applyAlignment="1">
      <alignment horizontal="center" vertical="center" wrapText="1"/>
    </xf>
    <xf numFmtId="3" fontId="14" fillId="0" borderId="2" xfId="5" applyNumberFormat="1" applyFont="1" applyFill="1" applyBorder="1" applyAlignment="1">
      <alignment horizontal="center" vertical="center"/>
    </xf>
    <xf numFmtId="172" fontId="14" fillId="0" borderId="2" xfId="7" applyNumberFormat="1" applyFont="1" applyFill="1" applyBorder="1" applyAlignment="1">
      <alignment horizontal="center" vertical="center" shrinkToFit="1"/>
    </xf>
    <xf numFmtId="173" fontId="13" fillId="0" borderId="2" xfId="8" applyNumberFormat="1" applyFont="1" applyFill="1" applyBorder="1" applyAlignment="1">
      <alignment horizontal="center" vertical="center" shrinkToFit="1"/>
    </xf>
    <xf numFmtId="2" fontId="15" fillId="0" borderId="2" xfId="4" applyNumberFormat="1" applyFont="1" applyFill="1" applyBorder="1" applyAlignment="1">
      <alignment horizontal="center" vertical="center" shrinkToFit="1"/>
    </xf>
    <xf numFmtId="2" fontId="15" fillId="0" borderId="2" xfId="9" applyNumberFormat="1" applyFont="1" applyFill="1" applyBorder="1" applyAlignment="1">
      <alignment horizontal="center" vertical="center" shrinkToFit="1"/>
    </xf>
    <xf numFmtId="0" fontId="15" fillId="0" borderId="2" xfId="4" applyFont="1" applyFill="1" applyBorder="1" applyAlignment="1">
      <alignment horizontal="center" vertical="center" shrinkToFit="1"/>
    </xf>
    <xf numFmtId="174" fontId="16" fillId="4" borderId="1" xfId="1" applyNumberFormat="1" applyFont="1" applyFill="1" applyBorder="1" applyAlignment="1" applyProtection="1">
      <alignment horizontal="right" vertical="center" shrinkToFit="1"/>
    </xf>
    <xf numFmtId="9" fontId="14" fillId="0" borderId="2" xfId="9" applyNumberFormat="1" applyFont="1" applyFill="1" applyBorder="1" applyAlignment="1">
      <alignment horizontal="center" vertical="center" wrapText="1"/>
    </xf>
    <xf numFmtId="175" fontId="15" fillId="0" borderId="2" xfId="9" applyNumberFormat="1" applyFont="1" applyFill="1" applyBorder="1" applyAlignment="1">
      <alignment horizontal="right" vertical="center" wrapText="1"/>
    </xf>
    <xf numFmtId="38" fontId="14" fillId="0" borderId="2" xfId="9" applyNumberFormat="1" applyFont="1" applyFill="1" applyBorder="1" applyAlignment="1">
      <alignment horizontal="right" vertical="center" shrinkToFit="1"/>
    </xf>
    <xf numFmtId="3" fontId="13" fillId="0" borderId="2" xfId="7" applyNumberFormat="1" applyFont="1" applyFill="1" applyBorder="1" applyAlignment="1">
      <alignment horizontal="right" vertical="center" wrapText="1"/>
    </xf>
    <xf numFmtId="3" fontId="15" fillId="0" borderId="2" xfId="7" applyNumberFormat="1" applyFont="1" applyFill="1" applyBorder="1" applyAlignment="1">
      <alignment horizontal="right" vertical="center" wrapText="1"/>
    </xf>
    <xf numFmtId="176" fontId="15" fillId="0" borderId="2" xfId="9" applyNumberFormat="1" applyFont="1" applyFill="1" applyBorder="1" applyAlignment="1">
      <alignment horizontal="right" vertical="center" shrinkToFit="1"/>
    </xf>
    <xf numFmtId="10" fontId="15" fillId="0" borderId="2" xfId="9" applyNumberFormat="1" applyFont="1" applyFill="1" applyBorder="1" applyAlignment="1">
      <alignment horizontal="center" vertical="center" shrinkToFit="1"/>
    </xf>
    <xf numFmtId="10" fontId="17" fillId="0" borderId="2" xfId="4" applyNumberFormat="1" applyFont="1" applyFill="1" applyBorder="1" applyAlignment="1">
      <alignment horizontal="center" vertical="center" shrinkToFit="1"/>
    </xf>
    <xf numFmtId="172" fontId="18" fillId="0" borderId="2" xfId="4" applyNumberFormat="1" applyFont="1" applyFill="1" applyBorder="1" applyAlignment="1">
      <alignment horizontal="center" vertical="center" shrinkToFit="1"/>
    </xf>
    <xf numFmtId="165" fontId="20" fillId="0" borderId="2" xfId="10" applyNumberFormat="1" applyFont="1" applyFill="1" applyBorder="1" applyAlignment="1">
      <alignment horizontal="center" vertical="center" wrapText="1"/>
    </xf>
    <xf numFmtId="177" fontId="20" fillId="0" borderId="2" xfId="10" applyNumberFormat="1" applyFont="1" applyFill="1" applyBorder="1" applyAlignment="1">
      <alignment horizontal="center" vertical="center" wrapText="1"/>
    </xf>
    <xf numFmtId="164" fontId="21" fillId="0" borderId="2" xfId="1" applyFont="1" applyFill="1" applyBorder="1" applyAlignment="1">
      <alignment horizontal="center" vertical="center"/>
    </xf>
    <xf numFmtId="38" fontId="20" fillId="0" borderId="2" xfId="10" applyNumberFormat="1" applyFont="1" applyFill="1" applyBorder="1" applyAlignment="1">
      <alignment horizontal="center" vertical="center" wrapText="1"/>
    </xf>
    <xf numFmtId="38" fontId="20" fillId="0" borderId="2" xfId="1" applyNumberFormat="1" applyFont="1" applyFill="1" applyBorder="1" applyAlignment="1">
      <alignment horizontal="center" vertical="center" wrapText="1"/>
    </xf>
    <xf numFmtId="9" fontId="20" fillId="0" borderId="2" xfId="6" applyFont="1" applyFill="1" applyBorder="1" applyAlignment="1">
      <alignment horizontal="center" vertical="center" wrapText="1"/>
    </xf>
    <xf numFmtId="38" fontId="22" fillId="5" borderId="2" xfId="3" applyNumberFormat="1" applyFont="1" applyFill="1" applyBorder="1"/>
    <xf numFmtId="38" fontId="15" fillId="0" borderId="2" xfId="9" applyNumberFormat="1" applyFont="1" applyFill="1" applyBorder="1" applyAlignment="1">
      <alignment horizontal="center" vertical="center" shrinkToFit="1"/>
    </xf>
    <xf numFmtId="0" fontId="13" fillId="0" borderId="2" xfId="9" applyFont="1" applyFill="1" applyBorder="1" applyAlignment="1">
      <alignment horizontal="center" vertical="center" shrinkToFit="1"/>
    </xf>
    <xf numFmtId="9" fontId="13" fillId="0" borderId="3" xfId="4" applyNumberFormat="1" applyFont="1" applyFill="1" applyBorder="1" applyAlignment="1">
      <alignment horizontal="center" vertical="center" shrinkToFit="1"/>
    </xf>
    <xf numFmtId="173" fontId="15" fillId="0" borderId="2" xfId="8" applyNumberFormat="1" applyFont="1" applyFill="1" applyBorder="1" applyAlignment="1">
      <alignment horizontal="center" vertical="center" shrinkToFit="1"/>
    </xf>
    <xf numFmtId="9" fontId="15" fillId="0" borderId="2" xfId="4" applyNumberFormat="1" applyFont="1" applyFill="1" applyBorder="1" applyAlignment="1">
      <alignment horizontal="center" vertical="center" shrinkToFit="1"/>
    </xf>
    <xf numFmtId="9" fontId="15" fillId="0" borderId="3" xfId="4" applyNumberFormat="1" applyFont="1" applyFill="1" applyBorder="1" applyAlignment="1">
      <alignment horizontal="center" vertical="center" shrinkToFit="1"/>
    </xf>
    <xf numFmtId="170" fontId="14" fillId="4" borderId="2" xfId="4" applyNumberFormat="1" applyFont="1" applyFill="1" applyBorder="1" applyAlignment="1">
      <alignment horizontal="center" vertical="center" wrapText="1"/>
    </xf>
    <xf numFmtId="0" fontId="14" fillId="4" borderId="2" xfId="4" applyFont="1" applyFill="1" applyBorder="1" applyAlignment="1">
      <alignment horizontal="center" vertical="center" wrapText="1"/>
    </xf>
    <xf numFmtId="3" fontId="14" fillId="4" borderId="2" xfId="1" applyNumberFormat="1" applyFont="1" applyFill="1" applyBorder="1" applyAlignment="1">
      <alignment horizontal="center" vertical="center" wrapText="1"/>
    </xf>
    <xf numFmtId="3" fontId="14" fillId="4" borderId="2" xfId="5" applyNumberFormat="1" applyFont="1" applyFill="1" applyBorder="1" applyAlignment="1">
      <alignment horizontal="center" vertical="center"/>
    </xf>
    <xf numFmtId="172" fontId="14" fillId="4" borderId="2" xfId="7" applyNumberFormat="1" applyFont="1" applyFill="1" applyBorder="1" applyAlignment="1">
      <alignment horizontal="center" vertical="center" shrinkToFit="1"/>
    </xf>
    <xf numFmtId="173" fontId="15" fillId="4" borderId="2" xfId="8" applyNumberFormat="1" applyFont="1" applyFill="1" applyBorder="1" applyAlignment="1">
      <alignment horizontal="center" vertical="center" shrinkToFit="1"/>
    </xf>
    <xf numFmtId="2" fontId="15" fillId="4" borderId="2" xfId="4" applyNumberFormat="1" applyFont="1" applyFill="1" applyBorder="1" applyAlignment="1">
      <alignment horizontal="center" vertical="center" shrinkToFit="1"/>
    </xf>
    <xf numFmtId="2" fontId="15" fillId="4" borderId="2" xfId="9" applyNumberFormat="1" applyFont="1" applyFill="1" applyBorder="1" applyAlignment="1">
      <alignment horizontal="center" vertical="center" shrinkToFit="1"/>
    </xf>
    <xf numFmtId="0" fontId="15" fillId="4" borderId="2" xfId="4" applyFont="1" applyFill="1" applyBorder="1" applyAlignment="1">
      <alignment horizontal="center" vertical="center" shrinkToFit="1"/>
    </xf>
    <xf numFmtId="9" fontId="14" fillId="4" borderId="2" xfId="9" applyNumberFormat="1" applyFont="1" applyFill="1" applyBorder="1" applyAlignment="1">
      <alignment horizontal="center" vertical="center" wrapText="1"/>
    </xf>
    <xf numFmtId="175" fontId="15" fillId="4" borderId="2" xfId="9" applyNumberFormat="1" applyFont="1" applyFill="1" applyBorder="1" applyAlignment="1">
      <alignment horizontal="right" vertical="center" wrapText="1"/>
    </xf>
    <xf numFmtId="38" fontId="14" fillId="4" borderId="2" xfId="9" applyNumberFormat="1" applyFont="1" applyFill="1" applyBorder="1" applyAlignment="1">
      <alignment horizontal="right" vertical="center" shrinkToFit="1"/>
    </xf>
    <xf numFmtId="3" fontId="15" fillId="4" borderId="2" xfId="7" applyNumberFormat="1" applyFont="1" applyFill="1" applyBorder="1" applyAlignment="1">
      <alignment horizontal="right" vertical="center" wrapText="1"/>
    </xf>
    <xf numFmtId="176" fontId="15" fillId="4" borderId="2" xfId="9" applyNumberFormat="1" applyFont="1" applyFill="1" applyBorder="1" applyAlignment="1">
      <alignment horizontal="right" vertical="center" shrinkToFit="1"/>
    </xf>
    <xf numFmtId="10" fontId="15" fillId="4" borderId="2" xfId="9" applyNumberFormat="1" applyFont="1" applyFill="1" applyBorder="1" applyAlignment="1">
      <alignment horizontal="center" vertical="center" shrinkToFit="1"/>
    </xf>
    <xf numFmtId="10" fontId="17" fillId="4" borderId="2" xfId="4" applyNumberFormat="1" applyFont="1" applyFill="1" applyBorder="1" applyAlignment="1">
      <alignment horizontal="center" vertical="center" shrinkToFit="1"/>
    </xf>
    <xf numFmtId="172" fontId="18" fillId="4" borderId="2" xfId="4" applyNumberFormat="1" applyFont="1" applyFill="1" applyBorder="1" applyAlignment="1">
      <alignment horizontal="center" vertical="center" shrinkToFit="1"/>
    </xf>
    <xf numFmtId="165" fontId="20" fillId="4" borderId="2" xfId="10" applyNumberFormat="1" applyFont="1" applyFill="1" applyBorder="1" applyAlignment="1">
      <alignment horizontal="center" vertical="center" wrapText="1"/>
    </xf>
    <xf numFmtId="177" fontId="20" fillId="4" borderId="2" xfId="10" applyNumberFormat="1" applyFont="1" applyFill="1" applyBorder="1" applyAlignment="1">
      <alignment horizontal="center" vertical="center" wrapText="1"/>
    </xf>
    <xf numFmtId="164" fontId="21" fillId="4" borderId="2" xfId="1" applyFont="1" applyFill="1" applyBorder="1" applyAlignment="1">
      <alignment horizontal="center" vertical="center"/>
    </xf>
    <xf numFmtId="38" fontId="20" fillId="4" borderId="2" xfId="10" applyNumberFormat="1" applyFont="1" applyFill="1" applyBorder="1" applyAlignment="1">
      <alignment horizontal="center" vertical="center" wrapText="1"/>
    </xf>
    <xf numFmtId="38" fontId="20" fillId="4" borderId="2" xfId="1" applyNumberFormat="1" applyFont="1" applyFill="1" applyBorder="1" applyAlignment="1">
      <alignment horizontal="center" vertical="center" wrapText="1"/>
    </xf>
    <xf numFmtId="9" fontId="20" fillId="4" borderId="2" xfId="6" applyFont="1" applyFill="1" applyBorder="1" applyAlignment="1">
      <alignment horizontal="center" vertical="center" wrapText="1"/>
    </xf>
    <xf numFmtId="38" fontId="15" fillId="4" borderId="2" xfId="9" applyNumberFormat="1" applyFont="1" applyFill="1" applyBorder="1" applyAlignment="1">
      <alignment horizontal="center" vertical="center" shrinkToFit="1"/>
    </xf>
    <xf numFmtId="0" fontId="15" fillId="4" borderId="2" xfId="9" applyFont="1" applyFill="1" applyBorder="1" applyAlignment="1">
      <alignment horizontal="center" vertical="center" shrinkToFit="1"/>
    </xf>
    <xf numFmtId="0" fontId="15" fillId="0" borderId="2" xfId="9" applyFont="1" applyFill="1" applyBorder="1" applyAlignment="1">
      <alignment horizontal="center" vertical="center" shrinkToFit="1"/>
    </xf>
    <xf numFmtId="170" fontId="23" fillId="0" borderId="2" xfId="4" applyNumberFormat="1" applyFont="1" applyFill="1" applyBorder="1" applyAlignment="1">
      <alignment horizontal="center" vertical="center" wrapText="1"/>
    </xf>
    <xf numFmtId="3" fontId="13" fillId="4" borderId="2" xfId="7" applyNumberFormat="1" applyFont="1" applyFill="1" applyBorder="1" applyAlignment="1">
      <alignment horizontal="right" vertical="center" wrapText="1"/>
    </xf>
    <xf numFmtId="0" fontId="13" fillId="4" borderId="2" xfId="9" applyFont="1" applyFill="1" applyBorder="1" applyAlignment="1">
      <alignment horizontal="center" vertical="center" shrinkToFit="1"/>
    </xf>
    <xf numFmtId="10" fontId="15" fillId="6" borderId="2" xfId="9" applyNumberFormat="1" applyFont="1" applyFill="1" applyBorder="1" applyAlignment="1">
      <alignment horizontal="center" vertical="center" shrinkToFit="1"/>
    </xf>
    <xf numFmtId="172" fontId="23" fillId="0" borderId="2" xfId="7" applyNumberFormat="1" applyFont="1" applyFill="1" applyBorder="1" applyAlignment="1">
      <alignment horizontal="center" vertical="center" shrinkToFit="1"/>
    </xf>
    <xf numFmtId="38" fontId="24" fillId="0" borderId="2" xfId="9" applyNumberFormat="1" applyFont="1" applyFill="1" applyBorder="1" applyAlignment="1">
      <alignment horizontal="center" vertical="center" shrinkToFit="1"/>
    </xf>
    <xf numFmtId="9" fontId="15" fillId="0" borderId="4" xfId="4" applyNumberFormat="1" applyFont="1" applyFill="1" applyBorder="1" applyAlignment="1">
      <alignment horizontal="center" vertical="center" shrinkToFit="1"/>
    </xf>
    <xf numFmtId="10" fontId="15" fillId="7" borderId="2" xfId="9" applyNumberFormat="1" applyFont="1" applyFill="1" applyBorder="1" applyAlignment="1">
      <alignment horizontal="center" vertical="center" shrinkToFit="1"/>
    </xf>
    <xf numFmtId="9" fontId="13" fillId="4" borderId="4" xfId="4" applyNumberFormat="1" applyFont="1" applyFill="1" applyBorder="1" applyAlignment="1">
      <alignment vertical="center" shrinkToFit="1"/>
    </xf>
    <xf numFmtId="10" fontId="13" fillId="4" borderId="4" xfId="9" applyNumberFormat="1" applyFont="1" applyFill="1" applyBorder="1" applyAlignment="1">
      <alignment vertical="center" shrinkToFit="1"/>
    </xf>
    <xf numFmtId="10" fontId="13" fillId="4" borderId="3" xfId="9" applyNumberFormat="1" applyFont="1" applyFill="1" applyBorder="1" applyAlignment="1">
      <alignment vertical="center" shrinkToFit="1"/>
    </xf>
    <xf numFmtId="9" fontId="13" fillId="4" borderId="4" xfId="4" applyNumberFormat="1" applyFont="1" applyFill="1" applyBorder="1" applyAlignment="1">
      <alignment vertical="center" wrapText="1" shrinkToFit="1"/>
    </xf>
    <xf numFmtId="10" fontId="15" fillId="4" borderId="4" xfId="9" applyNumberFormat="1" applyFont="1" applyFill="1" applyBorder="1" applyAlignment="1">
      <alignment vertical="center" shrinkToFit="1"/>
    </xf>
    <xf numFmtId="10" fontId="15" fillId="4" borderId="5" xfId="9" applyNumberFormat="1" applyFont="1" applyFill="1" applyBorder="1" applyAlignment="1">
      <alignment vertical="center" shrinkToFit="1"/>
    </xf>
    <xf numFmtId="10" fontId="15" fillId="4" borderId="3" xfId="9" applyNumberFormat="1" applyFont="1" applyFill="1" applyBorder="1" applyAlignment="1">
      <alignment vertical="center" shrinkToFit="1"/>
    </xf>
    <xf numFmtId="9" fontId="15" fillId="4" borderId="4" xfId="4" applyNumberFormat="1" applyFont="1" applyFill="1" applyBorder="1" applyAlignment="1">
      <alignment vertical="center" shrinkToFit="1"/>
    </xf>
  </cellXfs>
  <cellStyles count="11">
    <cellStyle name="Comma" xfId="1" builtinId="3"/>
    <cellStyle name="Normal" xfId="0" builtinId="0"/>
    <cellStyle name="Normal 2" xfId="5"/>
    <cellStyle name="Normal 25" xfId="3"/>
    <cellStyle name="Normal_bao bieu t6-12-2014" xfId="2"/>
    <cellStyle name="Normal_w6.7 chuan" xfId="10"/>
    <cellStyle name="Percent" xfId="6" builtinId="5"/>
    <cellStyle name="一般_5._複本 bao bieu 2013._6._bao bieu t6-12-2014" xfId="4"/>
    <cellStyle name="一般_5._複本 bao bieu 2013._6._生產日報表2014.8.12" xfId="7"/>
    <cellStyle name="一般_Book2_bao bieu t6-12-2014" xfId="9"/>
    <cellStyle name="一般_W6._bao bieu t6-12-2014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2"/>
  <sheetViews>
    <sheetView tabSelected="1" topLeftCell="E1" workbookViewId="0">
      <selection activeCell="O7" sqref="O7"/>
    </sheetView>
  </sheetViews>
  <sheetFormatPr defaultRowHeight="15.75"/>
  <cols>
    <col min="1" max="1" width="12.125" customWidth="1"/>
  </cols>
  <sheetData>
    <row r="1" spans="1:33" s="3" customFormat="1" ht="33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1"/>
      <c r="W1" s="2" t="s">
        <v>1</v>
      </c>
    </row>
    <row r="2" spans="1:33" s="3" customFormat="1" ht="26.25" customHeight="1">
      <c r="A2" s="21" t="s">
        <v>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4"/>
    </row>
    <row r="3" spans="1:33" s="6" customFormat="1" ht="107.25" customHeight="1">
      <c r="A3" s="19" t="s">
        <v>3</v>
      </c>
      <c r="B3" s="8" t="s">
        <v>4</v>
      </c>
      <c r="C3" s="9" t="s">
        <v>5</v>
      </c>
      <c r="D3" s="10" t="s">
        <v>6</v>
      </c>
      <c r="E3" s="11" t="s">
        <v>7</v>
      </c>
      <c r="F3" s="12" t="s">
        <v>8</v>
      </c>
      <c r="G3" s="8" t="s">
        <v>9</v>
      </c>
      <c r="H3" s="13" t="s">
        <v>10</v>
      </c>
      <c r="I3" s="11" t="s">
        <v>11</v>
      </c>
      <c r="J3" s="8" t="s">
        <v>12</v>
      </c>
      <c r="K3" s="7" t="s">
        <v>13</v>
      </c>
      <c r="L3" s="7" t="s">
        <v>14</v>
      </c>
      <c r="M3" s="8" t="s">
        <v>15</v>
      </c>
      <c r="N3" s="8" t="s">
        <v>16</v>
      </c>
      <c r="O3" s="8" t="s">
        <v>17</v>
      </c>
      <c r="P3" s="8" t="s">
        <v>18</v>
      </c>
      <c r="Q3" s="14" t="s">
        <v>19</v>
      </c>
      <c r="R3" s="7" t="s">
        <v>20</v>
      </c>
      <c r="S3" s="7" t="s">
        <v>21</v>
      </c>
      <c r="T3" s="15" t="s">
        <v>22</v>
      </c>
      <c r="U3" s="16" t="s">
        <v>23</v>
      </c>
      <c r="V3" s="5" t="s">
        <v>24</v>
      </c>
      <c r="W3" s="17" t="s">
        <v>25</v>
      </c>
      <c r="X3" s="15" t="s">
        <v>26</v>
      </c>
      <c r="Y3" s="18" t="s">
        <v>27</v>
      </c>
      <c r="Z3" s="15" t="s">
        <v>28</v>
      </c>
      <c r="AA3" s="15" t="s">
        <v>29</v>
      </c>
      <c r="AB3" s="15" t="s">
        <v>30</v>
      </c>
      <c r="AC3" s="15" t="s">
        <v>31</v>
      </c>
      <c r="AD3" s="15" t="s">
        <v>34</v>
      </c>
      <c r="AE3" s="15" t="s">
        <v>32</v>
      </c>
      <c r="AF3" s="15" t="s">
        <v>33</v>
      </c>
      <c r="AG3" s="15" t="s">
        <v>35</v>
      </c>
    </row>
    <row r="4" spans="1:33" ht="30">
      <c r="A4" s="22" t="s">
        <v>36</v>
      </c>
      <c r="B4" s="23" t="s">
        <v>37</v>
      </c>
      <c r="C4" s="24" t="s">
        <v>38</v>
      </c>
      <c r="D4" s="25">
        <v>23722</v>
      </c>
      <c r="E4" s="26">
        <v>10000</v>
      </c>
      <c r="F4" s="27">
        <v>44339</v>
      </c>
      <c r="G4" s="28">
        <v>44287</v>
      </c>
      <c r="H4" s="29">
        <v>16.54</v>
      </c>
      <c r="I4" s="30">
        <f>K4/J4</f>
        <v>24</v>
      </c>
      <c r="J4" s="31">
        <v>9.5</v>
      </c>
      <c r="K4" s="32">
        <v>228</v>
      </c>
      <c r="L4" s="33">
        <v>1</v>
      </c>
      <c r="M4" s="34">
        <f t="shared" ref="M4:M52" si="0">H4/8*I4*J4</f>
        <v>471.39</v>
      </c>
      <c r="N4" s="35">
        <v>630</v>
      </c>
      <c r="O4" s="36">
        <v>4210</v>
      </c>
      <c r="P4" s="37">
        <f t="shared" ref="P4:P52" si="1">+N4+O4</f>
        <v>4840</v>
      </c>
      <c r="Q4" s="38">
        <f t="shared" ref="Q4:Q52" si="2">+P4-E4</f>
        <v>-5160</v>
      </c>
      <c r="R4" s="39">
        <f t="shared" ref="R4:R52" si="3">N4/M4</f>
        <v>1.336472984153249</v>
      </c>
      <c r="S4" s="39">
        <f t="shared" ref="S4:S52" si="4">N4/M4</f>
        <v>1.336472984153249</v>
      </c>
      <c r="T4" s="40">
        <f t="shared" ref="T4:T52" si="5">AE4/AD4</f>
        <v>2.0634920634920634E-2</v>
      </c>
      <c r="U4" s="41"/>
      <c r="V4" s="41"/>
      <c r="W4" s="42">
        <v>1060.9157538427758</v>
      </c>
      <c r="X4" s="43">
        <v>27.007337970922826</v>
      </c>
      <c r="Y4" s="44">
        <v>20</v>
      </c>
      <c r="Z4" s="45">
        <v>1050</v>
      </c>
      <c r="AA4" s="46">
        <v>-10.915753842775757</v>
      </c>
      <c r="AB4" s="47">
        <v>-1.0395956040738816E-2</v>
      </c>
      <c r="AC4" s="48">
        <v>-3641.808141220125</v>
      </c>
      <c r="AD4" s="49">
        <v>630</v>
      </c>
      <c r="AE4" s="50">
        <v>13</v>
      </c>
      <c r="AF4" s="49">
        <v>11</v>
      </c>
    </row>
    <row r="5" spans="1:33" ht="30">
      <c r="A5" s="51" t="s">
        <v>39</v>
      </c>
      <c r="B5" s="23" t="s">
        <v>40</v>
      </c>
      <c r="C5" s="24" t="s">
        <v>41</v>
      </c>
      <c r="D5" s="25">
        <v>3969</v>
      </c>
      <c r="E5" s="26">
        <v>4122</v>
      </c>
      <c r="F5" s="27">
        <v>44311</v>
      </c>
      <c r="G5" s="28">
        <v>44296</v>
      </c>
      <c r="H5" s="29">
        <v>54.65</v>
      </c>
      <c r="I5" s="30">
        <f t="shared" ref="I5:I11" si="6">K5/J5</f>
        <v>21.61904761904762</v>
      </c>
      <c r="J5" s="31">
        <v>10.5</v>
      </c>
      <c r="K5" s="32">
        <v>227</v>
      </c>
      <c r="L5" s="33">
        <v>1</v>
      </c>
      <c r="M5" s="34">
        <f t="shared" si="0"/>
        <v>1550.6937500000001</v>
      </c>
      <c r="N5" s="35">
        <v>1720</v>
      </c>
      <c r="O5" s="36">
        <v>2250</v>
      </c>
      <c r="P5" s="37">
        <f t="shared" si="1"/>
        <v>3970</v>
      </c>
      <c r="Q5" s="38">
        <f t="shared" si="2"/>
        <v>-152</v>
      </c>
      <c r="R5" s="39">
        <f t="shared" si="3"/>
        <v>1.1091809714200498</v>
      </c>
      <c r="S5" s="39">
        <f t="shared" si="4"/>
        <v>1.1091809714200498</v>
      </c>
      <c r="T5" s="40">
        <f t="shared" si="5"/>
        <v>2.2093023255813953E-2</v>
      </c>
      <c r="U5" s="41"/>
      <c r="V5" s="41"/>
      <c r="W5" s="42">
        <v>1303.422296589079</v>
      </c>
      <c r="X5" s="43">
        <v>10.086496807682979</v>
      </c>
      <c r="Y5" s="44">
        <v>11.08</v>
      </c>
      <c r="Z5" s="45">
        <v>1588.1333333333334</v>
      </c>
      <c r="AA5" s="46">
        <v>284.71103674425444</v>
      </c>
      <c r="AB5" s="47">
        <v>0.17927401356577183</v>
      </c>
      <c r="AC5" s="48">
        <v>1450.4417970266279</v>
      </c>
      <c r="AD5" s="49">
        <v>1720</v>
      </c>
      <c r="AE5" s="50">
        <v>38</v>
      </c>
      <c r="AF5" s="49">
        <v>32</v>
      </c>
    </row>
    <row r="6" spans="1:33" ht="30">
      <c r="A6" s="22" t="s">
        <v>42</v>
      </c>
      <c r="B6" s="23" t="s">
        <v>40</v>
      </c>
      <c r="C6" s="24" t="s">
        <v>43</v>
      </c>
      <c r="D6" s="25">
        <v>7392</v>
      </c>
      <c r="E6" s="26">
        <v>7392</v>
      </c>
      <c r="F6" s="27">
        <v>44374</v>
      </c>
      <c r="G6" s="52">
        <v>44296</v>
      </c>
      <c r="H6" s="29">
        <v>26.35</v>
      </c>
      <c r="I6" s="30">
        <f t="shared" si="6"/>
        <v>22.904761904761905</v>
      </c>
      <c r="J6" s="31">
        <v>10.5</v>
      </c>
      <c r="K6" s="32">
        <v>240.5</v>
      </c>
      <c r="L6" s="33">
        <v>1</v>
      </c>
      <c r="M6" s="34">
        <f t="shared" si="0"/>
        <v>792.14687500000014</v>
      </c>
      <c r="N6" s="35">
        <v>960</v>
      </c>
      <c r="O6" s="36">
        <v>1380</v>
      </c>
      <c r="P6" s="37">
        <f t="shared" si="1"/>
        <v>2340</v>
      </c>
      <c r="Q6" s="38">
        <f t="shared" si="2"/>
        <v>-5052</v>
      </c>
      <c r="R6" s="39">
        <f t="shared" si="3"/>
        <v>1.2118964680634507</v>
      </c>
      <c r="S6" s="39">
        <f t="shared" si="4"/>
        <v>1.2118964680634507</v>
      </c>
      <c r="T6" s="40">
        <f t="shared" si="5"/>
        <v>2.0833333333333332E-2</v>
      </c>
      <c r="U6" s="41"/>
      <c r="V6" s="41"/>
      <c r="W6" s="42">
        <v>1163.7847195139802</v>
      </c>
      <c r="X6" s="43">
        <v>17.629832389565081</v>
      </c>
      <c r="Y6" s="44">
        <v>17.96</v>
      </c>
      <c r="Z6" s="45">
        <v>1436.8000000000002</v>
      </c>
      <c r="AA6" s="46">
        <v>273.01528048601995</v>
      </c>
      <c r="AB6" s="47">
        <v>0.19001620301087133</v>
      </c>
      <c r="AC6" s="48">
        <v>774.78721700789868</v>
      </c>
      <c r="AD6" s="49">
        <v>960</v>
      </c>
      <c r="AE6" s="50">
        <v>20</v>
      </c>
      <c r="AF6" s="49">
        <v>36</v>
      </c>
    </row>
    <row r="7" spans="1:33" ht="30">
      <c r="A7" s="53" t="s">
        <v>44</v>
      </c>
      <c r="B7" s="23" t="s">
        <v>37</v>
      </c>
      <c r="C7" s="24" t="s">
        <v>45</v>
      </c>
      <c r="D7" s="25">
        <v>84944</v>
      </c>
      <c r="E7" s="26">
        <v>20000</v>
      </c>
      <c r="F7" s="27">
        <v>44311</v>
      </c>
      <c r="G7" s="52">
        <v>44271</v>
      </c>
      <c r="H7" s="29">
        <v>21.62</v>
      </c>
      <c r="I7" s="30">
        <f t="shared" si="6"/>
        <v>20.285714285714285</v>
      </c>
      <c r="J7" s="31">
        <v>10.5</v>
      </c>
      <c r="K7" s="32">
        <v>213</v>
      </c>
      <c r="L7" s="33">
        <v>1</v>
      </c>
      <c r="M7" s="34">
        <f t="shared" si="0"/>
        <v>575.63250000000005</v>
      </c>
      <c r="N7" s="35">
        <v>790</v>
      </c>
      <c r="O7" s="37">
        <v>15080</v>
      </c>
      <c r="P7" s="37">
        <f t="shared" si="1"/>
        <v>15870</v>
      </c>
      <c r="Q7" s="38">
        <f t="shared" si="2"/>
        <v>-4130</v>
      </c>
      <c r="R7" s="39">
        <f t="shared" si="3"/>
        <v>1.3724033997385483</v>
      </c>
      <c r="S7" s="39">
        <f t="shared" si="4"/>
        <v>1.3724033997385483</v>
      </c>
      <c r="T7" s="40">
        <f t="shared" si="5"/>
        <v>3.1645569620253167E-2</v>
      </c>
      <c r="U7" s="41"/>
      <c r="V7" s="41"/>
      <c r="W7" s="42">
        <v>1105.8853950373298</v>
      </c>
      <c r="X7" s="43">
        <v>23.053987987905401</v>
      </c>
      <c r="Y7" s="44">
        <v>18</v>
      </c>
      <c r="Z7" s="45">
        <v>1185</v>
      </c>
      <c r="AA7" s="46">
        <v>79.114604962670228</v>
      </c>
      <c r="AB7" s="47">
        <v>6.6763379715333526E-2</v>
      </c>
      <c r="AC7" s="48">
        <v>272.6842585135405</v>
      </c>
      <c r="AD7" s="49">
        <v>790</v>
      </c>
      <c r="AE7" s="49">
        <v>25</v>
      </c>
      <c r="AF7" s="49">
        <v>25</v>
      </c>
    </row>
    <row r="8" spans="1:33" ht="30">
      <c r="A8" s="53" t="s">
        <v>46</v>
      </c>
      <c r="B8" s="23" t="s">
        <v>47</v>
      </c>
      <c r="C8" s="24" t="s">
        <v>48</v>
      </c>
      <c r="D8" s="25">
        <v>229535</v>
      </c>
      <c r="E8" s="26">
        <v>10000</v>
      </c>
      <c r="F8" s="27">
        <v>44374</v>
      </c>
      <c r="G8" s="52">
        <v>44298</v>
      </c>
      <c r="H8" s="29">
        <v>50.62</v>
      </c>
      <c r="I8" s="30">
        <f t="shared" si="6"/>
        <v>23</v>
      </c>
      <c r="J8" s="31">
        <v>8</v>
      </c>
      <c r="K8" s="32">
        <v>184</v>
      </c>
      <c r="L8" s="33">
        <v>1</v>
      </c>
      <c r="M8" s="34">
        <f t="shared" si="0"/>
        <v>1164.26</v>
      </c>
      <c r="N8" s="35">
        <v>1250</v>
      </c>
      <c r="O8" s="37">
        <v>1550</v>
      </c>
      <c r="P8" s="37">
        <f t="shared" si="1"/>
        <v>2800</v>
      </c>
      <c r="Q8" s="38">
        <f t="shared" si="2"/>
        <v>-7200</v>
      </c>
      <c r="R8" s="39">
        <f t="shared" si="3"/>
        <v>1.0736433442701803</v>
      </c>
      <c r="S8" s="39">
        <f t="shared" si="4"/>
        <v>1.0736433442701803</v>
      </c>
      <c r="T8" s="40">
        <f t="shared" si="5"/>
        <v>2.3199999999999998E-2</v>
      </c>
      <c r="U8" s="41"/>
      <c r="V8" s="41"/>
      <c r="W8" s="42">
        <v>1097.0426346801346</v>
      </c>
      <c r="X8" s="43">
        <v>11.307192221807513</v>
      </c>
      <c r="Y8" s="44">
        <v>7</v>
      </c>
      <c r="Z8" s="45">
        <v>729.16666666666674</v>
      </c>
      <c r="AA8" s="46">
        <v>-367.87596801346785</v>
      </c>
      <c r="AB8" s="47">
        <v>-0.50451561327561301</v>
      </c>
      <c r="AC8" s="48">
        <v>-643.9094612794612</v>
      </c>
      <c r="AD8" s="49">
        <v>1250</v>
      </c>
      <c r="AE8" s="49">
        <v>29</v>
      </c>
      <c r="AF8" s="49">
        <v>8</v>
      </c>
    </row>
    <row r="9" spans="1:33" ht="30">
      <c r="A9" s="54" t="s">
        <v>49</v>
      </c>
      <c r="B9" s="23" t="s">
        <v>50</v>
      </c>
      <c r="C9" s="24" t="s">
        <v>51</v>
      </c>
      <c r="D9" s="25">
        <v>2344</v>
      </c>
      <c r="E9" s="26">
        <v>1211</v>
      </c>
      <c r="F9" s="27">
        <v>44339</v>
      </c>
      <c r="G9" s="52">
        <v>44295</v>
      </c>
      <c r="H9" s="29">
        <v>10.71</v>
      </c>
      <c r="I9" s="30">
        <f t="shared" si="6"/>
        <v>19</v>
      </c>
      <c r="J9" s="31">
        <v>8</v>
      </c>
      <c r="K9" s="32">
        <v>152</v>
      </c>
      <c r="L9" s="33">
        <v>1</v>
      </c>
      <c r="M9" s="34">
        <f t="shared" si="0"/>
        <v>203.49</v>
      </c>
      <c r="N9" s="35">
        <v>205</v>
      </c>
      <c r="O9" s="37">
        <v>440</v>
      </c>
      <c r="P9" s="37">
        <f t="shared" si="1"/>
        <v>645</v>
      </c>
      <c r="Q9" s="38">
        <f t="shared" si="2"/>
        <v>-566</v>
      </c>
      <c r="R9" s="39">
        <f t="shared" si="3"/>
        <v>1.0074205120644748</v>
      </c>
      <c r="S9" s="39">
        <f t="shared" si="4"/>
        <v>1.0074205120644748</v>
      </c>
      <c r="T9" s="40">
        <f t="shared" si="5"/>
        <v>3.9024390243902439E-2</v>
      </c>
      <c r="U9" s="41" t="s">
        <v>52</v>
      </c>
      <c r="V9" s="41"/>
      <c r="W9" s="42">
        <v>875.41575256185035</v>
      </c>
      <c r="X9" s="43">
        <v>51.624104529668308</v>
      </c>
      <c r="Y9" s="44">
        <v>30.82</v>
      </c>
      <c r="Z9" s="45">
        <v>526.50833333333333</v>
      </c>
      <c r="AA9" s="46">
        <v>-348.90741922851703</v>
      </c>
      <c r="AB9" s="47">
        <v>-0.66268166549155672</v>
      </c>
      <c r="AC9" s="48">
        <v>-1291.9436582219714</v>
      </c>
      <c r="AD9" s="49">
        <v>205</v>
      </c>
      <c r="AE9" s="50">
        <v>8</v>
      </c>
      <c r="AF9" s="49">
        <v>4</v>
      </c>
    </row>
    <row r="10" spans="1:33">
      <c r="A10" s="53" t="s">
        <v>53</v>
      </c>
      <c r="B10" s="23" t="s">
        <v>40</v>
      </c>
      <c r="C10" s="24">
        <v>100123278</v>
      </c>
      <c r="D10" s="25">
        <v>11796</v>
      </c>
      <c r="E10" s="26">
        <v>11796</v>
      </c>
      <c r="F10" s="27">
        <v>44312</v>
      </c>
      <c r="G10" s="52">
        <v>44291</v>
      </c>
      <c r="H10" s="29">
        <v>28.04</v>
      </c>
      <c r="I10" s="30">
        <f t="shared" si="6"/>
        <v>19.761904761904763</v>
      </c>
      <c r="J10" s="31">
        <v>10.5</v>
      </c>
      <c r="K10" s="32">
        <v>207.5</v>
      </c>
      <c r="L10" s="33">
        <v>1</v>
      </c>
      <c r="M10" s="34">
        <f t="shared" si="0"/>
        <v>727.28750000000002</v>
      </c>
      <c r="N10" s="35">
        <v>860</v>
      </c>
      <c r="O10" s="37">
        <v>4565</v>
      </c>
      <c r="P10" s="37">
        <f t="shared" si="1"/>
        <v>5425</v>
      </c>
      <c r="Q10" s="38">
        <f t="shared" si="2"/>
        <v>-6371</v>
      </c>
      <c r="R10" s="39">
        <f t="shared" si="3"/>
        <v>1.1824759809566368</v>
      </c>
      <c r="S10" s="39">
        <f t="shared" si="4"/>
        <v>1.1824759809566368</v>
      </c>
      <c r="T10" s="40">
        <f t="shared" si="5"/>
        <v>2.9069767441860465E-2</v>
      </c>
      <c r="U10" s="41"/>
      <c r="V10" s="41"/>
      <c r="W10" s="42">
        <v>1115.0001301419998</v>
      </c>
      <c r="X10" s="43">
        <v>18.39712845567124</v>
      </c>
      <c r="Y10" s="44">
        <v>17</v>
      </c>
      <c r="Z10" s="45">
        <v>1218.3333333333335</v>
      </c>
      <c r="AA10" s="46">
        <v>103.33320319133372</v>
      </c>
      <c r="AB10" s="47">
        <v>8.4815214657729454E-2</v>
      </c>
      <c r="AC10" s="48">
        <v>489.70874990618734</v>
      </c>
      <c r="AD10" s="49">
        <v>860</v>
      </c>
      <c r="AE10" s="50">
        <v>25</v>
      </c>
      <c r="AF10" s="49">
        <v>14</v>
      </c>
    </row>
    <row r="11" spans="1:33" ht="30">
      <c r="A11" s="53" t="s">
        <v>54</v>
      </c>
      <c r="B11" s="23" t="s">
        <v>37</v>
      </c>
      <c r="C11" s="24" t="s">
        <v>55</v>
      </c>
      <c r="D11" s="25">
        <v>60274</v>
      </c>
      <c r="E11" s="26">
        <v>10000</v>
      </c>
      <c r="F11" s="27">
        <v>44374</v>
      </c>
      <c r="G11" s="52">
        <v>44289</v>
      </c>
      <c r="H11" s="29">
        <v>19.739999999999998</v>
      </c>
      <c r="I11" s="30">
        <f t="shared" si="6"/>
        <v>19</v>
      </c>
      <c r="J11" s="31">
        <v>9.5</v>
      </c>
      <c r="K11" s="32">
        <v>180.5</v>
      </c>
      <c r="L11" s="33">
        <v>1</v>
      </c>
      <c r="M11" s="34">
        <f t="shared" si="0"/>
        <v>445.38374999999996</v>
      </c>
      <c r="N11" s="35">
        <v>570</v>
      </c>
      <c r="O11" s="37">
        <v>3160</v>
      </c>
      <c r="P11" s="37">
        <f t="shared" si="1"/>
        <v>3730</v>
      </c>
      <c r="Q11" s="38">
        <f t="shared" si="2"/>
        <v>-6270</v>
      </c>
      <c r="R11" s="39">
        <f t="shared" si="3"/>
        <v>1.279795232762758</v>
      </c>
      <c r="S11" s="39">
        <f t="shared" si="4"/>
        <v>1.279795232762758</v>
      </c>
      <c r="T11" s="40">
        <f t="shared" si="5"/>
        <v>3.5087719298245612E-2</v>
      </c>
      <c r="U11" s="41"/>
      <c r="V11" s="41"/>
      <c r="W11" s="42">
        <v>1002.4737842921973</v>
      </c>
      <c r="X11" s="43">
        <v>27.00970884435359</v>
      </c>
      <c r="Y11" s="44">
        <v>21</v>
      </c>
      <c r="Z11" s="45">
        <v>997.5</v>
      </c>
      <c r="AA11" s="46">
        <v>-4.9737842921972515</v>
      </c>
      <c r="AB11" s="47">
        <v>-4.9862499169897262E-3</v>
      </c>
      <c r="AC11" s="48">
        <v>-764.06360110941637</v>
      </c>
      <c r="AD11" s="49">
        <v>570</v>
      </c>
      <c r="AE11" s="50">
        <v>20</v>
      </c>
      <c r="AF11" s="49">
        <v>9</v>
      </c>
    </row>
    <row r="12" spans="1:33" ht="30">
      <c r="A12" s="89" t="s">
        <v>56</v>
      </c>
      <c r="B12" s="55" t="s">
        <v>50</v>
      </c>
      <c r="C12" s="56" t="s">
        <v>51</v>
      </c>
      <c r="D12" s="57">
        <v>2344</v>
      </c>
      <c r="E12" s="58">
        <v>1164</v>
      </c>
      <c r="F12" s="59">
        <v>44339</v>
      </c>
      <c r="G12" s="60">
        <v>44292</v>
      </c>
      <c r="H12" s="61">
        <v>10.71</v>
      </c>
      <c r="I12" s="62">
        <v>19.940000000000001</v>
      </c>
      <c r="J12" s="63">
        <v>3.2</v>
      </c>
      <c r="K12" s="32">
        <f>I12*J12</f>
        <v>63.808000000000007</v>
      </c>
      <c r="L12" s="64">
        <v>1</v>
      </c>
      <c r="M12" s="65">
        <f t="shared" si="0"/>
        <v>85.422960000000018</v>
      </c>
      <c r="N12" s="66">
        <v>94</v>
      </c>
      <c r="O12" s="67">
        <v>1070</v>
      </c>
      <c r="P12" s="67">
        <f t="shared" si="1"/>
        <v>1164</v>
      </c>
      <c r="Q12" s="68">
        <f t="shared" si="2"/>
        <v>0</v>
      </c>
      <c r="R12" s="69">
        <f t="shared" si="3"/>
        <v>1.1004067290573867</v>
      </c>
      <c r="S12" s="90">
        <f>(R12*J12/(J12+J13))+(R13*J13/(J12+J13))</f>
        <v>1.0881825858337071</v>
      </c>
      <c r="T12" s="70">
        <f t="shared" si="5"/>
        <v>2.1276595744680851E-2</v>
      </c>
      <c r="U12" s="71"/>
      <c r="V12" s="71"/>
      <c r="W12" s="72">
        <v>442.39382844385887</v>
      </c>
      <c r="X12" s="73">
        <v>62.146359027201882</v>
      </c>
      <c r="Y12" s="74">
        <v>30.82</v>
      </c>
      <c r="Z12" s="75">
        <v>241.42333333333332</v>
      </c>
      <c r="AA12" s="76">
        <v>-200.97049511052555</v>
      </c>
      <c r="AB12" s="77">
        <v>-0.83244022993024247</v>
      </c>
      <c r="AC12" s="48">
        <v>-3468.0577616244841</v>
      </c>
      <c r="AD12" s="78">
        <v>94</v>
      </c>
      <c r="AE12" s="79">
        <v>2</v>
      </c>
      <c r="AF12" s="78">
        <v>7</v>
      </c>
    </row>
    <row r="13" spans="1:33" ht="30">
      <c r="A13" s="89" t="s">
        <v>56</v>
      </c>
      <c r="B13" s="55" t="s">
        <v>50</v>
      </c>
      <c r="C13" s="56" t="s">
        <v>57</v>
      </c>
      <c r="D13" s="57">
        <v>83381</v>
      </c>
      <c r="E13" s="58">
        <v>34511</v>
      </c>
      <c r="F13" s="59">
        <v>44374</v>
      </c>
      <c r="G13" s="60">
        <v>44299</v>
      </c>
      <c r="H13" s="61">
        <v>11.61</v>
      </c>
      <c r="I13" s="62">
        <v>19.9375</v>
      </c>
      <c r="J13" s="63">
        <v>4.8</v>
      </c>
      <c r="K13" s="32">
        <f>I13*J13</f>
        <v>95.7</v>
      </c>
      <c r="L13" s="64">
        <v>1</v>
      </c>
      <c r="M13" s="65">
        <f t="shared" si="0"/>
        <v>138.88462499999997</v>
      </c>
      <c r="N13" s="66">
        <v>150</v>
      </c>
      <c r="O13" s="67">
        <v>0</v>
      </c>
      <c r="P13" s="67">
        <f t="shared" si="1"/>
        <v>150</v>
      </c>
      <c r="Q13" s="68">
        <f t="shared" si="2"/>
        <v>-34361</v>
      </c>
      <c r="R13" s="69">
        <f t="shared" si="3"/>
        <v>1.0800331570179207</v>
      </c>
      <c r="S13" s="91">
        <v>1.0881825858337071</v>
      </c>
      <c r="T13" s="70">
        <f t="shared" si="5"/>
        <v>2.6666666666666668E-2</v>
      </c>
      <c r="U13" s="71" t="s">
        <v>58</v>
      </c>
      <c r="V13" s="71"/>
      <c r="W13" s="72">
        <v>443.44580917874396</v>
      </c>
      <c r="X13" s="73">
        <v>38.314894180294822</v>
      </c>
      <c r="Y13" s="74">
        <v>30.82</v>
      </c>
      <c r="Z13" s="75">
        <v>385.25</v>
      </c>
      <c r="AA13" s="76">
        <v>-58.195809178743957</v>
      </c>
      <c r="AB13" s="77">
        <v>-0.15105985510381301</v>
      </c>
      <c r="AC13" s="48">
        <v>-58.195809178743957</v>
      </c>
      <c r="AD13" s="78">
        <v>150</v>
      </c>
      <c r="AE13" s="79">
        <v>4</v>
      </c>
      <c r="AF13" s="78">
        <v>7</v>
      </c>
    </row>
    <row r="14" spans="1:33" ht="30">
      <c r="A14" s="22" t="s">
        <v>59</v>
      </c>
      <c r="B14" s="23" t="s">
        <v>37</v>
      </c>
      <c r="C14" s="24" t="s">
        <v>55</v>
      </c>
      <c r="D14" s="25">
        <v>60274</v>
      </c>
      <c r="E14" s="26">
        <v>10000</v>
      </c>
      <c r="F14" s="27">
        <v>44374</v>
      </c>
      <c r="G14" s="52">
        <v>44285</v>
      </c>
      <c r="H14" s="29">
        <v>19.739999999999998</v>
      </c>
      <c r="I14" s="30">
        <f t="shared" ref="I14:I18" si="7">K14/J14</f>
        <v>22.904761904761905</v>
      </c>
      <c r="J14" s="31">
        <v>10.5</v>
      </c>
      <c r="K14" s="32">
        <v>240.5</v>
      </c>
      <c r="L14" s="33">
        <v>1</v>
      </c>
      <c r="M14" s="34">
        <f t="shared" si="0"/>
        <v>593.43375000000003</v>
      </c>
      <c r="N14" s="35">
        <v>730</v>
      </c>
      <c r="O14" s="37">
        <v>7255</v>
      </c>
      <c r="P14" s="37">
        <f t="shared" si="1"/>
        <v>7985</v>
      </c>
      <c r="Q14" s="38">
        <f t="shared" si="2"/>
        <v>-2015</v>
      </c>
      <c r="R14" s="39">
        <f t="shared" si="3"/>
        <v>1.2301288897033578</v>
      </c>
      <c r="S14" s="39">
        <f t="shared" si="4"/>
        <v>1.2301288897033578</v>
      </c>
      <c r="T14" s="40">
        <f t="shared" si="5"/>
        <v>3.1506849315068496E-2</v>
      </c>
      <c r="U14" s="41"/>
      <c r="V14" s="41"/>
      <c r="W14" s="42">
        <v>1115.5452195139803</v>
      </c>
      <c r="X14" s="43">
        <v>22.557770996623908</v>
      </c>
      <c r="Y14" s="44">
        <v>21</v>
      </c>
      <c r="Z14" s="45">
        <v>1277.5</v>
      </c>
      <c r="AA14" s="46">
        <v>161.95478048601967</v>
      </c>
      <c r="AB14" s="47">
        <v>0.12677477924541658</v>
      </c>
      <c r="AC14" s="48">
        <v>-8390.8285128995412</v>
      </c>
      <c r="AD14" s="49">
        <v>730</v>
      </c>
      <c r="AE14" s="80">
        <v>23</v>
      </c>
      <c r="AF14" s="49">
        <v>13</v>
      </c>
    </row>
    <row r="15" spans="1:33" ht="30">
      <c r="A15" s="22" t="s">
        <v>60</v>
      </c>
      <c r="B15" s="23" t="s">
        <v>37</v>
      </c>
      <c r="C15" s="24" t="s">
        <v>61</v>
      </c>
      <c r="D15" s="25">
        <v>32969</v>
      </c>
      <c r="E15" s="26">
        <v>10000</v>
      </c>
      <c r="F15" s="27">
        <v>44402</v>
      </c>
      <c r="G15" s="52">
        <v>44286</v>
      </c>
      <c r="H15" s="29">
        <v>25.31</v>
      </c>
      <c r="I15" s="30">
        <f t="shared" si="7"/>
        <v>17.857142857142858</v>
      </c>
      <c r="J15" s="31">
        <v>10.5</v>
      </c>
      <c r="K15" s="32">
        <v>187.5</v>
      </c>
      <c r="L15" s="33">
        <v>1</v>
      </c>
      <c r="M15" s="34">
        <f t="shared" si="0"/>
        <v>593.203125</v>
      </c>
      <c r="N15" s="35">
        <v>620</v>
      </c>
      <c r="O15" s="37">
        <v>6140</v>
      </c>
      <c r="P15" s="37">
        <f t="shared" si="1"/>
        <v>6760</v>
      </c>
      <c r="Q15" s="38">
        <f t="shared" si="2"/>
        <v>-3240</v>
      </c>
      <c r="R15" s="39">
        <f t="shared" si="3"/>
        <v>1.0451731858290532</v>
      </c>
      <c r="S15" s="39">
        <f t="shared" si="4"/>
        <v>1.0451731858290532</v>
      </c>
      <c r="T15" s="40">
        <f t="shared" si="5"/>
        <v>3.870967741935484E-2</v>
      </c>
      <c r="U15" s="41"/>
      <c r="V15" s="41"/>
      <c r="W15" s="42">
        <v>1046.669985068072</v>
      </c>
      <c r="X15" s="43">
        <v>21.173252957520855</v>
      </c>
      <c r="Y15" s="44">
        <v>21</v>
      </c>
      <c r="Z15" s="45">
        <v>1085</v>
      </c>
      <c r="AA15" s="46">
        <v>38.330014931927963</v>
      </c>
      <c r="AB15" s="47">
        <v>3.5327202702237756E-2</v>
      </c>
      <c r="AC15" s="48">
        <v>-11048.810439558485</v>
      </c>
      <c r="AD15" s="49">
        <v>620</v>
      </c>
      <c r="AE15" s="50">
        <v>24</v>
      </c>
      <c r="AF15" s="49">
        <v>205</v>
      </c>
    </row>
    <row r="16" spans="1:33" ht="30">
      <c r="A16" s="22" t="s">
        <v>62</v>
      </c>
      <c r="B16" s="23" t="s">
        <v>47</v>
      </c>
      <c r="C16" s="24" t="s">
        <v>48</v>
      </c>
      <c r="D16" s="25">
        <v>229535</v>
      </c>
      <c r="E16" s="26">
        <v>10000</v>
      </c>
      <c r="F16" s="27">
        <v>44374</v>
      </c>
      <c r="G16" s="52">
        <v>44294</v>
      </c>
      <c r="H16" s="29">
        <v>50.62</v>
      </c>
      <c r="I16" s="30">
        <f t="shared" si="7"/>
        <v>21</v>
      </c>
      <c r="J16" s="31">
        <v>8</v>
      </c>
      <c r="K16" s="32">
        <v>168</v>
      </c>
      <c r="L16" s="33">
        <v>1</v>
      </c>
      <c r="M16" s="34">
        <f t="shared" si="0"/>
        <v>1063.02</v>
      </c>
      <c r="N16" s="35">
        <v>1300</v>
      </c>
      <c r="O16" s="36">
        <v>3475</v>
      </c>
      <c r="P16" s="37">
        <f t="shared" si="1"/>
        <v>4775</v>
      </c>
      <c r="Q16" s="38">
        <f t="shared" si="2"/>
        <v>-5225</v>
      </c>
      <c r="R16" s="39">
        <f t="shared" si="3"/>
        <v>1.2229308949972719</v>
      </c>
      <c r="S16" s="39">
        <f t="shared" si="4"/>
        <v>1.2229308949972719</v>
      </c>
      <c r="T16" s="40">
        <f t="shared" si="5"/>
        <v>2.3076923076923078E-2</v>
      </c>
      <c r="U16" s="41" t="s">
        <v>63</v>
      </c>
      <c r="V16" s="41"/>
      <c r="W16" s="42">
        <v>1095.9088186209924</v>
      </c>
      <c r="X16" s="43">
        <v>12.371268483614521</v>
      </c>
      <c r="Y16" s="44">
        <v>7</v>
      </c>
      <c r="Z16" s="45">
        <v>758.33333333333326</v>
      </c>
      <c r="AA16" s="46">
        <v>-337.57548528765915</v>
      </c>
      <c r="AB16" s="47">
        <v>-0.44515448609361652</v>
      </c>
      <c r="AC16" s="48">
        <v>-1635.5764755045018</v>
      </c>
      <c r="AD16" s="49">
        <v>1300</v>
      </c>
      <c r="AE16" s="50">
        <v>30</v>
      </c>
      <c r="AF16" s="49">
        <v>5</v>
      </c>
    </row>
    <row r="17" spans="1:32" ht="30">
      <c r="A17" s="53" t="s">
        <v>64</v>
      </c>
      <c r="B17" s="81" t="s">
        <v>37</v>
      </c>
      <c r="C17" s="24" t="s">
        <v>65</v>
      </c>
      <c r="D17" s="25">
        <v>3800</v>
      </c>
      <c r="E17" s="26">
        <v>1526</v>
      </c>
      <c r="F17" s="27">
        <v>44278</v>
      </c>
      <c r="G17" s="52">
        <v>44298</v>
      </c>
      <c r="H17" s="29">
        <v>17.07</v>
      </c>
      <c r="I17" s="30">
        <f t="shared" si="7"/>
        <v>22.38095238095238</v>
      </c>
      <c r="J17" s="31">
        <v>10.5</v>
      </c>
      <c r="K17" s="32">
        <v>235</v>
      </c>
      <c r="L17" s="33">
        <v>1</v>
      </c>
      <c r="M17" s="34">
        <f t="shared" si="0"/>
        <v>501.43124999999998</v>
      </c>
      <c r="N17" s="35">
        <v>600</v>
      </c>
      <c r="O17" s="36">
        <v>520</v>
      </c>
      <c r="P17" s="37">
        <f t="shared" si="1"/>
        <v>1120</v>
      </c>
      <c r="Q17" s="38">
        <f t="shared" si="2"/>
        <v>-406</v>
      </c>
      <c r="R17" s="39">
        <f t="shared" si="3"/>
        <v>1.1965748046217701</v>
      </c>
      <c r="S17" s="39">
        <f t="shared" si="4"/>
        <v>1.1965748046217701</v>
      </c>
      <c r="T17" s="40">
        <f t="shared" si="5"/>
        <v>3.1666666666666669E-2</v>
      </c>
      <c r="U17" s="41"/>
      <c r="V17" s="41"/>
      <c r="W17" s="42">
        <v>1085.1299546186503</v>
      </c>
      <c r="X17" s="43">
        <v>25.96878326874084</v>
      </c>
      <c r="Y17" s="44">
        <v>22.62</v>
      </c>
      <c r="Z17" s="45">
        <v>1131</v>
      </c>
      <c r="AA17" s="46">
        <v>45.870045381349655</v>
      </c>
      <c r="AB17" s="47">
        <v>4.0557069302696425E-2</v>
      </c>
      <c r="AC17" s="48">
        <v>49.33491977748497</v>
      </c>
      <c r="AD17" s="49">
        <v>600</v>
      </c>
      <c r="AE17" s="50">
        <v>19</v>
      </c>
      <c r="AF17" s="49">
        <v>18</v>
      </c>
    </row>
    <row r="18" spans="1:32" ht="30">
      <c r="A18" s="51" t="s">
        <v>66</v>
      </c>
      <c r="B18" s="23" t="s">
        <v>47</v>
      </c>
      <c r="C18" s="24" t="s">
        <v>48</v>
      </c>
      <c r="D18" s="25">
        <v>229535</v>
      </c>
      <c r="E18" s="26">
        <v>10000</v>
      </c>
      <c r="F18" s="27">
        <v>44374</v>
      </c>
      <c r="G18" s="52">
        <v>44295</v>
      </c>
      <c r="H18" s="29">
        <v>50.62</v>
      </c>
      <c r="I18" s="30">
        <f t="shared" si="7"/>
        <v>20.3125</v>
      </c>
      <c r="J18" s="31">
        <v>8</v>
      </c>
      <c r="K18" s="32">
        <v>162.5</v>
      </c>
      <c r="L18" s="33">
        <v>1</v>
      </c>
      <c r="M18" s="34">
        <f t="shared" si="0"/>
        <v>1028.21875</v>
      </c>
      <c r="N18" s="35">
        <v>1150</v>
      </c>
      <c r="O18" s="36">
        <v>2970</v>
      </c>
      <c r="P18" s="37">
        <f t="shared" si="1"/>
        <v>4120</v>
      </c>
      <c r="Q18" s="38">
        <f t="shared" si="2"/>
        <v>-5880</v>
      </c>
      <c r="R18" s="39">
        <f t="shared" si="3"/>
        <v>1.1184390481111144</v>
      </c>
      <c r="S18" s="39">
        <f t="shared" si="4"/>
        <v>1.1184390481111144</v>
      </c>
      <c r="T18" s="40">
        <f t="shared" si="5"/>
        <v>2.8695652173913042E-2</v>
      </c>
      <c r="U18" s="41" t="s">
        <v>63</v>
      </c>
      <c r="V18" s="41"/>
      <c r="W18" s="42">
        <v>1060.1505537256626</v>
      </c>
      <c r="X18" s="43">
        <v>12.372665490400706</v>
      </c>
      <c r="Y18" s="44">
        <v>7</v>
      </c>
      <c r="Z18" s="45">
        <v>670.83333333333326</v>
      </c>
      <c r="AA18" s="46">
        <v>-389.31722039232932</v>
      </c>
      <c r="AB18" s="47">
        <v>-0.58034865151651582</v>
      </c>
      <c r="AC18" s="48">
        <v>-1840.3297340067343</v>
      </c>
      <c r="AD18" s="49">
        <v>1150</v>
      </c>
      <c r="AE18" s="50">
        <v>33</v>
      </c>
      <c r="AF18" s="49">
        <v>5</v>
      </c>
    </row>
    <row r="19" spans="1:32" ht="30">
      <c r="A19" s="92" t="s">
        <v>67</v>
      </c>
      <c r="B19" s="55" t="s">
        <v>37</v>
      </c>
      <c r="C19" s="56" t="s">
        <v>68</v>
      </c>
      <c r="D19" s="57">
        <v>10330</v>
      </c>
      <c r="E19" s="58">
        <v>10330</v>
      </c>
      <c r="F19" s="59">
        <v>44374</v>
      </c>
      <c r="G19" s="60">
        <v>44299</v>
      </c>
      <c r="H19" s="61">
        <v>27.93</v>
      </c>
      <c r="I19" s="62">
        <v>19.37</v>
      </c>
      <c r="J19" s="63">
        <v>2.2000000000000002</v>
      </c>
      <c r="K19" s="32">
        <f t="shared" ref="K19:K22" si="8">I19*J19</f>
        <v>42.614000000000004</v>
      </c>
      <c r="L19" s="64">
        <v>1</v>
      </c>
      <c r="M19" s="65">
        <f t="shared" si="0"/>
        <v>148.7761275</v>
      </c>
      <c r="N19" s="66">
        <v>210</v>
      </c>
      <c r="O19" s="82">
        <v>0</v>
      </c>
      <c r="P19" s="67">
        <f t="shared" si="1"/>
        <v>210</v>
      </c>
      <c r="Q19" s="68">
        <f t="shared" si="2"/>
        <v>-10120</v>
      </c>
      <c r="R19" s="69">
        <f t="shared" si="3"/>
        <v>1.4115167771119732</v>
      </c>
      <c r="S19" s="93">
        <f>(R19*J19/9.5)+(R20*J20/9.5)+(R21*J21/9.5)+(R22*J22/9.5)</f>
        <v>1.4181149797323831</v>
      </c>
      <c r="T19" s="70">
        <f t="shared" si="5"/>
        <v>2.3809523809523808E-2</v>
      </c>
      <c r="U19" s="71"/>
      <c r="V19" s="71"/>
      <c r="W19" s="72">
        <v>322.41312640901771</v>
      </c>
      <c r="X19" s="73">
        <v>26.005230690711535</v>
      </c>
      <c r="Y19" s="74">
        <v>14.3</v>
      </c>
      <c r="Z19" s="75">
        <v>250.25</v>
      </c>
      <c r="AA19" s="76">
        <v>-72.163126409017707</v>
      </c>
      <c r="AB19" s="77">
        <v>-0.28836414149457623</v>
      </c>
      <c r="AC19" s="48">
        <v>-72.163126409017707</v>
      </c>
      <c r="AD19" s="78">
        <v>210</v>
      </c>
      <c r="AE19" s="83">
        <v>5</v>
      </c>
      <c r="AF19" s="78">
        <v>118</v>
      </c>
    </row>
    <row r="20" spans="1:32" ht="30">
      <c r="A20" s="92" t="s">
        <v>67</v>
      </c>
      <c r="B20" s="55" t="s">
        <v>37</v>
      </c>
      <c r="C20" s="56" t="s">
        <v>69</v>
      </c>
      <c r="D20" s="57">
        <v>254</v>
      </c>
      <c r="E20" s="58">
        <v>266</v>
      </c>
      <c r="F20" s="59">
        <v>44311</v>
      </c>
      <c r="G20" s="60">
        <v>44299</v>
      </c>
      <c r="H20" s="61">
        <v>27.93</v>
      </c>
      <c r="I20" s="62">
        <v>19.368421052631579</v>
      </c>
      <c r="J20" s="63">
        <v>2.8</v>
      </c>
      <c r="K20" s="32">
        <f t="shared" si="8"/>
        <v>54.231578947368419</v>
      </c>
      <c r="L20" s="64">
        <v>1</v>
      </c>
      <c r="M20" s="65">
        <f t="shared" si="0"/>
        <v>189.33600000000001</v>
      </c>
      <c r="N20" s="66">
        <v>266</v>
      </c>
      <c r="O20" s="82">
        <v>0</v>
      </c>
      <c r="P20" s="67">
        <f t="shared" si="1"/>
        <v>266</v>
      </c>
      <c r="Q20" s="68">
        <f t="shared" si="2"/>
        <v>0</v>
      </c>
      <c r="R20" s="69">
        <f t="shared" si="3"/>
        <v>1.4049097900029577</v>
      </c>
      <c r="S20" s="94">
        <v>1.4181149797323831</v>
      </c>
      <c r="T20" s="70">
        <f t="shared" si="5"/>
        <v>1.5037593984962405E-2</v>
      </c>
      <c r="U20" s="71"/>
      <c r="V20" s="71"/>
      <c r="W20" s="72">
        <v>264.14509758993444</v>
      </c>
      <c r="X20" s="73">
        <v>16.741354898588824</v>
      </c>
      <c r="Y20" s="74">
        <v>14.3</v>
      </c>
      <c r="Z20" s="75">
        <v>316.98333333333335</v>
      </c>
      <c r="AA20" s="76">
        <v>52.838235743398911</v>
      </c>
      <c r="AB20" s="77">
        <v>0.16669089566243939</v>
      </c>
      <c r="AC20" s="48">
        <v>52.838235743398911</v>
      </c>
      <c r="AD20" s="78">
        <v>266</v>
      </c>
      <c r="AE20" s="83">
        <v>4</v>
      </c>
      <c r="AF20" s="78">
        <v>118</v>
      </c>
    </row>
    <row r="21" spans="1:32" ht="30">
      <c r="A21" s="92" t="s">
        <v>67</v>
      </c>
      <c r="B21" s="55" t="s">
        <v>37</v>
      </c>
      <c r="C21" s="56" t="s">
        <v>70</v>
      </c>
      <c r="D21" s="57">
        <v>153</v>
      </c>
      <c r="E21" s="58">
        <v>163</v>
      </c>
      <c r="F21" s="59">
        <v>44311</v>
      </c>
      <c r="G21" s="60">
        <v>44299</v>
      </c>
      <c r="H21" s="61">
        <v>27.93</v>
      </c>
      <c r="I21" s="62">
        <v>19.368421052631579</v>
      </c>
      <c r="J21" s="63">
        <v>1.7</v>
      </c>
      <c r="K21" s="32">
        <f t="shared" si="8"/>
        <v>32.926315789473684</v>
      </c>
      <c r="L21" s="64">
        <v>1</v>
      </c>
      <c r="M21" s="65">
        <f t="shared" si="0"/>
        <v>114.95400000000001</v>
      </c>
      <c r="N21" s="66">
        <v>163</v>
      </c>
      <c r="O21" s="82">
        <v>0</v>
      </c>
      <c r="P21" s="67">
        <f t="shared" si="1"/>
        <v>163</v>
      </c>
      <c r="Q21" s="68">
        <f t="shared" si="2"/>
        <v>0</v>
      </c>
      <c r="R21" s="69">
        <f t="shared" si="3"/>
        <v>1.4179584877429232</v>
      </c>
      <c r="S21" s="94">
        <v>1.4181149797323831</v>
      </c>
      <c r="T21" s="70">
        <f t="shared" si="5"/>
        <v>2.4539877300613498E-2</v>
      </c>
      <c r="U21" s="71"/>
      <c r="V21" s="71"/>
      <c r="W21" s="72">
        <v>228.19260567960305</v>
      </c>
      <c r="X21" s="73">
        <v>23.820930704066292</v>
      </c>
      <c r="Y21" s="74">
        <v>14.3</v>
      </c>
      <c r="Z21" s="75">
        <v>194.24166666666667</v>
      </c>
      <c r="AA21" s="76">
        <v>-33.950939012936374</v>
      </c>
      <c r="AB21" s="77">
        <v>-0.17478710719260221</v>
      </c>
      <c r="AC21" s="48">
        <v>-33.950939012936374</v>
      </c>
      <c r="AD21" s="78">
        <v>163</v>
      </c>
      <c r="AE21" s="83">
        <v>4</v>
      </c>
      <c r="AF21" s="78">
        <v>118</v>
      </c>
    </row>
    <row r="22" spans="1:32" ht="30">
      <c r="A22" s="92" t="s">
        <v>67</v>
      </c>
      <c r="B22" s="55" t="s">
        <v>37</v>
      </c>
      <c r="C22" s="56" t="s">
        <v>71</v>
      </c>
      <c r="D22" s="57">
        <v>254</v>
      </c>
      <c r="E22" s="58">
        <v>272</v>
      </c>
      <c r="F22" s="59">
        <v>44311</v>
      </c>
      <c r="G22" s="60">
        <v>44299</v>
      </c>
      <c r="H22" s="61">
        <v>27.93</v>
      </c>
      <c r="I22" s="62">
        <v>19.368421052631579</v>
      </c>
      <c r="J22" s="63">
        <v>2.8</v>
      </c>
      <c r="K22" s="32">
        <f t="shared" si="8"/>
        <v>54.231578947368419</v>
      </c>
      <c r="L22" s="64">
        <v>1</v>
      </c>
      <c r="M22" s="65">
        <f t="shared" si="0"/>
        <v>189.33600000000001</v>
      </c>
      <c r="N22" s="66">
        <v>272</v>
      </c>
      <c r="O22" s="82">
        <v>0</v>
      </c>
      <c r="P22" s="67">
        <f t="shared" si="1"/>
        <v>272</v>
      </c>
      <c r="Q22" s="68">
        <f t="shared" si="2"/>
        <v>0</v>
      </c>
      <c r="R22" s="69">
        <f t="shared" si="3"/>
        <v>1.4365994845143024</v>
      </c>
      <c r="S22" s="95">
        <v>1.4181149797323831</v>
      </c>
      <c r="T22" s="70">
        <f t="shared" si="5"/>
        <v>1.8382352941176471E-2</v>
      </c>
      <c r="U22" s="71"/>
      <c r="V22" s="71"/>
      <c r="W22" s="72">
        <v>265.33099758993444</v>
      </c>
      <c r="X22" s="73">
        <v>16.816516516030831</v>
      </c>
      <c r="Y22" s="74">
        <v>14.3</v>
      </c>
      <c r="Z22" s="75">
        <v>324.13333333333338</v>
      </c>
      <c r="AA22" s="76">
        <v>58.802335743398942</v>
      </c>
      <c r="AB22" s="77">
        <v>0.18141403458473551</v>
      </c>
      <c r="AC22" s="48">
        <v>58.802335743398942</v>
      </c>
      <c r="AD22" s="78">
        <v>272</v>
      </c>
      <c r="AE22" s="83">
        <v>5</v>
      </c>
      <c r="AF22" s="78">
        <v>118</v>
      </c>
    </row>
    <row r="23" spans="1:32" ht="30">
      <c r="A23" s="22" t="s">
        <v>72</v>
      </c>
      <c r="B23" s="23" t="s">
        <v>37</v>
      </c>
      <c r="C23" s="24" t="s">
        <v>73</v>
      </c>
      <c r="D23" s="25">
        <v>21851</v>
      </c>
      <c r="E23" s="26">
        <v>21851</v>
      </c>
      <c r="F23" s="27">
        <v>44374</v>
      </c>
      <c r="G23" s="52">
        <v>44291</v>
      </c>
      <c r="H23" s="29">
        <v>14.49</v>
      </c>
      <c r="I23" s="30">
        <f t="shared" ref="I23:I32" si="9">K23/J23</f>
        <v>21.285714285714285</v>
      </c>
      <c r="J23" s="31">
        <v>10.5</v>
      </c>
      <c r="K23" s="32">
        <v>223.5</v>
      </c>
      <c r="L23" s="33">
        <v>1</v>
      </c>
      <c r="M23" s="34">
        <f t="shared" si="0"/>
        <v>404.81437499999998</v>
      </c>
      <c r="N23" s="35">
        <v>590</v>
      </c>
      <c r="O23" s="36">
        <v>3370</v>
      </c>
      <c r="P23" s="37">
        <f t="shared" si="1"/>
        <v>3960</v>
      </c>
      <c r="Q23" s="38">
        <f t="shared" si="2"/>
        <v>-17891</v>
      </c>
      <c r="R23" s="39">
        <f t="shared" si="3"/>
        <v>1.4574581250974599</v>
      </c>
      <c r="S23" s="39">
        <f t="shared" si="4"/>
        <v>1.4574581250974599</v>
      </c>
      <c r="T23" s="40">
        <f t="shared" si="5"/>
        <v>2.8813559322033899E-2</v>
      </c>
      <c r="U23" s="41"/>
      <c r="V23" s="41"/>
      <c r="W23" s="42">
        <v>1069.870946201142</v>
      </c>
      <c r="X23" s="43">
        <v>31.714415661286004</v>
      </c>
      <c r="Y23" s="44">
        <v>26.27</v>
      </c>
      <c r="Z23" s="45">
        <v>1291.6083333333333</v>
      </c>
      <c r="AA23" s="46">
        <v>221.73738713219132</v>
      </c>
      <c r="AB23" s="47">
        <v>0.17167540763688011</v>
      </c>
      <c r="AC23" s="48">
        <v>452.50395902935929</v>
      </c>
      <c r="AD23" s="49">
        <v>590</v>
      </c>
      <c r="AE23" s="80">
        <v>17</v>
      </c>
      <c r="AF23" s="49">
        <v>8</v>
      </c>
    </row>
    <row r="24" spans="1:32" ht="30">
      <c r="A24" s="51" t="s">
        <v>74</v>
      </c>
      <c r="B24" s="23" t="s">
        <v>50</v>
      </c>
      <c r="C24" s="24" t="s">
        <v>75</v>
      </c>
      <c r="D24" s="25">
        <v>1654</v>
      </c>
      <c r="E24" s="26">
        <v>1213</v>
      </c>
      <c r="F24" s="27">
        <v>44374</v>
      </c>
      <c r="G24" s="52">
        <v>44298</v>
      </c>
      <c r="H24" s="29">
        <v>11.99</v>
      </c>
      <c r="I24" s="30">
        <f t="shared" si="9"/>
        <v>17</v>
      </c>
      <c r="J24" s="31">
        <v>8</v>
      </c>
      <c r="K24" s="32">
        <v>136</v>
      </c>
      <c r="L24" s="33">
        <v>1</v>
      </c>
      <c r="M24" s="34">
        <f t="shared" si="0"/>
        <v>203.83</v>
      </c>
      <c r="N24" s="35">
        <v>205</v>
      </c>
      <c r="O24" s="37">
        <v>66</v>
      </c>
      <c r="P24" s="37">
        <f t="shared" si="1"/>
        <v>271</v>
      </c>
      <c r="Q24" s="38">
        <f t="shared" si="2"/>
        <v>-942</v>
      </c>
      <c r="R24" s="39">
        <f t="shared" si="3"/>
        <v>1.0057400775155767</v>
      </c>
      <c r="S24" s="39">
        <f t="shared" si="4"/>
        <v>1.0057400775155767</v>
      </c>
      <c r="T24" s="40">
        <f t="shared" si="5"/>
        <v>3.9024390243902439E-2</v>
      </c>
      <c r="U24" s="41" t="s">
        <v>76</v>
      </c>
      <c r="V24" s="41"/>
      <c r="W24" s="42">
        <v>860.9244365027082</v>
      </c>
      <c r="X24" s="43">
        <v>50.68485128799734</v>
      </c>
      <c r="Y24" s="44">
        <v>25.93</v>
      </c>
      <c r="Z24" s="45">
        <v>442.9708333333333</v>
      </c>
      <c r="AA24" s="46">
        <v>-417.9536031693749</v>
      </c>
      <c r="AB24" s="47">
        <v>-0.94352397882337991</v>
      </c>
      <c r="AC24" s="48">
        <v>-1620.5849542673109</v>
      </c>
      <c r="AD24" s="49">
        <v>205</v>
      </c>
      <c r="AE24" s="80">
        <v>8</v>
      </c>
      <c r="AF24" s="49">
        <v>4</v>
      </c>
    </row>
    <row r="25" spans="1:32" ht="30">
      <c r="A25" s="53" t="s">
        <v>77</v>
      </c>
      <c r="B25" s="23" t="s">
        <v>37</v>
      </c>
      <c r="C25" s="24" t="s">
        <v>78</v>
      </c>
      <c r="D25" s="25">
        <v>19368</v>
      </c>
      <c r="E25" s="26">
        <v>19368</v>
      </c>
      <c r="F25" s="27">
        <v>44409</v>
      </c>
      <c r="G25" s="52">
        <v>44285</v>
      </c>
      <c r="H25" s="29">
        <v>25.33</v>
      </c>
      <c r="I25" s="30">
        <f t="shared" si="9"/>
        <v>20.333333333333332</v>
      </c>
      <c r="J25" s="31">
        <v>10.5</v>
      </c>
      <c r="K25" s="32">
        <v>213.5</v>
      </c>
      <c r="L25" s="33">
        <v>1</v>
      </c>
      <c r="M25" s="34">
        <f t="shared" si="0"/>
        <v>675.99437499999999</v>
      </c>
      <c r="N25" s="35">
        <v>920</v>
      </c>
      <c r="O25" s="37">
        <v>9000</v>
      </c>
      <c r="P25" s="37">
        <f t="shared" si="1"/>
        <v>9920</v>
      </c>
      <c r="Q25" s="38">
        <f t="shared" si="2"/>
        <v>-9448</v>
      </c>
      <c r="R25" s="39">
        <f t="shared" si="3"/>
        <v>1.3609580701022845</v>
      </c>
      <c r="S25" s="39">
        <f t="shared" si="4"/>
        <v>1.3609580701022845</v>
      </c>
      <c r="T25" s="40">
        <f t="shared" si="5"/>
        <v>2.5000000000000001E-2</v>
      </c>
      <c r="U25" s="41"/>
      <c r="V25" s="41"/>
      <c r="W25" s="42">
        <v>1127.7758736641781</v>
      </c>
      <c r="X25" s="43">
        <v>20.019856650390231</v>
      </c>
      <c r="Y25" s="44">
        <v>19.260000000000002</v>
      </c>
      <c r="Z25" s="45">
        <v>1476.6000000000001</v>
      </c>
      <c r="AA25" s="46">
        <v>348.82412633582203</v>
      </c>
      <c r="AB25" s="47">
        <v>0.23623467854247732</v>
      </c>
      <c r="AC25" s="48">
        <v>2406.1904999450517</v>
      </c>
      <c r="AD25" s="49">
        <v>920</v>
      </c>
      <c r="AE25" s="80">
        <v>23</v>
      </c>
      <c r="AF25" s="49">
        <v>13</v>
      </c>
    </row>
    <row r="26" spans="1:32" ht="30">
      <c r="A26" s="54" t="s">
        <v>79</v>
      </c>
      <c r="B26" s="23" t="s">
        <v>40</v>
      </c>
      <c r="C26" s="24" t="s">
        <v>80</v>
      </c>
      <c r="D26" s="25">
        <v>2376</v>
      </c>
      <c r="E26" s="26">
        <v>2376</v>
      </c>
      <c r="F26" s="27">
        <v>44339</v>
      </c>
      <c r="G26" s="52">
        <v>44295</v>
      </c>
      <c r="H26" s="29">
        <v>29.27</v>
      </c>
      <c r="I26" s="30">
        <f t="shared" si="9"/>
        <v>20.421052631578949</v>
      </c>
      <c r="J26" s="31">
        <v>9.5</v>
      </c>
      <c r="K26" s="32">
        <v>194</v>
      </c>
      <c r="L26" s="33">
        <v>1</v>
      </c>
      <c r="M26" s="34">
        <f t="shared" si="0"/>
        <v>709.79750000000001</v>
      </c>
      <c r="N26" s="35">
        <v>745</v>
      </c>
      <c r="O26" s="37">
        <v>1517</v>
      </c>
      <c r="P26" s="37">
        <f t="shared" si="1"/>
        <v>2262</v>
      </c>
      <c r="Q26" s="38">
        <f t="shared" si="2"/>
        <v>-114</v>
      </c>
      <c r="R26" s="39">
        <f t="shared" si="3"/>
        <v>1.0495951310056741</v>
      </c>
      <c r="S26" s="39">
        <f t="shared" si="4"/>
        <v>1.0495951310056741</v>
      </c>
      <c r="T26" s="40">
        <f t="shared" si="5"/>
        <v>2.0134228187919462E-2</v>
      </c>
      <c r="U26" s="41" t="s">
        <v>52</v>
      </c>
      <c r="V26" s="41"/>
      <c r="W26" s="42">
        <v>1049.7239572170986</v>
      </c>
      <c r="X26" s="43">
        <v>17.746874970122018</v>
      </c>
      <c r="Y26" s="44">
        <v>14</v>
      </c>
      <c r="Z26" s="45">
        <v>869.16666666666674</v>
      </c>
      <c r="AA26" s="46">
        <v>-180.55729055043184</v>
      </c>
      <c r="AB26" s="47">
        <v>-0.20773609651056393</v>
      </c>
      <c r="AC26" s="48">
        <v>-840.40984265530221</v>
      </c>
      <c r="AD26" s="49">
        <v>745</v>
      </c>
      <c r="AE26" s="50">
        <v>15</v>
      </c>
      <c r="AF26" s="49">
        <v>4</v>
      </c>
    </row>
    <row r="27" spans="1:32" ht="30">
      <c r="A27" s="22" t="s">
        <v>81</v>
      </c>
      <c r="B27" s="23" t="s">
        <v>37</v>
      </c>
      <c r="C27" s="24" t="s">
        <v>61</v>
      </c>
      <c r="D27" s="25">
        <v>32969</v>
      </c>
      <c r="E27" s="26">
        <v>10000</v>
      </c>
      <c r="F27" s="27">
        <v>44402</v>
      </c>
      <c r="G27" s="52">
        <v>44287</v>
      </c>
      <c r="H27" s="29">
        <v>25.31</v>
      </c>
      <c r="I27" s="30">
        <f t="shared" si="9"/>
        <v>19.61904761904762</v>
      </c>
      <c r="J27" s="31">
        <v>10.5</v>
      </c>
      <c r="K27" s="32">
        <v>206</v>
      </c>
      <c r="L27" s="33">
        <v>1</v>
      </c>
      <c r="M27" s="34">
        <f t="shared" si="0"/>
        <v>651.73249999999996</v>
      </c>
      <c r="N27" s="35">
        <v>800</v>
      </c>
      <c r="O27" s="36">
        <v>7760</v>
      </c>
      <c r="P27" s="37">
        <f t="shared" si="1"/>
        <v>8560</v>
      </c>
      <c r="Q27" s="38">
        <f t="shared" si="2"/>
        <v>-1440</v>
      </c>
      <c r="R27" s="39">
        <f t="shared" si="3"/>
        <v>1.2274974778762759</v>
      </c>
      <c r="S27" s="39">
        <f t="shared" si="4"/>
        <v>1.2274974778762759</v>
      </c>
      <c r="T27" s="40">
        <f t="shared" si="5"/>
        <v>0.02</v>
      </c>
      <c r="U27" s="41"/>
      <c r="V27" s="41"/>
      <c r="W27" s="42">
        <v>1094.398194261455</v>
      </c>
      <c r="X27" s="43">
        <v>20.150565348724303</v>
      </c>
      <c r="Y27" s="44">
        <v>21</v>
      </c>
      <c r="Z27" s="45">
        <v>1400</v>
      </c>
      <c r="AA27" s="46">
        <v>305.60180573854495</v>
      </c>
      <c r="AB27" s="47">
        <v>0.21828700409896068</v>
      </c>
      <c r="AC27" s="48">
        <v>3064.3777713415916</v>
      </c>
      <c r="AD27" s="49">
        <v>800</v>
      </c>
      <c r="AE27" s="80">
        <v>16</v>
      </c>
      <c r="AF27" s="49">
        <v>37</v>
      </c>
    </row>
    <row r="28" spans="1:32" ht="30">
      <c r="A28" s="53" t="s">
        <v>82</v>
      </c>
      <c r="B28" s="23" t="s">
        <v>37</v>
      </c>
      <c r="C28" s="24" t="s">
        <v>38</v>
      </c>
      <c r="D28" s="25">
        <v>23722</v>
      </c>
      <c r="E28" s="26">
        <v>10000</v>
      </c>
      <c r="F28" s="27">
        <v>44339</v>
      </c>
      <c r="G28" s="28">
        <v>44285</v>
      </c>
      <c r="H28" s="29">
        <v>16.54</v>
      </c>
      <c r="I28" s="30">
        <f t="shared" si="9"/>
        <v>20.238095238095237</v>
      </c>
      <c r="J28" s="31">
        <v>10.5</v>
      </c>
      <c r="K28" s="32">
        <v>212.5</v>
      </c>
      <c r="L28" s="33">
        <v>1</v>
      </c>
      <c r="M28" s="34">
        <f t="shared" si="0"/>
        <v>439.34374999999994</v>
      </c>
      <c r="N28" s="35">
        <v>630</v>
      </c>
      <c r="O28" s="37">
        <v>5500</v>
      </c>
      <c r="P28" s="37">
        <f t="shared" si="1"/>
        <v>6130</v>
      </c>
      <c r="Q28" s="38">
        <f t="shared" si="2"/>
        <v>-3870</v>
      </c>
      <c r="R28" s="39">
        <f t="shared" si="3"/>
        <v>1.4339568959385449</v>
      </c>
      <c r="S28" s="39">
        <f t="shared" si="4"/>
        <v>1.4339568959385449</v>
      </c>
      <c r="T28" s="40">
        <f t="shared" si="5"/>
        <v>2.6984126984126985E-2</v>
      </c>
      <c r="U28" s="41"/>
      <c r="V28" s="41"/>
      <c r="W28" s="42">
        <v>1062.7754164104815</v>
      </c>
      <c r="X28" s="43">
        <v>29.028078803728924</v>
      </c>
      <c r="Y28" s="44">
        <v>20</v>
      </c>
      <c r="Z28" s="45">
        <v>1050</v>
      </c>
      <c r="AA28" s="46">
        <v>-12.775416410481512</v>
      </c>
      <c r="AB28" s="47">
        <v>-1.216706324807763E-2</v>
      </c>
      <c r="AC28" s="48">
        <v>-2989.5379619298837</v>
      </c>
      <c r="AD28" s="49">
        <v>630</v>
      </c>
      <c r="AE28" s="80">
        <v>17</v>
      </c>
      <c r="AF28" s="49">
        <v>13</v>
      </c>
    </row>
    <row r="29" spans="1:32" ht="30">
      <c r="A29" s="51" t="s">
        <v>83</v>
      </c>
      <c r="B29" s="23" t="s">
        <v>47</v>
      </c>
      <c r="C29" s="24" t="s">
        <v>48</v>
      </c>
      <c r="D29" s="25">
        <v>229535</v>
      </c>
      <c r="E29" s="26">
        <v>10000</v>
      </c>
      <c r="F29" s="27">
        <v>44374</v>
      </c>
      <c r="G29" s="52">
        <v>44298</v>
      </c>
      <c r="H29" s="29">
        <v>50.62</v>
      </c>
      <c r="I29" s="30">
        <f t="shared" si="9"/>
        <v>20.0625</v>
      </c>
      <c r="J29" s="31">
        <v>8</v>
      </c>
      <c r="K29" s="32">
        <v>160.5</v>
      </c>
      <c r="L29" s="33">
        <v>1</v>
      </c>
      <c r="M29" s="34">
        <f t="shared" si="0"/>
        <v>1015.5637499999999</v>
      </c>
      <c r="N29" s="35">
        <v>1120</v>
      </c>
      <c r="O29" s="36">
        <v>300</v>
      </c>
      <c r="P29" s="37">
        <f t="shared" si="1"/>
        <v>1420</v>
      </c>
      <c r="Q29" s="38">
        <f t="shared" si="2"/>
        <v>-8580</v>
      </c>
      <c r="R29" s="39">
        <f t="shared" si="3"/>
        <v>1.1028357402477196</v>
      </c>
      <c r="S29" s="39">
        <f t="shared" si="4"/>
        <v>1.1028357402477196</v>
      </c>
      <c r="T29" s="40">
        <f t="shared" si="5"/>
        <v>3.3928571428571426E-2</v>
      </c>
      <c r="U29" s="41" t="s">
        <v>84</v>
      </c>
      <c r="V29" s="41"/>
      <c r="W29" s="42">
        <v>1049.9771392182697</v>
      </c>
      <c r="X29" s="43">
        <v>12.406631952567466</v>
      </c>
      <c r="Y29" s="44">
        <v>7</v>
      </c>
      <c r="Z29" s="45">
        <v>653.33333333333326</v>
      </c>
      <c r="AA29" s="46">
        <v>-396.64380588493646</v>
      </c>
      <c r="AB29" s="47">
        <v>-0.60710786615041301</v>
      </c>
      <c r="AC29" s="48">
        <v>895.33571297488129</v>
      </c>
      <c r="AD29" s="49">
        <v>1120</v>
      </c>
      <c r="AE29" s="50">
        <v>38</v>
      </c>
      <c r="AF29" s="49">
        <v>2</v>
      </c>
    </row>
    <row r="30" spans="1:32" ht="30">
      <c r="A30" s="22" t="s">
        <v>85</v>
      </c>
      <c r="B30" s="23" t="s">
        <v>37</v>
      </c>
      <c r="C30" s="24" t="s">
        <v>45</v>
      </c>
      <c r="D30" s="25">
        <v>84944</v>
      </c>
      <c r="E30" s="26">
        <v>20000</v>
      </c>
      <c r="F30" s="27">
        <v>44311</v>
      </c>
      <c r="G30" s="52">
        <v>44270</v>
      </c>
      <c r="H30" s="29">
        <v>21.62</v>
      </c>
      <c r="I30" s="30">
        <f t="shared" si="9"/>
        <v>18.842105263157894</v>
      </c>
      <c r="J30" s="31">
        <v>9.5</v>
      </c>
      <c r="K30" s="32">
        <v>179</v>
      </c>
      <c r="L30" s="33">
        <v>1</v>
      </c>
      <c r="M30" s="34">
        <f t="shared" si="0"/>
        <v>483.7475</v>
      </c>
      <c r="N30" s="35">
        <v>650</v>
      </c>
      <c r="O30" s="36">
        <v>12830</v>
      </c>
      <c r="P30" s="37">
        <f t="shared" si="1"/>
        <v>13480</v>
      </c>
      <c r="Q30" s="38">
        <f t="shared" si="2"/>
        <v>-6520</v>
      </c>
      <c r="R30" s="39">
        <f t="shared" si="3"/>
        <v>1.3436761947090166</v>
      </c>
      <c r="S30" s="39">
        <f t="shared" si="4"/>
        <v>1.3436761947090166</v>
      </c>
      <c r="T30" s="40">
        <f t="shared" si="5"/>
        <v>1.6923076923076923E-2</v>
      </c>
      <c r="U30" s="41"/>
      <c r="V30" s="41"/>
      <c r="W30" s="42">
        <v>1022.7478484116527</v>
      </c>
      <c r="X30" s="43">
        <v>25.370620377241913</v>
      </c>
      <c r="Y30" s="44">
        <v>18</v>
      </c>
      <c r="Z30" s="45">
        <v>975</v>
      </c>
      <c r="AA30" s="46">
        <v>-47.74784841165274</v>
      </c>
      <c r="AB30" s="47">
        <v>-4.8972152217079734E-2</v>
      </c>
      <c r="AC30" s="48">
        <v>-2584.6962760848346</v>
      </c>
      <c r="AD30" s="49">
        <v>650</v>
      </c>
      <c r="AE30" s="50">
        <v>11</v>
      </c>
      <c r="AF30" s="49">
        <v>26</v>
      </c>
    </row>
    <row r="31" spans="1:32" ht="30">
      <c r="A31" s="51" t="s">
        <v>86</v>
      </c>
      <c r="B31" s="23" t="s">
        <v>50</v>
      </c>
      <c r="C31" s="24" t="s">
        <v>87</v>
      </c>
      <c r="D31" s="25">
        <v>38597</v>
      </c>
      <c r="E31" s="26">
        <v>19199</v>
      </c>
      <c r="F31" s="27">
        <v>44374</v>
      </c>
      <c r="G31" s="52">
        <v>44296</v>
      </c>
      <c r="H31" s="29">
        <v>12.74</v>
      </c>
      <c r="I31" s="30">
        <f t="shared" si="9"/>
        <v>16.94736842105263</v>
      </c>
      <c r="J31" s="31">
        <v>9.5</v>
      </c>
      <c r="K31" s="32">
        <v>161</v>
      </c>
      <c r="L31" s="33">
        <v>1</v>
      </c>
      <c r="M31" s="34">
        <f t="shared" si="0"/>
        <v>256.39249999999998</v>
      </c>
      <c r="N31" s="35">
        <v>220</v>
      </c>
      <c r="O31" s="36">
        <v>310</v>
      </c>
      <c r="P31" s="37">
        <f t="shared" si="1"/>
        <v>530</v>
      </c>
      <c r="Q31" s="38">
        <f t="shared" si="2"/>
        <v>-18669</v>
      </c>
      <c r="R31" s="39">
        <f t="shared" si="3"/>
        <v>0.85805942061487761</v>
      </c>
      <c r="S31" s="84">
        <f t="shared" si="4"/>
        <v>0.85805942061487761</v>
      </c>
      <c r="T31" s="40">
        <f t="shared" si="5"/>
        <v>4.0909090909090909E-2</v>
      </c>
      <c r="U31" s="41" t="s">
        <v>88</v>
      </c>
      <c r="V31" s="41"/>
      <c r="W31" s="42">
        <v>871.06811784511785</v>
      </c>
      <c r="X31" s="43">
        <v>40.76881115532403</v>
      </c>
      <c r="Y31" s="44">
        <v>25.93</v>
      </c>
      <c r="Z31" s="45">
        <v>475.38333333333333</v>
      </c>
      <c r="AA31" s="46">
        <v>-395.68478451178453</v>
      </c>
      <c r="AB31" s="47">
        <v>-0.83234887882435482</v>
      </c>
      <c r="AC31" s="48">
        <v>1741.235789021764</v>
      </c>
      <c r="AD31" s="49">
        <v>220</v>
      </c>
      <c r="AE31" s="50">
        <v>9</v>
      </c>
      <c r="AF31" s="49">
        <v>3</v>
      </c>
    </row>
    <row r="32" spans="1:32" ht="30">
      <c r="A32" s="53" t="s">
        <v>89</v>
      </c>
      <c r="B32" s="23" t="s">
        <v>90</v>
      </c>
      <c r="C32" s="24" t="s">
        <v>91</v>
      </c>
      <c r="D32" s="25">
        <v>43688</v>
      </c>
      <c r="E32" s="26">
        <v>15000</v>
      </c>
      <c r="F32" s="85">
        <v>44311</v>
      </c>
      <c r="G32" s="52">
        <v>44265</v>
      </c>
      <c r="H32" s="29">
        <v>16.920000000000002</v>
      </c>
      <c r="I32" s="30">
        <f t="shared" si="9"/>
        <v>16.523809523809526</v>
      </c>
      <c r="J32" s="31">
        <v>10.5</v>
      </c>
      <c r="K32" s="32">
        <v>173.5</v>
      </c>
      <c r="L32" s="33">
        <v>1</v>
      </c>
      <c r="M32" s="34">
        <f t="shared" si="0"/>
        <v>366.9525000000001</v>
      </c>
      <c r="N32" s="35">
        <v>470</v>
      </c>
      <c r="O32" s="37">
        <v>11330</v>
      </c>
      <c r="P32" s="37">
        <f t="shared" si="1"/>
        <v>11800</v>
      </c>
      <c r="Q32" s="38">
        <f t="shared" si="2"/>
        <v>-3200</v>
      </c>
      <c r="R32" s="39">
        <f t="shared" si="3"/>
        <v>1.2808197246237589</v>
      </c>
      <c r="S32" s="39">
        <f t="shared" si="4"/>
        <v>1.2808197246237589</v>
      </c>
      <c r="T32" s="40">
        <f t="shared" si="5"/>
        <v>2.7659574468085105E-2</v>
      </c>
      <c r="U32" s="41"/>
      <c r="V32" s="41"/>
      <c r="W32" s="42">
        <v>1019.2850835163226</v>
      </c>
      <c r="X32" s="43">
        <v>33.332436765510167</v>
      </c>
      <c r="Y32" s="44">
        <v>25</v>
      </c>
      <c r="Z32" s="45">
        <v>979.16666666666663</v>
      </c>
      <c r="AA32" s="46">
        <v>-40.118416849656001</v>
      </c>
      <c r="AB32" s="47">
        <v>-4.0972000186882726E-2</v>
      </c>
      <c r="AC32" s="48">
        <v>-1392.4352747040216</v>
      </c>
      <c r="AD32" s="49">
        <v>470</v>
      </c>
      <c r="AE32" s="50">
        <v>13</v>
      </c>
      <c r="AF32" s="49">
        <v>30</v>
      </c>
    </row>
    <row r="33" spans="1:32" ht="30">
      <c r="A33" s="96" t="s">
        <v>92</v>
      </c>
      <c r="B33" s="55" t="s">
        <v>93</v>
      </c>
      <c r="C33" s="56" t="s">
        <v>94</v>
      </c>
      <c r="D33" s="57">
        <v>7200</v>
      </c>
      <c r="E33" s="58">
        <v>7449</v>
      </c>
      <c r="F33" s="59">
        <v>44324</v>
      </c>
      <c r="G33" s="60">
        <v>44287</v>
      </c>
      <c r="H33" s="61">
        <v>28.69</v>
      </c>
      <c r="I33" s="62">
        <v>19.25</v>
      </c>
      <c r="J33" s="63">
        <v>0.3</v>
      </c>
      <c r="K33" s="32">
        <f>I33*J33</f>
        <v>5.7749999999999995</v>
      </c>
      <c r="L33" s="64">
        <v>1</v>
      </c>
      <c r="M33" s="65">
        <f t="shared" si="0"/>
        <v>20.710593750000001</v>
      </c>
      <c r="N33" s="66">
        <v>25</v>
      </c>
      <c r="O33" s="67">
        <v>7319</v>
      </c>
      <c r="P33" s="67">
        <f t="shared" si="1"/>
        <v>7344</v>
      </c>
      <c r="Q33" s="68">
        <f t="shared" si="2"/>
        <v>-105</v>
      </c>
      <c r="R33" s="69">
        <f t="shared" si="3"/>
        <v>1.2071116985721377</v>
      </c>
      <c r="S33" s="90">
        <f>(R33*J33/(J33+J34))+(R34*J34/(J33+J34))</f>
        <v>1.4032673495901102</v>
      </c>
      <c r="T33" s="70">
        <f t="shared" si="5"/>
        <v>0.04</v>
      </c>
      <c r="U33" s="71"/>
      <c r="V33" s="71"/>
      <c r="W33" s="72">
        <v>404.34830314009668</v>
      </c>
      <c r="X33" s="73">
        <v>234.28491216873778</v>
      </c>
      <c r="Y33" s="74">
        <v>18.78</v>
      </c>
      <c r="Z33" s="75">
        <v>39.125000000000007</v>
      </c>
      <c r="AA33" s="76">
        <v>-365.22330314009668</v>
      </c>
      <c r="AB33" s="77">
        <v>-9.3347809109289877</v>
      </c>
      <c r="AC33" s="48">
        <v>5480.5611295539056</v>
      </c>
      <c r="AD33" s="78">
        <v>25</v>
      </c>
      <c r="AE33" s="83">
        <v>1</v>
      </c>
      <c r="AF33" s="78">
        <v>39</v>
      </c>
    </row>
    <row r="34" spans="1:32" ht="30">
      <c r="A34" s="96" t="s">
        <v>92</v>
      </c>
      <c r="B34" s="55" t="s">
        <v>93</v>
      </c>
      <c r="C34" s="56" t="s">
        <v>95</v>
      </c>
      <c r="D34" s="57">
        <v>15600</v>
      </c>
      <c r="E34" s="58">
        <v>15600</v>
      </c>
      <c r="F34" s="59">
        <v>44374</v>
      </c>
      <c r="G34" s="60">
        <v>44282</v>
      </c>
      <c r="H34" s="61">
        <v>28.69</v>
      </c>
      <c r="I34" s="62">
        <v>19.25</v>
      </c>
      <c r="J34" s="63">
        <v>7.7</v>
      </c>
      <c r="K34" s="32">
        <f>I34*J34</f>
        <v>148.22499999999999</v>
      </c>
      <c r="L34" s="64">
        <v>1</v>
      </c>
      <c r="M34" s="65">
        <f t="shared" si="0"/>
        <v>531.57190624999998</v>
      </c>
      <c r="N34" s="66">
        <v>750</v>
      </c>
      <c r="O34" s="67">
        <v>5713</v>
      </c>
      <c r="P34" s="67">
        <f t="shared" si="1"/>
        <v>6463</v>
      </c>
      <c r="Q34" s="68">
        <f t="shared" si="2"/>
        <v>-9137</v>
      </c>
      <c r="R34" s="69">
        <f t="shared" si="3"/>
        <v>1.4109097775518493</v>
      </c>
      <c r="S34" s="91">
        <v>1.4032673495901102</v>
      </c>
      <c r="T34" s="70">
        <f t="shared" si="5"/>
        <v>2.6666666666666668E-2</v>
      </c>
      <c r="U34" s="71"/>
      <c r="V34" s="71"/>
      <c r="W34" s="72">
        <v>600.48186392914658</v>
      </c>
      <c r="X34" s="73">
        <v>13.555611728963076</v>
      </c>
      <c r="Y34" s="74">
        <v>18.78</v>
      </c>
      <c r="Z34" s="75">
        <v>1173.75</v>
      </c>
      <c r="AA34" s="76">
        <v>573.26813607085342</v>
      </c>
      <c r="AB34" s="77">
        <v>0.4884073576748485</v>
      </c>
      <c r="AC34" s="48">
        <v>2172.2681360708534</v>
      </c>
      <c r="AD34" s="78">
        <v>750</v>
      </c>
      <c r="AE34" s="83">
        <v>20</v>
      </c>
      <c r="AF34" s="78">
        <v>39</v>
      </c>
    </row>
    <row r="35" spans="1:32" ht="30">
      <c r="A35" s="54" t="s">
        <v>96</v>
      </c>
      <c r="B35" s="23" t="s">
        <v>40</v>
      </c>
      <c r="C35" s="24" t="s">
        <v>97</v>
      </c>
      <c r="D35" s="25">
        <v>7720</v>
      </c>
      <c r="E35" s="26">
        <v>7720</v>
      </c>
      <c r="F35" s="27">
        <v>44324</v>
      </c>
      <c r="G35" s="52">
        <v>44296</v>
      </c>
      <c r="H35" s="29">
        <v>25.4</v>
      </c>
      <c r="I35" s="30">
        <f t="shared" ref="I35:I52" si="10">K35/J35</f>
        <v>16.9375</v>
      </c>
      <c r="J35" s="31">
        <v>8</v>
      </c>
      <c r="K35" s="32">
        <v>135.5</v>
      </c>
      <c r="L35" s="33">
        <v>1</v>
      </c>
      <c r="M35" s="34">
        <f t="shared" si="0"/>
        <v>430.21249999999998</v>
      </c>
      <c r="N35" s="35">
        <v>390</v>
      </c>
      <c r="O35" s="37">
        <v>400</v>
      </c>
      <c r="P35" s="37">
        <f t="shared" si="1"/>
        <v>790</v>
      </c>
      <c r="Q35" s="38">
        <f t="shared" si="2"/>
        <v>-6930</v>
      </c>
      <c r="R35" s="39">
        <f t="shared" si="3"/>
        <v>0.90652875032687341</v>
      </c>
      <c r="S35" s="39">
        <f t="shared" si="4"/>
        <v>0.90652875032687341</v>
      </c>
      <c r="T35" s="40">
        <f t="shared" si="5"/>
        <v>2.564102564102564E-2</v>
      </c>
      <c r="U35" s="41" t="s">
        <v>88</v>
      </c>
      <c r="V35" s="41"/>
      <c r="W35" s="42">
        <v>901.29370787586004</v>
      </c>
      <c r="X35" s="43">
        <v>25.139958728559307</v>
      </c>
      <c r="Y35" s="44">
        <v>18</v>
      </c>
      <c r="Z35" s="45">
        <v>585</v>
      </c>
      <c r="AA35" s="46">
        <v>-316.29370787586004</v>
      </c>
      <c r="AB35" s="47">
        <v>-0.54067300491600001</v>
      </c>
      <c r="AC35" s="48">
        <v>-2925.9942996289524</v>
      </c>
      <c r="AD35" s="49">
        <v>390</v>
      </c>
      <c r="AE35" s="50">
        <v>10</v>
      </c>
      <c r="AF35" s="49">
        <v>3</v>
      </c>
    </row>
    <row r="36" spans="1:32" ht="30">
      <c r="A36" s="53" t="s">
        <v>98</v>
      </c>
      <c r="B36" s="23" t="s">
        <v>90</v>
      </c>
      <c r="C36" s="24" t="s">
        <v>91</v>
      </c>
      <c r="D36" s="25">
        <v>43688</v>
      </c>
      <c r="E36" s="26">
        <v>15000</v>
      </c>
      <c r="F36" s="85">
        <v>44311</v>
      </c>
      <c r="G36" s="52">
        <v>44267</v>
      </c>
      <c r="H36" s="29">
        <v>16.920000000000002</v>
      </c>
      <c r="I36" s="30">
        <f t="shared" si="10"/>
        <v>16.047619047619047</v>
      </c>
      <c r="J36" s="31">
        <v>10.5</v>
      </c>
      <c r="K36" s="32">
        <v>168.5</v>
      </c>
      <c r="L36" s="33">
        <v>1</v>
      </c>
      <c r="M36" s="34">
        <f t="shared" si="0"/>
        <v>356.3775</v>
      </c>
      <c r="N36" s="35">
        <v>500</v>
      </c>
      <c r="O36" s="37">
        <v>11616</v>
      </c>
      <c r="P36" s="37">
        <f t="shared" si="1"/>
        <v>12116</v>
      </c>
      <c r="Q36" s="38">
        <f t="shared" si="2"/>
        <v>-2884</v>
      </c>
      <c r="R36" s="39">
        <f t="shared" si="3"/>
        <v>1.4030066432364556</v>
      </c>
      <c r="S36" s="39">
        <f t="shared" si="4"/>
        <v>1.4030066432364556</v>
      </c>
      <c r="T36" s="40">
        <f t="shared" si="5"/>
        <v>2.8000000000000001E-2</v>
      </c>
      <c r="U36" s="41"/>
      <c r="V36" s="41"/>
      <c r="W36" s="42">
        <v>1025.0297972478406</v>
      </c>
      <c r="X36" s="43">
        <v>34.514966761296904</v>
      </c>
      <c r="Y36" s="44">
        <v>25</v>
      </c>
      <c r="Z36" s="45">
        <v>1041.6666666666665</v>
      </c>
      <c r="AA36" s="46">
        <v>16.636869418825881</v>
      </c>
      <c r="AB36" s="47">
        <v>1.597139464207285E-2</v>
      </c>
      <c r="AC36" s="48">
        <v>-710.71711425610283</v>
      </c>
      <c r="AD36" s="49">
        <v>500</v>
      </c>
      <c r="AE36" s="50">
        <v>14</v>
      </c>
      <c r="AF36" s="49">
        <v>40</v>
      </c>
    </row>
    <row r="37" spans="1:32">
      <c r="A37" s="54" t="s">
        <v>99</v>
      </c>
      <c r="B37" s="23" t="s">
        <v>90</v>
      </c>
      <c r="C37" s="24" t="s">
        <v>100</v>
      </c>
      <c r="D37" s="25">
        <v>3408</v>
      </c>
      <c r="E37" s="26">
        <v>3492</v>
      </c>
      <c r="F37" s="27">
        <v>44356</v>
      </c>
      <c r="G37" s="52">
        <v>44272</v>
      </c>
      <c r="H37" s="29">
        <v>38.869999999999997</v>
      </c>
      <c r="I37" s="30">
        <f t="shared" si="10"/>
        <v>17.1875</v>
      </c>
      <c r="J37" s="31">
        <v>8</v>
      </c>
      <c r="K37" s="32">
        <v>137.5</v>
      </c>
      <c r="L37" s="33">
        <v>1</v>
      </c>
      <c r="M37" s="34">
        <f t="shared" si="0"/>
        <v>668.078125</v>
      </c>
      <c r="N37" s="35">
        <v>1000</v>
      </c>
      <c r="O37" s="37">
        <v>1315</v>
      </c>
      <c r="P37" s="37">
        <f t="shared" si="1"/>
        <v>2315</v>
      </c>
      <c r="Q37" s="38">
        <f t="shared" si="2"/>
        <v>-1177</v>
      </c>
      <c r="R37" s="39">
        <f t="shared" si="3"/>
        <v>1.4968309282690553</v>
      </c>
      <c r="S37" s="39">
        <f t="shared" si="4"/>
        <v>1.4968309282690553</v>
      </c>
      <c r="T37" s="40">
        <f t="shared" si="5"/>
        <v>1.7999999999999999E-2</v>
      </c>
      <c r="U37" s="41"/>
      <c r="V37" s="41"/>
      <c r="W37" s="42">
        <v>1021.9341223832528</v>
      </c>
      <c r="X37" s="43">
        <v>18.35595121244096</v>
      </c>
      <c r="Y37" s="44">
        <v>9</v>
      </c>
      <c r="Z37" s="45">
        <v>750</v>
      </c>
      <c r="AA37" s="46">
        <v>-271.93412238325277</v>
      </c>
      <c r="AB37" s="47">
        <v>-0.36257882984433704</v>
      </c>
      <c r="AC37" s="48">
        <v>-9804.7411758600174</v>
      </c>
      <c r="AD37" s="49">
        <v>1000</v>
      </c>
      <c r="AE37" s="50">
        <v>18</v>
      </c>
      <c r="AF37" s="49">
        <v>32</v>
      </c>
    </row>
    <row r="38" spans="1:32" ht="30">
      <c r="A38" s="53" t="s">
        <v>101</v>
      </c>
      <c r="B38" s="23" t="s">
        <v>90</v>
      </c>
      <c r="C38" s="24" t="s">
        <v>91</v>
      </c>
      <c r="D38" s="25">
        <v>43688</v>
      </c>
      <c r="E38" s="26">
        <v>10000</v>
      </c>
      <c r="F38" s="85">
        <v>44311</v>
      </c>
      <c r="G38" s="52">
        <v>44265</v>
      </c>
      <c r="H38" s="29">
        <v>16.920000000000002</v>
      </c>
      <c r="I38" s="30">
        <f t="shared" si="10"/>
        <v>16.904761904761905</v>
      </c>
      <c r="J38" s="31">
        <v>10.5</v>
      </c>
      <c r="K38" s="32">
        <v>177.5</v>
      </c>
      <c r="L38" s="33">
        <v>1</v>
      </c>
      <c r="M38" s="34">
        <f t="shared" si="0"/>
        <v>375.41250000000002</v>
      </c>
      <c r="N38" s="35">
        <v>480</v>
      </c>
      <c r="O38" s="37">
        <v>8869</v>
      </c>
      <c r="P38" s="37">
        <f t="shared" si="1"/>
        <v>9349</v>
      </c>
      <c r="Q38" s="38">
        <f t="shared" si="2"/>
        <v>-651</v>
      </c>
      <c r="R38" s="39">
        <f t="shared" si="3"/>
        <v>1.278593547098192</v>
      </c>
      <c r="S38" s="39">
        <f t="shared" si="4"/>
        <v>1.278593547098192</v>
      </c>
      <c r="T38" s="40">
        <f t="shared" si="5"/>
        <v>2.5000000000000001E-2</v>
      </c>
      <c r="U38" s="41"/>
      <c r="V38" s="41"/>
      <c r="W38" s="42">
        <v>1024.8844125311082</v>
      </c>
      <c r="X38" s="43">
        <v>32.760264909594909</v>
      </c>
      <c r="Y38" s="44">
        <v>25</v>
      </c>
      <c r="Z38" s="45">
        <v>1000</v>
      </c>
      <c r="AA38" s="46">
        <v>-24.884412531108183</v>
      </c>
      <c r="AB38" s="47">
        <v>-2.4884412531108183E-2</v>
      </c>
      <c r="AC38" s="48">
        <v>-1291.00788112906</v>
      </c>
      <c r="AD38" s="49">
        <v>480</v>
      </c>
      <c r="AE38" s="50">
        <v>12</v>
      </c>
      <c r="AF38" s="49">
        <v>40</v>
      </c>
    </row>
    <row r="39" spans="1:32">
      <c r="A39" s="53" t="s">
        <v>102</v>
      </c>
      <c r="B39" s="23" t="s">
        <v>40</v>
      </c>
      <c r="C39" s="24">
        <v>100126118</v>
      </c>
      <c r="D39" s="25">
        <v>2178</v>
      </c>
      <c r="E39" s="26">
        <v>2178</v>
      </c>
      <c r="F39" s="27">
        <v>44311</v>
      </c>
      <c r="G39" s="52">
        <v>44296</v>
      </c>
      <c r="H39" s="29">
        <v>53.53</v>
      </c>
      <c r="I39" s="30">
        <f t="shared" si="10"/>
        <v>16.875</v>
      </c>
      <c r="J39" s="31">
        <v>8</v>
      </c>
      <c r="K39" s="32">
        <v>135</v>
      </c>
      <c r="L39" s="33">
        <v>1</v>
      </c>
      <c r="M39" s="34">
        <f t="shared" si="0"/>
        <v>903.31875000000002</v>
      </c>
      <c r="N39" s="35">
        <v>910</v>
      </c>
      <c r="O39" s="37">
        <v>1220</v>
      </c>
      <c r="P39" s="37">
        <f t="shared" si="1"/>
        <v>2130</v>
      </c>
      <c r="Q39" s="38">
        <f t="shared" si="2"/>
        <v>-48</v>
      </c>
      <c r="R39" s="39">
        <f t="shared" si="3"/>
        <v>1.0073963371179886</v>
      </c>
      <c r="S39" s="39">
        <f t="shared" si="4"/>
        <v>1.0073963371179886</v>
      </c>
      <c r="T39" s="40">
        <f t="shared" si="5"/>
        <v>2.197802197802198E-2</v>
      </c>
      <c r="U39" s="41" t="s">
        <v>88</v>
      </c>
      <c r="V39" s="41"/>
      <c r="W39" s="42">
        <v>1000.9257292490119</v>
      </c>
      <c r="X39" s="43">
        <v>13.296645011506893</v>
      </c>
      <c r="Y39" s="44">
        <v>11.82</v>
      </c>
      <c r="Z39" s="45">
        <v>896.34999999999991</v>
      </c>
      <c r="AA39" s="46">
        <v>-104.57572924901194</v>
      </c>
      <c r="AB39" s="47">
        <v>-0.1166684099392112</v>
      </c>
      <c r="AC39" s="48">
        <v>-792.60523215865271</v>
      </c>
      <c r="AD39" s="49">
        <v>910</v>
      </c>
      <c r="AE39" s="50">
        <v>20</v>
      </c>
      <c r="AF39" s="86">
        <v>3</v>
      </c>
    </row>
    <row r="40" spans="1:32">
      <c r="A40" s="87" t="s">
        <v>103</v>
      </c>
      <c r="B40" s="23" t="s">
        <v>40</v>
      </c>
      <c r="C40" s="24">
        <v>100124958</v>
      </c>
      <c r="D40" s="25">
        <v>3190</v>
      </c>
      <c r="E40" s="26">
        <v>3214</v>
      </c>
      <c r="F40" s="27">
        <v>44374</v>
      </c>
      <c r="G40" s="52">
        <v>44299</v>
      </c>
      <c r="H40" s="29">
        <v>49.4</v>
      </c>
      <c r="I40" s="30">
        <f t="shared" si="10"/>
        <v>18.5625</v>
      </c>
      <c r="J40" s="31">
        <v>8</v>
      </c>
      <c r="K40" s="32">
        <v>148.5</v>
      </c>
      <c r="L40" s="33">
        <v>1</v>
      </c>
      <c r="M40" s="34">
        <f t="shared" si="0"/>
        <v>916.98749999999995</v>
      </c>
      <c r="N40" s="35">
        <v>800</v>
      </c>
      <c r="O40" s="37">
        <v>0</v>
      </c>
      <c r="P40" s="37">
        <f t="shared" si="1"/>
        <v>800</v>
      </c>
      <c r="Q40" s="38">
        <f t="shared" si="2"/>
        <v>-2414</v>
      </c>
      <c r="R40" s="39">
        <f t="shared" si="3"/>
        <v>0.87242192505350402</v>
      </c>
      <c r="S40" s="39">
        <f t="shared" si="4"/>
        <v>0.87242192505350402</v>
      </c>
      <c r="T40" s="40">
        <f t="shared" si="5"/>
        <v>3.125E-2</v>
      </c>
      <c r="U40" s="41" t="s">
        <v>104</v>
      </c>
      <c r="V40" s="41"/>
      <c r="W40" s="42">
        <v>1009.220652173913</v>
      </c>
      <c r="X40" s="43">
        <v>13.20699336259977</v>
      </c>
      <c r="Y40" s="44">
        <v>12</v>
      </c>
      <c r="Z40" s="45">
        <v>800</v>
      </c>
      <c r="AA40" s="46">
        <v>-209.22065217391298</v>
      </c>
      <c r="AB40" s="47">
        <v>-0.26152581521739121</v>
      </c>
      <c r="AC40" s="48">
        <v>-209.22065217391298</v>
      </c>
      <c r="AD40" s="49">
        <v>800</v>
      </c>
      <c r="AE40" s="50">
        <v>25</v>
      </c>
      <c r="AF40" s="49">
        <v>1</v>
      </c>
    </row>
    <row r="41" spans="1:32" ht="30">
      <c r="A41" s="53" t="s">
        <v>105</v>
      </c>
      <c r="B41" s="23" t="s">
        <v>90</v>
      </c>
      <c r="C41" s="24" t="s">
        <v>106</v>
      </c>
      <c r="D41" s="25">
        <v>43392</v>
      </c>
      <c r="E41" s="26">
        <v>10627</v>
      </c>
      <c r="F41" s="27">
        <v>44304</v>
      </c>
      <c r="G41" s="52">
        <v>44292</v>
      </c>
      <c r="H41" s="29">
        <v>33.409999999999997</v>
      </c>
      <c r="I41" s="30">
        <f t="shared" si="10"/>
        <v>17.625</v>
      </c>
      <c r="J41" s="31">
        <v>8</v>
      </c>
      <c r="K41" s="32">
        <v>141</v>
      </c>
      <c r="L41" s="33">
        <v>1</v>
      </c>
      <c r="M41" s="34">
        <f t="shared" si="0"/>
        <v>588.85124999999994</v>
      </c>
      <c r="N41" s="35">
        <v>850</v>
      </c>
      <c r="O41" s="37">
        <v>4580</v>
      </c>
      <c r="P41" s="37">
        <f t="shared" si="1"/>
        <v>5430</v>
      </c>
      <c r="Q41" s="38">
        <f t="shared" si="2"/>
        <v>-5197</v>
      </c>
      <c r="R41" s="39">
        <f t="shared" si="3"/>
        <v>1.4434884871179268</v>
      </c>
      <c r="S41" s="39">
        <f t="shared" si="4"/>
        <v>1.4434884871179268</v>
      </c>
      <c r="T41" s="40">
        <f t="shared" si="5"/>
        <v>2.2352941176470589E-2</v>
      </c>
      <c r="U41" s="41"/>
      <c r="V41" s="41"/>
      <c r="W41" s="42">
        <v>1007.3584727711901</v>
      </c>
      <c r="X41" s="43">
        <v>20.52861681664815</v>
      </c>
      <c r="Y41" s="44">
        <v>11</v>
      </c>
      <c r="Z41" s="45">
        <v>779.16666666666663</v>
      </c>
      <c r="AA41" s="46">
        <v>-228.19180610452349</v>
      </c>
      <c r="AB41" s="47">
        <v>-0.29286648911810503</v>
      </c>
      <c r="AC41" s="48">
        <v>-1792.053303127587</v>
      </c>
      <c r="AD41" s="49">
        <v>850</v>
      </c>
      <c r="AE41" s="50">
        <v>19</v>
      </c>
      <c r="AF41" s="49">
        <v>7</v>
      </c>
    </row>
    <row r="42" spans="1:32" ht="30">
      <c r="A42" s="53" t="s">
        <v>107</v>
      </c>
      <c r="B42" s="23" t="s">
        <v>90</v>
      </c>
      <c r="C42" s="24" t="s">
        <v>106</v>
      </c>
      <c r="D42" s="25">
        <v>43392</v>
      </c>
      <c r="E42" s="26">
        <v>17000</v>
      </c>
      <c r="F42" s="27">
        <v>44304</v>
      </c>
      <c r="G42" s="52">
        <v>44284</v>
      </c>
      <c r="H42" s="29">
        <v>33.409999999999997</v>
      </c>
      <c r="I42" s="30">
        <f t="shared" si="10"/>
        <v>20.1875</v>
      </c>
      <c r="J42" s="31">
        <v>8</v>
      </c>
      <c r="K42" s="32">
        <v>161.5</v>
      </c>
      <c r="L42" s="33">
        <v>1</v>
      </c>
      <c r="M42" s="34">
        <f t="shared" si="0"/>
        <v>674.4643749999999</v>
      </c>
      <c r="N42" s="35">
        <v>1080</v>
      </c>
      <c r="O42" s="37">
        <v>10670</v>
      </c>
      <c r="P42" s="37">
        <f t="shared" si="1"/>
        <v>11750</v>
      </c>
      <c r="Q42" s="38">
        <f t="shared" si="2"/>
        <v>-5250</v>
      </c>
      <c r="R42" s="39">
        <f t="shared" si="3"/>
        <v>1.6012706379043373</v>
      </c>
      <c r="S42" s="88">
        <f t="shared" si="4"/>
        <v>1.6012706379043373</v>
      </c>
      <c r="T42" s="40">
        <f t="shared" si="5"/>
        <v>2.0370370370370372E-2</v>
      </c>
      <c r="U42" s="41"/>
      <c r="V42" s="41"/>
      <c r="W42" s="42">
        <v>1066.4330964719661</v>
      </c>
      <c r="X42" s="43">
        <v>18.973866718555144</v>
      </c>
      <c r="Y42" s="44">
        <v>11</v>
      </c>
      <c r="Z42" s="45">
        <v>990</v>
      </c>
      <c r="AA42" s="46">
        <v>-76.43309647196611</v>
      </c>
      <c r="AB42" s="47">
        <v>-7.7205147951480924E-2</v>
      </c>
      <c r="AC42" s="48">
        <v>-2517.4240009233918</v>
      </c>
      <c r="AD42" s="49">
        <v>1080</v>
      </c>
      <c r="AE42" s="50">
        <v>22</v>
      </c>
      <c r="AF42" s="49">
        <v>14</v>
      </c>
    </row>
    <row r="43" spans="1:32">
      <c r="A43" s="53" t="s">
        <v>108</v>
      </c>
      <c r="B43" s="23" t="s">
        <v>90</v>
      </c>
      <c r="C43" s="24" t="s">
        <v>109</v>
      </c>
      <c r="D43" s="25">
        <v>62680</v>
      </c>
      <c r="E43" s="26">
        <v>10000</v>
      </c>
      <c r="F43" s="27">
        <v>44304</v>
      </c>
      <c r="G43" s="52">
        <v>44278</v>
      </c>
      <c r="H43" s="29">
        <v>19.57</v>
      </c>
      <c r="I43" s="30">
        <f t="shared" si="10"/>
        <v>18.38095238095238</v>
      </c>
      <c r="J43" s="31">
        <v>10.5</v>
      </c>
      <c r="K43" s="32">
        <v>193</v>
      </c>
      <c r="L43" s="33">
        <v>1</v>
      </c>
      <c r="M43" s="34">
        <f t="shared" si="0"/>
        <v>472.12624999999997</v>
      </c>
      <c r="N43" s="35">
        <v>585</v>
      </c>
      <c r="O43" s="37">
        <v>7245</v>
      </c>
      <c r="P43" s="37">
        <f t="shared" si="1"/>
        <v>7830</v>
      </c>
      <c r="Q43" s="38">
        <f t="shared" si="2"/>
        <v>-2170</v>
      </c>
      <c r="R43" s="39">
        <f t="shared" si="3"/>
        <v>1.2390753532556176</v>
      </c>
      <c r="S43" s="39">
        <f t="shared" si="4"/>
        <v>1.2390753532556176</v>
      </c>
      <c r="T43" s="40">
        <f t="shared" si="5"/>
        <v>2.564102564102564E-2</v>
      </c>
      <c r="U43" s="41"/>
      <c r="V43" s="41"/>
      <c r="W43" s="42">
        <v>1040.9979999634022</v>
      </c>
      <c r="X43" s="43">
        <v>26.458973631652185</v>
      </c>
      <c r="Y43" s="44">
        <v>20.5</v>
      </c>
      <c r="Z43" s="45">
        <v>999.375</v>
      </c>
      <c r="AA43" s="46">
        <v>-41.622999963402208</v>
      </c>
      <c r="AB43" s="47">
        <v>-4.1649030607531917E-2</v>
      </c>
      <c r="AC43" s="48">
        <v>-7432.4004695881913</v>
      </c>
      <c r="AD43" s="49">
        <v>585</v>
      </c>
      <c r="AE43" s="49">
        <v>15</v>
      </c>
      <c r="AF43" s="49">
        <v>19</v>
      </c>
    </row>
    <row r="44" spans="1:32">
      <c r="A44" s="53" t="s">
        <v>110</v>
      </c>
      <c r="B44" s="23" t="s">
        <v>90</v>
      </c>
      <c r="C44" s="24" t="s">
        <v>109</v>
      </c>
      <c r="D44" s="25">
        <v>62680</v>
      </c>
      <c r="E44" s="26">
        <v>10000</v>
      </c>
      <c r="F44" s="27">
        <v>44304</v>
      </c>
      <c r="G44" s="52">
        <v>44280</v>
      </c>
      <c r="H44" s="29">
        <v>19.57</v>
      </c>
      <c r="I44" s="30">
        <f t="shared" si="10"/>
        <v>19</v>
      </c>
      <c r="J44" s="31">
        <v>10.5</v>
      </c>
      <c r="K44" s="32">
        <v>199.5</v>
      </c>
      <c r="L44" s="33">
        <v>1</v>
      </c>
      <c r="M44" s="34">
        <f t="shared" si="0"/>
        <v>488.02687499999996</v>
      </c>
      <c r="N44" s="35">
        <v>600</v>
      </c>
      <c r="O44" s="37">
        <v>6551</v>
      </c>
      <c r="P44" s="37">
        <f t="shared" si="1"/>
        <v>7151</v>
      </c>
      <c r="Q44" s="38">
        <f t="shared" si="2"/>
        <v>-2849</v>
      </c>
      <c r="R44" s="39">
        <f t="shared" si="3"/>
        <v>1.2294404893173148</v>
      </c>
      <c r="S44" s="39">
        <f t="shared" si="4"/>
        <v>1.2294404893173148</v>
      </c>
      <c r="T44" s="40">
        <f t="shared" si="5"/>
        <v>3.1666666666666669E-2</v>
      </c>
      <c r="U44" s="41"/>
      <c r="V44" s="41"/>
      <c r="W44" s="42">
        <v>1050.8054721124286</v>
      </c>
      <c r="X44" s="43">
        <v>25.838055876224324</v>
      </c>
      <c r="Y44" s="44">
        <v>20.5</v>
      </c>
      <c r="Z44" s="45">
        <v>1025</v>
      </c>
      <c r="AA44" s="46">
        <v>-25.805472112428561</v>
      </c>
      <c r="AB44" s="47">
        <v>-2.5176070353588841E-2</v>
      </c>
      <c r="AC44" s="48">
        <v>-6488.3756598015934</v>
      </c>
      <c r="AD44" s="49">
        <v>600</v>
      </c>
      <c r="AE44" s="49">
        <v>19</v>
      </c>
      <c r="AF44" s="49">
        <v>17</v>
      </c>
    </row>
    <row r="45" spans="1:32">
      <c r="A45" s="53" t="s">
        <v>111</v>
      </c>
      <c r="B45" s="23" t="s">
        <v>90</v>
      </c>
      <c r="C45" s="24" t="s">
        <v>109</v>
      </c>
      <c r="D45" s="25">
        <v>62680</v>
      </c>
      <c r="E45" s="26">
        <v>10000</v>
      </c>
      <c r="F45" s="27">
        <v>44304</v>
      </c>
      <c r="G45" s="52">
        <v>44284</v>
      </c>
      <c r="H45" s="29">
        <v>19.57</v>
      </c>
      <c r="I45" s="30">
        <f t="shared" si="10"/>
        <v>18.714285714285715</v>
      </c>
      <c r="J45" s="31">
        <v>10.5</v>
      </c>
      <c r="K45" s="32">
        <v>196.5</v>
      </c>
      <c r="L45" s="33">
        <v>1</v>
      </c>
      <c r="M45" s="34">
        <f t="shared" si="0"/>
        <v>480.68812500000001</v>
      </c>
      <c r="N45" s="35">
        <v>566</v>
      </c>
      <c r="O45" s="37">
        <v>6016</v>
      </c>
      <c r="P45" s="37">
        <f t="shared" si="1"/>
        <v>6582</v>
      </c>
      <c r="Q45" s="38">
        <f t="shared" si="2"/>
        <v>-3418</v>
      </c>
      <c r="R45" s="39">
        <f t="shared" si="3"/>
        <v>1.1774786406466771</v>
      </c>
      <c r="S45" s="39">
        <f t="shared" si="4"/>
        <v>1.1774786406466771</v>
      </c>
      <c r="T45" s="40">
        <f t="shared" si="5"/>
        <v>3.0035335689045935E-2</v>
      </c>
      <c r="U45" s="41"/>
      <c r="V45" s="41"/>
      <c r="W45" s="42">
        <v>1039.1095003513396</v>
      </c>
      <c r="X45" s="43">
        <v>25.940549299436249</v>
      </c>
      <c r="Y45" s="44">
        <v>20.5</v>
      </c>
      <c r="Z45" s="45">
        <v>966.91666666666663</v>
      </c>
      <c r="AA45" s="46">
        <v>-72.192833684673019</v>
      </c>
      <c r="AB45" s="47">
        <v>-7.4662932363705622E-2</v>
      </c>
      <c r="AC45" s="48">
        <v>-8187.5460101713161</v>
      </c>
      <c r="AD45" s="49">
        <v>566</v>
      </c>
      <c r="AE45" s="49">
        <v>17</v>
      </c>
      <c r="AF45" s="49">
        <v>14</v>
      </c>
    </row>
    <row r="46" spans="1:32" ht="30">
      <c r="A46" s="53" t="s">
        <v>112</v>
      </c>
      <c r="B46" s="23" t="s">
        <v>40</v>
      </c>
      <c r="C46" s="24" t="s">
        <v>113</v>
      </c>
      <c r="D46" s="25">
        <v>3236</v>
      </c>
      <c r="E46" s="26">
        <v>3376</v>
      </c>
      <c r="F46" s="85">
        <v>44311</v>
      </c>
      <c r="G46" s="52">
        <v>44293</v>
      </c>
      <c r="H46" s="29">
        <v>34.950000000000003</v>
      </c>
      <c r="I46" s="30">
        <f t="shared" si="10"/>
        <v>17.3125</v>
      </c>
      <c r="J46" s="31">
        <v>8</v>
      </c>
      <c r="K46" s="32">
        <v>138.5</v>
      </c>
      <c r="L46" s="33">
        <v>1</v>
      </c>
      <c r="M46" s="34">
        <f t="shared" si="0"/>
        <v>605.07187500000009</v>
      </c>
      <c r="N46" s="35">
        <v>620</v>
      </c>
      <c r="O46" s="37">
        <v>2080</v>
      </c>
      <c r="P46" s="37">
        <f t="shared" si="1"/>
        <v>2700</v>
      </c>
      <c r="Q46" s="38">
        <f t="shared" si="2"/>
        <v>-676</v>
      </c>
      <c r="R46" s="39">
        <f t="shared" si="3"/>
        <v>1.0246716557433775</v>
      </c>
      <c r="S46" s="39">
        <f t="shared" si="4"/>
        <v>1.0246716557433775</v>
      </c>
      <c r="T46" s="40">
        <f t="shared" si="5"/>
        <v>2.4193548387096774E-2</v>
      </c>
      <c r="U46" s="41" t="s">
        <v>114</v>
      </c>
      <c r="V46" s="41"/>
      <c r="W46" s="42">
        <v>944.08407963694924</v>
      </c>
      <c r="X46" s="43">
        <v>18.723410265339783</v>
      </c>
      <c r="Y46" s="44">
        <v>17.329999999999998</v>
      </c>
      <c r="Z46" s="45">
        <v>895.38333333333321</v>
      </c>
      <c r="AA46" s="46">
        <v>-48.700746303616029</v>
      </c>
      <c r="AB46" s="47">
        <v>-5.4390945744224303E-2</v>
      </c>
      <c r="AC46" s="48">
        <v>-5283.7330861666478</v>
      </c>
      <c r="AD46" s="49">
        <v>620</v>
      </c>
      <c r="AE46" s="49">
        <v>15</v>
      </c>
      <c r="AF46" s="49">
        <v>6</v>
      </c>
    </row>
    <row r="47" spans="1:32">
      <c r="A47" s="54" t="s">
        <v>115</v>
      </c>
      <c r="B47" s="23" t="s">
        <v>40</v>
      </c>
      <c r="C47" s="24">
        <v>100124942</v>
      </c>
      <c r="D47" s="25">
        <v>2222</v>
      </c>
      <c r="E47" s="26">
        <v>2313</v>
      </c>
      <c r="F47" s="27">
        <v>44322</v>
      </c>
      <c r="G47" s="52">
        <v>44298</v>
      </c>
      <c r="H47" s="29">
        <v>45</v>
      </c>
      <c r="I47" s="30">
        <f t="shared" si="10"/>
        <v>18.875</v>
      </c>
      <c r="J47" s="31">
        <v>8</v>
      </c>
      <c r="K47" s="32">
        <v>151</v>
      </c>
      <c r="L47" s="33">
        <v>1</v>
      </c>
      <c r="M47" s="34">
        <f t="shared" si="0"/>
        <v>849.375</v>
      </c>
      <c r="N47" s="35">
        <v>900</v>
      </c>
      <c r="O47" s="37">
        <v>550</v>
      </c>
      <c r="P47" s="37">
        <f t="shared" si="1"/>
        <v>1450</v>
      </c>
      <c r="Q47" s="38">
        <f t="shared" si="2"/>
        <v>-863</v>
      </c>
      <c r="R47" s="39">
        <f t="shared" si="3"/>
        <v>1.0596026490066226</v>
      </c>
      <c r="S47" s="39">
        <f t="shared" si="4"/>
        <v>1.0596026490066226</v>
      </c>
      <c r="T47" s="40">
        <f t="shared" si="5"/>
        <v>2.1111111111111112E-2</v>
      </c>
      <c r="U47" s="41" t="s">
        <v>52</v>
      </c>
      <c r="V47" s="41"/>
      <c r="W47" s="42">
        <v>1011.3555453081541</v>
      </c>
      <c r="X47" s="43">
        <v>14.288466865280764</v>
      </c>
      <c r="Y47" s="44">
        <v>12</v>
      </c>
      <c r="Z47" s="45">
        <v>900</v>
      </c>
      <c r="AA47" s="46">
        <v>-111.35554530815409</v>
      </c>
      <c r="AB47" s="47">
        <v>-0.12372838367572676</v>
      </c>
      <c r="AC47" s="48">
        <v>3970.5603743935617</v>
      </c>
      <c r="AD47" s="49">
        <v>900</v>
      </c>
      <c r="AE47" s="49">
        <v>19</v>
      </c>
      <c r="AF47" s="49">
        <v>4</v>
      </c>
    </row>
    <row r="48" spans="1:32">
      <c r="A48" s="53" t="s">
        <v>116</v>
      </c>
      <c r="B48" s="23" t="s">
        <v>90</v>
      </c>
      <c r="C48" s="24" t="s">
        <v>117</v>
      </c>
      <c r="D48" s="25">
        <v>39258</v>
      </c>
      <c r="E48" s="26">
        <v>10000</v>
      </c>
      <c r="F48" s="27">
        <v>44374</v>
      </c>
      <c r="G48" s="52">
        <v>44274</v>
      </c>
      <c r="H48" s="29">
        <v>21.38</v>
      </c>
      <c r="I48" s="30">
        <f t="shared" si="10"/>
        <v>17.842105263157894</v>
      </c>
      <c r="J48" s="31">
        <v>9.5</v>
      </c>
      <c r="K48" s="32">
        <v>169.5</v>
      </c>
      <c r="L48" s="33">
        <v>1</v>
      </c>
      <c r="M48" s="34">
        <f t="shared" si="0"/>
        <v>452.98874999999998</v>
      </c>
      <c r="N48" s="35">
        <v>560</v>
      </c>
      <c r="O48" s="37">
        <v>9314</v>
      </c>
      <c r="P48" s="37">
        <f t="shared" si="1"/>
        <v>9874</v>
      </c>
      <c r="Q48" s="38">
        <f t="shared" si="2"/>
        <v>-126</v>
      </c>
      <c r="R48" s="39">
        <f t="shared" si="3"/>
        <v>1.2362337916780495</v>
      </c>
      <c r="S48" s="39">
        <f t="shared" si="4"/>
        <v>1.2362337916780495</v>
      </c>
      <c r="T48" s="40">
        <f t="shared" si="5"/>
        <v>3.0357142857142857E-2</v>
      </c>
      <c r="U48" s="41"/>
      <c r="V48" s="41"/>
      <c r="W48" s="42">
        <v>987.58075450153717</v>
      </c>
      <c r="X48" s="43">
        <v>26.16172930126509</v>
      </c>
      <c r="Y48" s="44">
        <v>14</v>
      </c>
      <c r="Z48" s="45">
        <v>653.33333333333326</v>
      </c>
      <c r="AA48" s="46">
        <v>-334.24742116820391</v>
      </c>
      <c r="AB48" s="47">
        <v>-0.51160319566561829</v>
      </c>
      <c r="AC48" s="48">
        <v>-10891.387938932117</v>
      </c>
      <c r="AD48" s="49">
        <v>560</v>
      </c>
      <c r="AE48" s="49">
        <v>17</v>
      </c>
      <c r="AF48" s="49">
        <v>22</v>
      </c>
    </row>
    <row r="49" spans="1:32">
      <c r="A49" s="53" t="s">
        <v>118</v>
      </c>
      <c r="B49" s="23" t="s">
        <v>90</v>
      </c>
      <c r="C49" s="24" t="s">
        <v>109</v>
      </c>
      <c r="D49" s="25">
        <v>62680</v>
      </c>
      <c r="E49" s="26">
        <v>10000</v>
      </c>
      <c r="F49" s="27">
        <v>44304</v>
      </c>
      <c r="G49" s="52">
        <v>44277</v>
      </c>
      <c r="H49" s="29">
        <v>19.57</v>
      </c>
      <c r="I49" s="30">
        <f t="shared" si="10"/>
        <v>19.571428571428573</v>
      </c>
      <c r="J49" s="31">
        <v>10.5</v>
      </c>
      <c r="K49" s="32">
        <v>205.5</v>
      </c>
      <c r="L49" s="33">
        <v>1</v>
      </c>
      <c r="M49" s="34">
        <f t="shared" si="0"/>
        <v>502.70437500000003</v>
      </c>
      <c r="N49" s="35">
        <v>596</v>
      </c>
      <c r="O49" s="37">
        <v>8139</v>
      </c>
      <c r="P49" s="37">
        <f t="shared" si="1"/>
        <v>8735</v>
      </c>
      <c r="Q49" s="38">
        <f t="shared" si="2"/>
        <v>-1265</v>
      </c>
      <c r="R49" s="39">
        <f t="shared" si="3"/>
        <v>1.1855874538589404</v>
      </c>
      <c r="S49" s="39">
        <f t="shared" si="4"/>
        <v>1.1855874538589404</v>
      </c>
      <c r="T49" s="40">
        <f t="shared" si="5"/>
        <v>2.5167785234899327E-2</v>
      </c>
      <c r="U49" s="41"/>
      <c r="V49" s="41"/>
      <c r="W49" s="42">
        <v>1071.0866156346069</v>
      </c>
      <c r="X49" s="43">
        <v>25.567788996495764</v>
      </c>
      <c r="Y49" s="44">
        <v>20.5</v>
      </c>
      <c r="Z49" s="45">
        <v>1018.1666666666666</v>
      </c>
      <c r="AA49" s="46">
        <v>-52.919948967940286</v>
      </c>
      <c r="AB49" s="47">
        <v>-5.1975723327490869E-2</v>
      </c>
      <c r="AC49" s="48">
        <v>-4260.0104529443097</v>
      </c>
      <c r="AD49" s="49">
        <v>596</v>
      </c>
      <c r="AE49" s="49">
        <v>15</v>
      </c>
      <c r="AF49" s="49">
        <v>20</v>
      </c>
    </row>
    <row r="50" spans="1:32">
      <c r="A50" s="53" t="s">
        <v>119</v>
      </c>
      <c r="B50" s="23" t="s">
        <v>90</v>
      </c>
      <c r="C50" s="24" t="s">
        <v>117</v>
      </c>
      <c r="D50" s="25">
        <v>39258</v>
      </c>
      <c r="E50" s="26">
        <v>10000</v>
      </c>
      <c r="F50" s="27">
        <v>44374</v>
      </c>
      <c r="G50" s="52">
        <v>44277</v>
      </c>
      <c r="H50" s="29">
        <v>21.38</v>
      </c>
      <c r="I50" s="30">
        <f t="shared" si="10"/>
        <v>17.789473684210527</v>
      </c>
      <c r="J50" s="31">
        <v>9.5</v>
      </c>
      <c r="K50" s="32">
        <v>169</v>
      </c>
      <c r="L50" s="33">
        <v>1</v>
      </c>
      <c r="M50" s="34">
        <f t="shared" si="0"/>
        <v>451.65249999999997</v>
      </c>
      <c r="N50" s="35">
        <v>577</v>
      </c>
      <c r="O50" s="37">
        <v>8333</v>
      </c>
      <c r="P50" s="37">
        <f t="shared" si="1"/>
        <v>8910</v>
      </c>
      <c r="Q50" s="38">
        <f t="shared" si="2"/>
        <v>-1090</v>
      </c>
      <c r="R50" s="39">
        <f t="shared" si="3"/>
        <v>1.2775308450634062</v>
      </c>
      <c r="S50" s="39">
        <f t="shared" si="4"/>
        <v>1.2775308450634062</v>
      </c>
      <c r="T50" s="40">
        <f t="shared" si="5"/>
        <v>2.0797227036395149E-2</v>
      </c>
      <c r="U50" s="41"/>
      <c r="V50" s="41"/>
      <c r="W50" s="42">
        <v>979.45482587468894</v>
      </c>
      <c r="X50" s="43">
        <v>26.023232264841369</v>
      </c>
      <c r="Y50" s="44">
        <v>14</v>
      </c>
      <c r="Z50" s="45">
        <v>673.16666666666674</v>
      </c>
      <c r="AA50" s="46">
        <v>-306.28815920802219</v>
      </c>
      <c r="AB50" s="47">
        <v>-0.45499602754348428</v>
      </c>
      <c r="AC50" s="48">
        <v>-7548.2978194935331</v>
      </c>
      <c r="AD50" s="49">
        <v>577</v>
      </c>
      <c r="AE50" s="49">
        <v>12</v>
      </c>
      <c r="AF50" s="49">
        <v>20</v>
      </c>
    </row>
    <row r="51" spans="1:32" ht="30">
      <c r="A51" s="54" t="s">
        <v>120</v>
      </c>
      <c r="B51" s="23" t="s">
        <v>47</v>
      </c>
      <c r="C51" s="24" t="s">
        <v>48</v>
      </c>
      <c r="D51" s="25">
        <v>229535</v>
      </c>
      <c r="E51" s="26">
        <v>10000</v>
      </c>
      <c r="F51" s="27">
        <v>44374</v>
      </c>
      <c r="G51" s="52">
        <v>44296</v>
      </c>
      <c r="H51" s="29">
        <v>50.62</v>
      </c>
      <c r="I51" s="30">
        <f t="shared" si="10"/>
        <v>16.125</v>
      </c>
      <c r="J51" s="31">
        <v>8</v>
      </c>
      <c r="K51" s="32">
        <v>129</v>
      </c>
      <c r="L51" s="33">
        <v>1</v>
      </c>
      <c r="M51" s="34">
        <f t="shared" si="0"/>
        <v>816.24749999999995</v>
      </c>
      <c r="N51" s="35">
        <v>1100</v>
      </c>
      <c r="O51" s="37">
        <v>1450</v>
      </c>
      <c r="P51" s="37">
        <f t="shared" si="1"/>
        <v>2550</v>
      </c>
      <c r="Q51" s="38">
        <f t="shared" si="2"/>
        <v>-7450</v>
      </c>
      <c r="R51" s="39">
        <f t="shared" si="3"/>
        <v>1.3476304674746324</v>
      </c>
      <c r="S51" s="39">
        <f t="shared" si="4"/>
        <v>1.3476304674746324</v>
      </c>
      <c r="T51" s="40">
        <f t="shared" si="5"/>
        <v>0.03</v>
      </c>
      <c r="U51" s="41" t="s">
        <v>114</v>
      </c>
      <c r="V51" s="41"/>
      <c r="W51" s="42">
        <v>1032.0024857268336</v>
      </c>
      <c r="X51" s="43">
        <v>15.171905370273112</v>
      </c>
      <c r="Y51" s="44">
        <v>7</v>
      </c>
      <c r="Z51" s="45">
        <v>641.66666666666674</v>
      </c>
      <c r="AA51" s="46">
        <v>-390.33581906016684</v>
      </c>
      <c r="AB51" s="47">
        <v>-0.60831556217168847</v>
      </c>
      <c r="AC51" s="48">
        <v>-2184.0067274714011</v>
      </c>
      <c r="AD51" s="49">
        <v>1100</v>
      </c>
      <c r="AE51" s="49">
        <v>33</v>
      </c>
      <c r="AF51" s="49">
        <v>6</v>
      </c>
    </row>
    <row r="52" spans="1:32">
      <c r="A52" s="53" t="s">
        <v>121</v>
      </c>
      <c r="B52" s="23" t="s">
        <v>90</v>
      </c>
      <c r="C52" s="24" t="s">
        <v>117</v>
      </c>
      <c r="D52" s="25">
        <v>39258</v>
      </c>
      <c r="E52" s="26">
        <v>9258</v>
      </c>
      <c r="F52" s="27">
        <v>44374</v>
      </c>
      <c r="G52" s="52">
        <v>44277</v>
      </c>
      <c r="H52" s="29">
        <v>21.38</v>
      </c>
      <c r="I52" s="30">
        <f t="shared" si="10"/>
        <v>19.419298210526314</v>
      </c>
      <c r="J52" s="31">
        <v>9.5</v>
      </c>
      <c r="K52" s="32">
        <v>184.48333299999999</v>
      </c>
      <c r="L52" s="33">
        <v>1</v>
      </c>
      <c r="M52" s="34">
        <f t="shared" si="0"/>
        <v>493.03170744249996</v>
      </c>
      <c r="N52" s="35">
        <v>540</v>
      </c>
      <c r="O52" s="37">
        <v>4357</v>
      </c>
      <c r="P52" s="37">
        <f t="shared" si="1"/>
        <v>4897</v>
      </c>
      <c r="Q52" s="38">
        <f t="shared" si="2"/>
        <v>-4361</v>
      </c>
      <c r="R52" s="39">
        <f t="shared" si="3"/>
        <v>1.0952642433508757</v>
      </c>
      <c r="S52" s="39">
        <f t="shared" si="4"/>
        <v>1.0952642433508757</v>
      </c>
      <c r="T52" s="40">
        <f t="shared" si="5"/>
        <v>2.5925925925925925E-2</v>
      </c>
      <c r="U52" s="41"/>
      <c r="V52" s="41"/>
      <c r="W52" s="42">
        <v>992.50991377543551</v>
      </c>
      <c r="X52" s="43">
        <v>24.156902660655447</v>
      </c>
      <c r="Y52" s="44">
        <v>14</v>
      </c>
      <c r="Z52" s="45">
        <v>630</v>
      </c>
      <c r="AA52" s="46">
        <v>-362.50991377543551</v>
      </c>
      <c r="AB52" s="47">
        <v>-0.57541256154831033</v>
      </c>
      <c r="AC52" s="48">
        <v>-4317.9345684618111</v>
      </c>
      <c r="AD52" s="49">
        <v>540</v>
      </c>
      <c r="AE52" s="49">
        <v>14</v>
      </c>
      <c r="AF52" s="49">
        <v>19</v>
      </c>
    </row>
  </sheetData>
  <mergeCells count="2">
    <mergeCell ref="A1:U1"/>
    <mergeCell ref="A2:U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Stone.lee</dc:creator>
  <cp:lastModifiedBy>NGA-PM</cp:lastModifiedBy>
  <dcterms:created xsi:type="dcterms:W3CDTF">2017-02-17T07:23:41Z</dcterms:created>
  <dcterms:modified xsi:type="dcterms:W3CDTF">2021-04-13T09:07:53Z</dcterms:modified>
</cp:coreProperties>
</file>