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d\Downloads\"/>
    </mc:Choice>
  </mc:AlternateContent>
  <xr:revisionPtr revIDLastSave="0" documentId="13_ncr:1_{07F0F766-7A89-4653-8193-42E4AFDBA670}" xr6:coauthVersionLast="47" xr6:coauthVersionMax="47" xr10:uidLastSave="{00000000-0000-0000-0000-000000000000}"/>
  <bookViews>
    <workbookView xWindow="11136" yWindow="0" windowWidth="11904" windowHeight="12096" tabRatio="818" xr2:uid="{82B1A3A4-3E11-4DCE-8F3C-E5F60F2B3FEB}"/>
  </bookViews>
  <sheets>
    <sheet name="APP" sheetId="1" r:id="rId1"/>
    <sheet name="Planilha2" sheetId="2" r:id="rId2"/>
  </sheets>
  <definedNames>
    <definedName name="aporte">APP!$D$17</definedName>
    <definedName name="investimento">APP!$D$12</definedName>
    <definedName name="patrimonio">APP!$D$20</definedName>
    <definedName name="qdt_anos">APP!$D$18</definedName>
    <definedName name="rendimento_carteira">APP!$D$11</definedName>
    <definedName name="salario">APP!$D$10</definedName>
    <definedName name="taxa_mensal">APP!$D$19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37" i="1"/>
  <c r="E37" i="1" s="1"/>
  <c r="D38" i="1"/>
  <c r="E38" i="1" s="1"/>
  <c r="D39" i="1"/>
  <c r="D40" i="1"/>
  <c r="D41" i="1"/>
  <c r="E41" i="1" s="1"/>
  <c r="D36" i="1"/>
  <c r="G4" i="2"/>
  <c r="A10" i="2"/>
  <c r="A11" i="2"/>
  <c r="A12" i="2"/>
  <c r="A13" i="2"/>
  <c r="A14" i="2"/>
  <c r="A15" i="2"/>
  <c r="A16" i="2"/>
  <c r="A17" i="2"/>
  <c r="A18" i="2"/>
  <c r="A19" i="2"/>
  <c r="A20" i="2"/>
  <c r="A9" i="2"/>
  <c r="A4" i="2"/>
  <c r="A5" i="2"/>
  <c r="A6" i="2"/>
  <c r="A7" i="2"/>
  <c r="A8" i="2"/>
  <c r="A3" i="2"/>
  <c r="D33" i="1"/>
  <c r="D12" i="1"/>
  <c r="D21" i="1"/>
  <c r="D26" i="1"/>
  <c r="E26" i="1" s="1"/>
  <c r="D27" i="1"/>
  <c r="E27" i="1" s="1"/>
  <c r="D28" i="1"/>
  <c r="E28" i="1" s="1"/>
  <c r="D25" i="1"/>
  <c r="E25" i="1" s="1"/>
  <c r="D24" i="1"/>
  <c r="E24" i="1" s="1"/>
  <c r="E39" i="1" l="1"/>
  <c r="E36" i="1" l="1"/>
  <c r="E40" i="1"/>
  <c r="E42" i="1" l="1"/>
</calcChain>
</file>

<file path=xl/sharedStrings.xml><?xml version="1.0" encoding="utf-8"?>
<sst xmlns="http://schemas.openxmlformats.org/spreadsheetml/2006/main" count="71" uniqueCount="34">
  <si>
    <t>Quanto investir por mês?</t>
  </si>
  <si>
    <t>Por quantos anos ?</t>
  </si>
  <si>
    <t>Taxa de Rendimento mensal?</t>
  </si>
  <si>
    <t>Dividendo Mensais?</t>
  </si>
  <si>
    <t>Quanto de Patrimônio acumulado ?</t>
  </si>
  <si>
    <t xml:space="preserve">INVESTIMENTO  MENSAL </t>
  </si>
  <si>
    <t>Quanto em 5 anos ?</t>
  </si>
  <si>
    <t>Quanto em 10 anos?</t>
  </si>
  <si>
    <t>Quanto em 20 anos?</t>
  </si>
  <si>
    <t>Quanto em 30 anos?</t>
  </si>
  <si>
    <t>Quanto em 2 Anos?</t>
  </si>
  <si>
    <t>Cenários</t>
  </si>
  <si>
    <t xml:space="preserve">Dividendo </t>
  </si>
  <si>
    <t>CONFIGURAÇÕES</t>
  </si>
  <si>
    <t>Rendimento Carteira</t>
  </si>
  <si>
    <t xml:space="preserve">Salário </t>
  </si>
  <si>
    <t>Sugestão de Investimento</t>
  </si>
  <si>
    <t>Agressivo</t>
  </si>
  <si>
    <t>PERFIL</t>
  </si>
  <si>
    <t>VALOR A SER INVESTIDO POR MÊS</t>
  </si>
  <si>
    <t>TIPO DE FII</t>
  </si>
  <si>
    <t>Percentual Sugerido</t>
  </si>
  <si>
    <t>Valores</t>
  </si>
  <si>
    <t>Papel</t>
  </si>
  <si>
    <t>Tijolo</t>
  </si>
  <si>
    <t xml:space="preserve">Hibridos </t>
  </si>
  <si>
    <t>Desenvolvimento</t>
  </si>
  <si>
    <t xml:space="preserve">Hotelarias </t>
  </si>
  <si>
    <t>FOFs</t>
  </si>
  <si>
    <t>Conservador</t>
  </si>
  <si>
    <t>%</t>
  </si>
  <si>
    <t>CHAVE</t>
  </si>
  <si>
    <t>Moderado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</si>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</sst>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medium">
        <color theme="0" tint="-0.499984740745262"/>
      </right>
      <top style="medium">
        <color theme="0" tint="-0.499984740745262"/>
      </top>
      <bottom style="medium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indexed="64"/>
      </bottom>
      <diagonal/>
    </border>
    <border>
      <left style="medium">
        <color theme="0" tint="-0.499984740745262"/>
      </left>
      <right style="medium">
        <color indexed="64"/>
      </right>
      <top style="medium">
        <color theme="0" tint="-0.499984740745262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/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 tint="-0.24994659260841701"/>
      </bottom>
      <diagonal/>
    </border>
    <border>
      <left/>
      <right/>
      <top style="medium">
        <color indexed="64"/>
      </top>
      <bottom style="medium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499984740745262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499984740745262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/>
      <top style="medium">
        <color theme="0" tint="-0.24994659260841701"/>
      </top>
      <bottom style="medium">
        <color indexed="64"/>
      </bottom>
      <diagonal/>
    </border>
    <border>
      <left/>
      <right/>
      <top style="medium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theme="0" tint="-0.34998626667073579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6" borderId="0" applyNumberFormat="0" applyBorder="0" applyAlignment="0" applyProtection="0"/>
  </cellStyleXfs>
  <cellXfs count="73">
    <xf numFmtId="0" fontId="0" fillId="0" borderId="0" xfId="0"/>
    <xf numFmtId="0" fontId="3" fillId="4" borderId="0" xfId="0" applyFont="1" applyFill="1"/>
    <xf numFmtId="164" fontId="0" fillId="4" borderId="1" xfId="1" applyNumberFormat="1" applyFon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left" indent="2"/>
    </xf>
    <xf numFmtId="164" fontId="0" fillId="4" borderId="6" xfId="1" applyNumberFormat="1" applyFont="1" applyFill="1" applyBorder="1" applyAlignment="1">
      <alignment horizontal="center"/>
    </xf>
    <xf numFmtId="0" fontId="7" fillId="7" borderId="5" xfId="0" applyFont="1" applyFill="1" applyBorder="1" applyAlignment="1">
      <alignment horizontal="left" indent="1"/>
    </xf>
    <xf numFmtId="10" fontId="0" fillId="4" borderId="6" xfId="0" applyNumberFormat="1" applyFill="1" applyBorder="1" applyAlignment="1">
      <alignment horizontal="center"/>
    </xf>
    <xf numFmtId="0" fontId="7" fillId="7" borderId="7" xfId="0" applyFont="1" applyFill="1" applyBorder="1" applyAlignment="1">
      <alignment horizontal="left" indent="1"/>
    </xf>
    <xf numFmtId="164" fontId="0" fillId="7" borderId="8" xfId="0" applyNumberFormat="1" applyFill="1" applyBorder="1" applyAlignment="1">
      <alignment horizontal="center"/>
    </xf>
    <xf numFmtId="164" fontId="0" fillId="7" borderId="9" xfId="0" applyNumberForma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left" indent="3"/>
    </xf>
    <xf numFmtId="8" fontId="0" fillId="3" borderId="13" xfId="0" applyNumberFormat="1" applyFill="1" applyBorder="1" applyAlignment="1">
      <alignment horizontal="right" indent="3"/>
    </xf>
    <xf numFmtId="8" fontId="0" fillId="3" borderId="13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7" fillId="3" borderId="15" xfId="0" applyFont="1" applyFill="1" applyBorder="1" applyAlignment="1">
      <alignment horizontal="left" indent="3"/>
    </xf>
    <xf numFmtId="8" fontId="0" fillId="3" borderId="16" xfId="0" applyNumberFormat="1" applyFill="1" applyBorder="1" applyAlignment="1">
      <alignment horizontal="right" indent="3"/>
    </xf>
    <xf numFmtId="8" fontId="0" fillId="3" borderId="16" xfId="0" applyNumberFormat="1" applyFill="1" applyBorder="1" applyAlignment="1">
      <alignment horizontal="center"/>
    </xf>
    <xf numFmtId="8" fontId="0" fillId="3" borderId="17" xfId="0" applyNumberFormat="1" applyFill="1" applyBorder="1" applyAlignment="1">
      <alignment horizontal="center"/>
    </xf>
    <xf numFmtId="0" fontId="7" fillId="3" borderId="18" xfId="0" applyFont="1" applyFill="1" applyBorder="1" applyAlignment="1">
      <alignment horizontal="left" indent="3"/>
    </xf>
    <xf numFmtId="8" fontId="0" fillId="3" borderId="19" xfId="0" applyNumberFormat="1" applyFill="1" applyBorder="1" applyAlignment="1">
      <alignment horizontal="right" indent="3"/>
    </xf>
    <xf numFmtId="8" fontId="0" fillId="3" borderId="19" xfId="0" applyNumberFormat="1" applyFill="1" applyBorder="1" applyAlignment="1">
      <alignment horizontal="center"/>
    </xf>
    <xf numFmtId="8" fontId="0" fillId="3" borderId="20" xfId="0" applyNumberFormat="1" applyFill="1" applyBorder="1" applyAlignment="1">
      <alignment horizontal="center"/>
    </xf>
    <xf numFmtId="164" fontId="2" fillId="0" borderId="21" xfId="0" applyNumberFormat="1" applyFont="1" applyBorder="1" applyAlignment="1">
      <alignment horizontal="right" vertical="center" indent="3"/>
    </xf>
    <xf numFmtId="164" fontId="2" fillId="0" borderId="22" xfId="0" applyNumberFormat="1" applyFont="1" applyBorder="1" applyAlignment="1">
      <alignment horizontal="right" vertical="center" indent="3"/>
    </xf>
    <xf numFmtId="164" fontId="2" fillId="0" borderId="23" xfId="0" applyNumberFormat="1" applyFont="1" applyBorder="1" applyAlignment="1">
      <alignment horizontal="right" vertical="center" indent="3"/>
    </xf>
    <xf numFmtId="0" fontId="2" fillId="0" borderId="24" xfId="0" applyFont="1" applyBorder="1" applyAlignment="1">
      <alignment horizontal="right" vertical="center" indent="3"/>
    </xf>
    <xf numFmtId="0" fontId="2" fillId="0" borderId="25" xfId="0" applyFont="1" applyBorder="1" applyAlignment="1">
      <alignment horizontal="right" vertical="center" indent="3"/>
    </xf>
    <xf numFmtId="0" fontId="2" fillId="0" borderId="26" xfId="0" applyFont="1" applyBorder="1" applyAlignment="1">
      <alignment horizontal="right" vertical="center" indent="3"/>
    </xf>
    <xf numFmtId="10" fontId="2" fillId="0" borderId="24" xfId="0" applyNumberFormat="1" applyFont="1" applyBorder="1" applyAlignment="1">
      <alignment horizontal="right" vertical="center" indent="3"/>
    </xf>
    <xf numFmtId="10" fontId="2" fillId="0" borderId="25" xfId="0" applyNumberFormat="1" applyFont="1" applyBorder="1" applyAlignment="1">
      <alignment horizontal="right" vertical="center" indent="3"/>
    </xf>
    <xf numFmtId="10" fontId="2" fillId="0" borderId="26" xfId="0" applyNumberFormat="1" applyFont="1" applyBorder="1" applyAlignment="1">
      <alignment horizontal="right" vertical="center" indent="3"/>
    </xf>
    <xf numFmtId="0" fontId="8" fillId="6" borderId="0" xfId="3"/>
    <xf numFmtId="0" fontId="8" fillId="6" borderId="0" xfId="3" applyAlignment="1">
      <alignment horizontal="right" indent="4"/>
    </xf>
    <xf numFmtId="0" fontId="0" fillId="3" borderId="0" xfId="0" applyFill="1"/>
    <xf numFmtId="0" fontId="7" fillId="3" borderId="30" xfId="0" applyFont="1" applyFill="1" applyBorder="1" applyAlignment="1">
      <alignment horizontal="left" indent="3"/>
    </xf>
    <xf numFmtId="0" fontId="7" fillId="3" borderId="31" xfId="0" applyFont="1" applyFill="1" applyBorder="1" applyAlignment="1">
      <alignment horizontal="left" indent="3"/>
    </xf>
    <xf numFmtId="0" fontId="5" fillId="3" borderId="31" xfId="0" applyFont="1" applyFill="1" applyBorder="1" applyAlignment="1">
      <alignment horizontal="left" indent="3"/>
    </xf>
    <xf numFmtId="0" fontId="5" fillId="3" borderId="32" xfId="0" applyFont="1" applyFill="1" applyBorder="1" applyAlignment="1">
      <alignment horizontal="left" indent="3"/>
    </xf>
    <xf numFmtId="8" fontId="0" fillId="3" borderId="24" xfId="0" applyNumberFormat="1" applyFill="1" applyBorder="1" applyAlignment="1">
      <alignment horizontal="right" vertical="center" indent="3"/>
    </xf>
    <xf numFmtId="8" fontId="0" fillId="3" borderId="25" xfId="0" applyNumberFormat="1" applyFill="1" applyBorder="1" applyAlignment="1">
      <alignment horizontal="right" vertical="center" indent="3"/>
    </xf>
    <xf numFmtId="8" fontId="0" fillId="3" borderId="26" xfId="0" applyNumberFormat="1" applyFill="1" applyBorder="1" applyAlignment="1">
      <alignment horizontal="right" vertical="center" indent="3"/>
    </xf>
    <xf numFmtId="8" fontId="0" fillId="3" borderId="27" xfId="0" applyNumberFormat="1" applyFill="1" applyBorder="1" applyAlignment="1">
      <alignment horizontal="right" vertical="center" indent="3"/>
    </xf>
    <xf numFmtId="8" fontId="0" fillId="3" borderId="28" xfId="0" applyNumberFormat="1" applyFill="1" applyBorder="1" applyAlignment="1">
      <alignment horizontal="right" vertical="center" indent="3"/>
    </xf>
    <xf numFmtId="8" fontId="0" fillId="3" borderId="29" xfId="0" applyNumberFormat="1" applyFill="1" applyBorder="1" applyAlignment="1">
      <alignment horizontal="right" vertical="center" indent="3"/>
    </xf>
    <xf numFmtId="0" fontId="2" fillId="3" borderId="0" xfId="0" applyFont="1" applyFill="1"/>
    <xf numFmtId="164" fontId="2" fillId="3" borderId="0" xfId="0" applyNumberFormat="1" applyFont="1" applyFill="1" applyAlignment="1">
      <alignment horizontal="right" indent="4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right" indent="6"/>
    </xf>
    <xf numFmtId="0" fontId="0" fillId="8" borderId="0" xfId="0" applyFill="1"/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right" inden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33" xfId="0" applyBorder="1"/>
    <xf numFmtId="0" fontId="0" fillId="0" borderId="33" xfId="0" applyBorder="1" applyAlignment="1">
      <alignment horizontal="center"/>
    </xf>
    <xf numFmtId="9" fontId="0" fillId="0" borderId="33" xfId="0" applyNumberFormat="1" applyBorder="1" applyAlignment="1">
      <alignment horizontal="center"/>
    </xf>
    <xf numFmtId="9" fontId="8" fillId="6" borderId="0" xfId="2" applyFont="1" applyFill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APP!$D$35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APP!$C$36:$C$41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 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 </c:v>
                </c:pt>
              </c:strCache>
            </c:strRef>
          </c:cat>
          <c:val>
            <c:numRef>
              <c:f>APP!$D$36:$D$41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FDB-A01C-E891CEBB4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4245</xdr:colOff>
      <xdr:row>0</xdr:row>
      <xdr:rowOff>76200</xdr:rowOff>
    </xdr:from>
    <xdr:to>
      <xdr:col>5</xdr:col>
      <xdr:colOff>576944</xdr:colOff>
      <xdr:row>6</xdr:row>
      <xdr:rowOff>38100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2C81AA0-F5CC-42FC-88CC-B79E410B86FD}"/>
            </a:ext>
          </a:extLst>
        </xdr:cNvPr>
        <xdr:cNvSpPr/>
      </xdr:nvSpPr>
      <xdr:spPr>
        <a:xfrm>
          <a:off x="537645" y="76200"/>
          <a:ext cx="6331242" cy="107224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800">
              <a:latin typeface="Segoe UI Variable Small Semibol" pitchFamily="2" charset="0"/>
            </a:rPr>
            <a:t>Planilha Inteligente</a:t>
          </a:r>
          <a:r>
            <a:rPr lang="pt-BR" sz="2800" baseline="0">
              <a:latin typeface="Segoe UI Variable Small Semibol" pitchFamily="2" charset="0"/>
            </a:rPr>
            <a:t> Investimento</a:t>
          </a:r>
          <a:endParaRPr lang="pt-BR" sz="2800">
            <a:latin typeface="Segoe UI Variable Small Semibol" pitchFamily="2" charset="0"/>
          </a:endParaRPr>
        </a:p>
      </xdr:txBody>
    </xdr:sp>
    <xdr:clientData/>
  </xdr:twoCellAnchor>
  <xdr:twoCellAnchor>
    <xdr:from>
      <xdr:col>2</xdr:col>
      <xdr:colOff>15240</xdr:colOff>
      <xdr:row>42</xdr:row>
      <xdr:rowOff>95250</xdr:rowOff>
    </xdr:from>
    <xdr:to>
      <xdr:col>16383</xdr:col>
      <xdr:colOff>7620</xdr:colOff>
      <xdr:row>57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20F853-A987-4D1E-9AEA-EF7DD3DC6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B325-48A2-4CF8-B3A1-CCA658410956}">
  <dimension ref="A8:XFD42"/>
  <sheetViews>
    <sheetView showGridLines="0" tabSelected="1" zoomScaleNormal="100" workbookViewId="0">
      <selection activeCell="C9" sqref="C9:F9"/>
    </sheetView>
  </sheetViews>
  <sheetFormatPr defaultColWidth="0" defaultRowHeight="14.4" x14ac:dyDescent="0.3"/>
  <cols>
    <col min="1" max="1" width="0.44140625" customWidth="1"/>
    <col min="2" max="2" width="7.21875" customWidth="1"/>
    <col min="3" max="3" width="36.109375" customWidth="1"/>
    <col min="4" max="4" width="39.88671875" customWidth="1"/>
    <col min="5" max="5" width="8" customWidth="1"/>
    <col min="6" max="6" width="8.88671875" customWidth="1"/>
    <col min="7" max="7" width="23.21875" hidden="1" customWidth="1"/>
    <col min="8" max="8" width="26.77734375" hidden="1" customWidth="1"/>
    <col min="9" max="9" width="8.88671875" hidden="1" customWidth="1"/>
    <col min="10" max="16383" width="8.88671875" hidden="1"/>
    <col min="16384" max="16384" width="0.88671875" customWidth="1"/>
  </cols>
  <sheetData>
    <row r="8" spans="3:6" ht="15" thickBot="1" x14ac:dyDescent="0.35"/>
    <row r="9" spans="3:6" ht="24" thickBot="1" x14ac:dyDescent="0.5">
      <c r="C9" s="4" t="s">
        <v>13</v>
      </c>
      <c r="D9" s="5"/>
      <c r="E9" s="5"/>
      <c r="F9" s="6"/>
    </row>
    <row r="10" spans="3:6" ht="16.2" thickBot="1" x14ac:dyDescent="0.35">
      <c r="C10" s="7" t="s">
        <v>15</v>
      </c>
      <c r="D10" s="2">
        <v>5000</v>
      </c>
      <c r="E10" s="2"/>
      <c r="F10" s="8"/>
    </row>
    <row r="11" spans="3:6" ht="16.2" thickBot="1" x14ac:dyDescent="0.35">
      <c r="C11" s="9" t="s">
        <v>14</v>
      </c>
      <c r="D11" s="3">
        <v>6.0000000000000001E-3</v>
      </c>
      <c r="E11" s="3"/>
      <c r="F11" s="10"/>
    </row>
    <row r="12" spans="3:6" ht="16.2" thickBot="1" x14ac:dyDescent="0.35">
      <c r="C12" s="11" t="s">
        <v>16</v>
      </c>
      <c r="D12" s="12">
        <f>salario*30%</f>
        <v>1500</v>
      </c>
      <c r="E12" s="12"/>
      <c r="F12" s="13"/>
    </row>
    <row r="14" spans="3:6" ht="12" customHeight="1" x14ac:dyDescent="0.3"/>
    <row r="15" spans="3:6" ht="3" customHeight="1" thickBot="1" x14ac:dyDescent="0.35"/>
    <row r="16" spans="3:6" ht="39" customHeight="1" thickBot="1" x14ac:dyDescent="0.55000000000000004">
      <c r="C16" s="16" t="s">
        <v>5</v>
      </c>
      <c r="D16" s="14"/>
      <c r="E16" s="14"/>
      <c r="F16" s="15"/>
    </row>
    <row r="17" spans="1:6" ht="14.4" customHeight="1" thickBot="1" x14ac:dyDescent="0.35">
      <c r="C17" s="44" t="s">
        <v>0</v>
      </c>
      <c r="D17" s="32">
        <v>1500</v>
      </c>
      <c r="E17" s="33"/>
      <c r="F17" s="34"/>
    </row>
    <row r="18" spans="1:6" ht="14.4" customHeight="1" thickBot="1" x14ac:dyDescent="0.35">
      <c r="C18" s="45" t="s">
        <v>1</v>
      </c>
      <c r="D18" s="35">
        <v>10</v>
      </c>
      <c r="E18" s="36"/>
      <c r="F18" s="37"/>
    </row>
    <row r="19" spans="1:6" ht="14.4" customHeight="1" thickBot="1" x14ac:dyDescent="0.35">
      <c r="C19" s="45" t="s">
        <v>2</v>
      </c>
      <c r="D19" s="38">
        <v>1.0789999999999999E-2</v>
      </c>
      <c r="E19" s="39"/>
      <c r="F19" s="40"/>
    </row>
    <row r="20" spans="1:6" ht="14.4" customHeight="1" thickBot="1" x14ac:dyDescent="0.35">
      <c r="C20" s="46" t="s">
        <v>4</v>
      </c>
      <c r="D20" s="48">
        <f>FV(taxa_mensal,qdt_anos*D3312,aporte*-1)</f>
        <v>0</v>
      </c>
      <c r="E20" s="49"/>
      <c r="F20" s="50"/>
    </row>
    <row r="21" spans="1:6" ht="14.4" customHeight="1" thickBot="1" x14ac:dyDescent="0.35">
      <c r="C21" s="47" t="s">
        <v>3</v>
      </c>
      <c r="D21" s="51">
        <f>patrimonio*rendimento_carteira</f>
        <v>0</v>
      </c>
      <c r="E21" s="52"/>
      <c r="F21" s="53"/>
    </row>
    <row r="22" spans="1:6" ht="15" thickBot="1" x14ac:dyDescent="0.35"/>
    <row r="23" spans="1:6" ht="25.8" x14ac:dyDescent="0.5">
      <c r="C23" s="16" t="s">
        <v>11</v>
      </c>
      <c r="D23" s="17"/>
      <c r="E23" s="18" t="s">
        <v>12</v>
      </c>
      <c r="F23" s="19"/>
    </row>
    <row r="24" spans="1:6" ht="16.2" thickBot="1" x14ac:dyDescent="0.35">
      <c r="A24" s="1">
        <v>2</v>
      </c>
      <c r="B24" s="1"/>
      <c r="C24" s="20" t="s">
        <v>10</v>
      </c>
      <c r="D24" s="21">
        <f>FV($D$19,A24*12,$D$17*-1)</f>
        <v>40841.440946467825</v>
      </c>
      <c r="E24" s="22">
        <f>D24*rendimento_carteira</f>
        <v>245.04864567880696</v>
      </c>
      <c r="F24" s="23"/>
    </row>
    <row r="25" spans="1:6" ht="16.2" thickBot="1" x14ac:dyDescent="0.35">
      <c r="A25" s="1">
        <v>5</v>
      </c>
      <c r="B25" s="1"/>
      <c r="C25" s="24" t="s">
        <v>6</v>
      </c>
      <c r="D25" s="25">
        <f>FV($D$19,A25*12,$D$17*-1)</f>
        <v>125665.37099773147</v>
      </c>
      <c r="E25" s="26">
        <f>D25*rendimento_carteira</f>
        <v>753.9922259863888</v>
      </c>
      <c r="F25" s="27"/>
    </row>
    <row r="26" spans="1:6" ht="16.2" thickBot="1" x14ac:dyDescent="0.35">
      <c r="A26" s="1">
        <v>10</v>
      </c>
      <c r="B26" s="1"/>
      <c r="C26" s="24" t="s">
        <v>7</v>
      </c>
      <c r="D26" s="25">
        <f t="shared" ref="D26:D28" si="0">FV($D$19,A26*12,$D$17*-1)</f>
        <v>364926.3187952583</v>
      </c>
      <c r="E26" s="26">
        <f>D26*rendimento_carteira</f>
        <v>2189.55791277155</v>
      </c>
      <c r="F26" s="27"/>
    </row>
    <row r="27" spans="1:6" ht="16.2" thickBot="1" x14ac:dyDescent="0.35">
      <c r="A27" s="1">
        <v>20</v>
      </c>
      <c r="B27" s="1"/>
      <c r="C27" s="24" t="s">
        <v>8</v>
      </c>
      <c r="D27" s="25">
        <f t="shared" si="0"/>
        <v>1687797.600145621</v>
      </c>
      <c r="E27" s="26">
        <f>D27*rendimento_carteira</f>
        <v>10126.785600873725</v>
      </c>
      <c r="F27" s="27"/>
    </row>
    <row r="28" spans="1:6" ht="16.2" thickBot="1" x14ac:dyDescent="0.35">
      <c r="A28" s="1">
        <v>30</v>
      </c>
      <c r="B28" s="1"/>
      <c r="C28" s="28" t="s">
        <v>9</v>
      </c>
      <c r="D28" s="29">
        <f t="shared" si="0"/>
        <v>6483254.4825070715</v>
      </c>
      <c r="E28" s="30">
        <f>D28*rendimento_carteira</f>
        <v>38899.526895042429</v>
      </c>
      <c r="F28" s="31"/>
    </row>
    <row r="29" spans="1:6" x14ac:dyDescent="0.3">
      <c r="A29" s="1"/>
      <c r="B29" s="1"/>
    </row>
    <row r="32" spans="1:6" x14ac:dyDescent="0.3">
      <c r="C32" s="41" t="s">
        <v>18</v>
      </c>
      <c r="D32" s="42" t="s">
        <v>29</v>
      </c>
      <c r="E32" s="41"/>
      <c r="F32" s="41"/>
    </row>
    <row r="33" spans="3:6" x14ac:dyDescent="0.3">
      <c r="C33" s="54" t="s">
        <v>19</v>
      </c>
      <c r="D33" s="55">
        <f>aporte</f>
        <v>1500</v>
      </c>
      <c r="E33" s="43"/>
      <c r="F33" s="43"/>
    </row>
    <row r="35" spans="3:6" x14ac:dyDescent="0.3">
      <c r="C35" s="65" t="s">
        <v>20</v>
      </c>
      <c r="D35" s="66" t="s">
        <v>21</v>
      </c>
      <c r="E35" s="64" t="s">
        <v>22</v>
      </c>
      <c r="F35" s="64"/>
    </row>
    <row r="36" spans="3:6" x14ac:dyDescent="0.3">
      <c r="C36" s="56" t="s">
        <v>23</v>
      </c>
      <c r="D36" s="61">
        <f>VLOOKUP($D$32&amp;"-"&amp;C36,Planilha2!$A:$D,4,FALSE)</f>
        <v>0.3</v>
      </c>
      <c r="E36" s="59">
        <f>D36*$D$33</f>
        <v>450</v>
      </c>
      <c r="F36" s="57"/>
    </row>
    <row r="37" spans="3:6" x14ac:dyDescent="0.3">
      <c r="C37" s="56" t="s">
        <v>24</v>
      </c>
      <c r="D37" s="61">
        <f>VLOOKUP($D$32&amp;"-"&amp;C37,Planilha2!$A:$D,4,FALSE)</f>
        <v>0.5</v>
      </c>
      <c r="E37" s="59">
        <f t="shared" ref="E37:E41" si="1">D37*$D$33</f>
        <v>750</v>
      </c>
      <c r="F37" s="57"/>
    </row>
    <row r="38" spans="3:6" x14ac:dyDescent="0.3">
      <c r="C38" s="56" t="s">
        <v>25</v>
      </c>
      <c r="D38" s="61">
        <f>VLOOKUP($D$32&amp;"-"&amp;C38,Planilha2!$A:$D,4,FALSE)</f>
        <v>0.1</v>
      </c>
      <c r="E38" s="59">
        <f t="shared" si="1"/>
        <v>150</v>
      </c>
      <c r="F38" s="57"/>
    </row>
    <row r="39" spans="3:6" x14ac:dyDescent="0.3">
      <c r="C39" s="56" t="s">
        <v>28</v>
      </c>
      <c r="D39" s="61">
        <f>VLOOKUP($D$32&amp;"-"&amp;C39,Planilha2!$A:$D,4,FALSE)</f>
        <v>0.1</v>
      </c>
      <c r="E39" s="59">
        <f t="shared" si="1"/>
        <v>150</v>
      </c>
      <c r="F39" s="57"/>
    </row>
    <row r="40" spans="3:6" x14ac:dyDescent="0.3">
      <c r="C40" s="56" t="s">
        <v>26</v>
      </c>
      <c r="D40" s="61">
        <f>VLOOKUP($D$32&amp;"-"&amp;C40,Planilha2!$A:$D,4,FALSE)</f>
        <v>0</v>
      </c>
      <c r="E40" s="59">
        <f t="shared" si="1"/>
        <v>0</v>
      </c>
      <c r="F40" s="57"/>
    </row>
    <row r="41" spans="3:6" x14ac:dyDescent="0.3">
      <c r="C41" s="56" t="s">
        <v>27</v>
      </c>
      <c r="D41" s="61">
        <f>VLOOKUP($D$32&amp;"-"&amp;C41,Planilha2!$A:$D,4,FALSE)</f>
        <v>0</v>
      </c>
      <c r="E41" s="59">
        <f t="shared" si="1"/>
        <v>0</v>
      </c>
      <c r="F41" s="57"/>
    </row>
    <row r="42" spans="3:6" x14ac:dyDescent="0.3">
      <c r="C42" s="62"/>
      <c r="D42" s="62"/>
      <c r="E42" s="63">
        <f>SUM(E36:F41)</f>
        <v>1500</v>
      </c>
      <c r="F42" s="64"/>
    </row>
  </sheetData>
  <mergeCells count="25">
    <mergeCell ref="E38:F38"/>
    <mergeCell ref="E39:F39"/>
    <mergeCell ref="E40:F40"/>
    <mergeCell ref="E41:F41"/>
    <mergeCell ref="E42:F42"/>
    <mergeCell ref="D21:F21"/>
    <mergeCell ref="C16:F16"/>
    <mergeCell ref="E35:F35"/>
    <mergeCell ref="E36:F36"/>
    <mergeCell ref="E37:F37"/>
    <mergeCell ref="E25:F25"/>
    <mergeCell ref="E26:F26"/>
    <mergeCell ref="E27:F27"/>
    <mergeCell ref="E28:F28"/>
    <mergeCell ref="C23:D23"/>
    <mergeCell ref="E23:F23"/>
    <mergeCell ref="E24:F24"/>
    <mergeCell ref="D17:F17"/>
    <mergeCell ref="D18:F18"/>
    <mergeCell ref="D19:F19"/>
    <mergeCell ref="D20:F20"/>
    <mergeCell ref="C9:F9"/>
    <mergeCell ref="D10:F10"/>
    <mergeCell ref="D11:F11"/>
    <mergeCell ref="D12:F12"/>
  </mergeCells>
  <dataValidations count="1">
    <dataValidation type="list" allowBlank="1" showInputMessage="1" showErrorMessage="1" sqref="D32" xr:uid="{B892850C-0573-40FB-9D22-196F50D0C687}">
      <formula1>"Conservador, 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424F-FF48-4F01-AA98-0D6F2DFA9070}">
  <dimension ref="A2:G20"/>
  <sheetViews>
    <sheetView workbookViewId="0">
      <selection activeCell="F4" sqref="F4"/>
    </sheetView>
  </sheetViews>
  <sheetFormatPr defaultRowHeight="14.4" x14ac:dyDescent="0.3"/>
  <cols>
    <col min="1" max="1" width="26.5546875" bestFit="1" customWidth="1"/>
    <col min="2" max="2" width="11.33203125" bestFit="1" customWidth="1"/>
    <col min="3" max="3" width="15.21875" bestFit="1" customWidth="1"/>
    <col min="4" max="4" width="13.6640625" style="56" customWidth="1"/>
    <col min="6" max="6" width="15.21875" customWidth="1"/>
  </cols>
  <sheetData>
    <row r="2" spans="1:7" x14ac:dyDescent="0.3">
      <c r="A2" s="68" t="s">
        <v>31</v>
      </c>
      <c r="B2" s="67" t="s">
        <v>18</v>
      </c>
      <c r="C2" s="67" t="s">
        <v>20</v>
      </c>
      <c r="D2" s="67" t="s">
        <v>30</v>
      </c>
    </row>
    <row r="3" spans="1:7" x14ac:dyDescent="0.3">
      <c r="A3" t="str">
        <f>B3&amp;"-"&amp;C3</f>
        <v>Conservador-Papel</v>
      </c>
      <c r="B3" s="56" t="s">
        <v>29</v>
      </c>
      <c r="C3" s="56" t="s">
        <v>23</v>
      </c>
      <c r="D3" s="60">
        <v>0.3</v>
      </c>
      <c r="G3" t="s">
        <v>30</v>
      </c>
    </row>
    <row r="4" spans="1:7" x14ac:dyDescent="0.3">
      <c r="A4" t="str">
        <f t="shared" ref="A4:A20" si="0">B4&amp;"-"&amp;C4</f>
        <v>Conservador-Tijolo</v>
      </c>
      <c r="B4" s="56" t="s">
        <v>29</v>
      </c>
      <c r="C4" s="56" t="s">
        <v>24</v>
      </c>
      <c r="D4" s="60">
        <v>0.5</v>
      </c>
      <c r="F4" s="41" t="s">
        <v>33</v>
      </c>
      <c r="G4" s="72">
        <f>VLOOKUP(F4,$A:$D,4,FALSE)</f>
        <v>0.35</v>
      </c>
    </row>
    <row r="5" spans="1:7" x14ac:dyDescent="0.3">
      <c r="A5" t="str">
        <f t="shared" si="0"/>
        <v xml:space="preserve">Conservador-Hibridos </v>
      </c>
      <c r="B5" s="56" t="s">
        <v>29</v>
      </c>
      <c r="C5" s="56" t="s">
        <v>25</v>
      </c>
      <c r="D5" s="60">
        <v>0.1</v>
      </c>
    </row>
    <row r="6" spans="1:7" x14ac:dyDescent="0.3">
      <c r="A6" t="str">
        <f t="shared" si="0"/>
        <v>Conservador-FOFs</v>
      </c>
      <c r="B6" s="56" t="s">
        <v>29</v>
      </c>
      <c r="C6" s="56" t="s">
        <v>28</v>
      </c>
      <c r="D6" s="60">
        <v>0.1</v>
      </c>
    </row>
    <row r="7" spans="1:7" x14ac:dyDescent="0.3">
      <c r="A7" t="str">
        <f t="shared" si="0"/>
        <v>Conservador-Desenvolvimento</v>
      </c>
      <c r="B7" s="56" t="s">
        <v>29</v>
      </c>
      <c r="C7" s="56" t="s">
        <v>26</v>
      </c>
      <c r="D7" s="60">
        <v>0</v>
      </c>
    </row>
    <row r="8" spans="1:7" ht="15" thickBot="1" x14ac:dyDescent="0.35">
      <c r="A8" s="69" t="str">
        <f t="shared" si="0"/>
        <v xml:space="preserve">Conservador-Hotelarias </v>
      </c>
      <c r="B8" s="70" t="s">
        <v>29</v>
      </c>
      <c r="C8" s="70" t="s">
        <v>27</v>
      </c>
      <c r="D8" s="71">
        <v>0</v>
      </c>
    </row>
    <row r="9" spans="1:7" ht="15" thickTop="1" x14ac:dyDescent="0.3">
      <c r="A9" t="str">
        <f t="shared" si="0"/>
        <v>Moderado-Papel</v>
      </c>
      <c r="B9" s="56" t="s">
        <v>32</v>
      </c>
      <c r="C9" s="56" t="s">
        <v>23</v>
      </c>
      <c r="D9" s="60">
        <v>0.32</v>
      </c>
      <c r="E9" s="58"/>
    </row>
    <row r="10" spans="1:7" x14ac:dyDescent="0.3">
      <c r="A10" t="str">
        <f t="shared" si="0"/>
        <v>Moderado-Tijolo</v>
      </c>
      <c r="B10" s="56" t="s">
        <v>32</v>
      </c>
      <c r="C10" s="56" t="s">
        <v>24</v>
      </c>
      <c r="D10" s="60">
        <v>0.35</v>
      </c>
    </row>
    <row r="11" spans="1:7" x14ac:dyDescent="0.3">
      <c r="A11" t="str">
        <f t="shared" si="0"/>
        <v xml:space="preserve">Moderado-Hibridos </v>
      </c>
      <c r="B11" s="56" t="s">
        <v>32</v>
      </c>
      <c r="C11" s="56" t="s">
        <v>25</v>
      </c>
      <c r="D11" s="60">
        <v>0.08</v>
      </c>
    </row>
    <row r="12" spans="1:7" x14ac:dyDescent="0.3">
      <c r="A12" t="str">
        <f t="shared" si="0"/>
        <v>Moderado-FOFs</v>
      </c>
      <c r="B12" s="56" t="s">
        <v>32</v>
      </c>
      <c r="C12" s="56" t="s">
        <v>28</v>
      </c>
      <c r="D12" s="60">
        <v>0.05</v>
      </c>
    </row>
    <row r="13" spans="1:7" x14ac:dyDescent="0.3">
      <c r="A13" t="str">
        <f t="shared" si="0"/>
        <v>Moderado-Desenvolvimento</v>
      </c>
      <c r="B13" s="56" t="s">
        <v>32</v>
      </c>
      <c r="C13" s="56" t="s">
        <v>26</v>
      </c>
      <c r="D13" s="60">
        <v>0.1</v>
      </c>
    </row>
    <row r="14" spans="1:7" ht="15" thickBot="1" x14ac:dyDescent="0.35">
      <c r="A14" s="69" t="str">
        <f t="shared" si="0"/>
        <v xml:space="preserve">Moderado-Hotelarias </v>
      </c>
      <c r="B14" s="70" t="s">
        <v>32</v>
      </c>
      <c r="C14" s="70" t="s">
        <v>27</v>
      </c>
      <c r="D14" s="71">
        <v>0.1</v>
      </c>
    </row>
    <row r="15" spans="1:7" ht="15" thickTop="1" x14ac:dyDescent="0.3">
      <c r="A15" t="str">
        <f t="shared" si="0"/>
        <v>Agressivo-Papel</v>
      </c>
      <c r="B15" s="56" t="s">
        <v>17</v>
      </c>
      <c r="C15" s="56" t="s">
        <v>23</v>
      </c>
      <c r="D15" s="60">
        <v>0.5</v>
      </c>
    </row>
    <row r="16" spans="1:7" x14ac:dyDescent="0.3">
      <c r="A16" t="str">
        <f t="shared" si="0"/>
        <v>Agressivo-Tijolo</v>
      </c>
      <c r="B16" s="56" t="s">
        <v>17</v>
      </c>
      <c r="C16" s="56" t="s">
        <v>24</v>
      </c>
      <c r="D16" s="60">
        <v>0.1</v>
      </c>
    </row>
    <row r="17" spans="1:4" x14ac:dyDescent="0.3">
      <c r="A17" t="str">
        <f t="shared" si="0"/>
        <v xml:space="preserve">Agressivo-Hibridos </v>
      </c>
      <c r="B17" s="56" t="s">
        <v>17</v>
      </c>
      <c r="C17" s="56" t="s">
        <v>25</v>
      </c>
      <c r="D17" s="60">
        <v>0.05</v>
      </c>
    </row>
    <row r="18" spans="1:4" x14ac:dyDescent="0.3">
      <c r="A18" t="str">
        <f t="shared" si="0"/>
        <v>Agressivo-FOFs</v>
      </c>
      <c r="B18" s="56" t="s">
        <v>17</v>
      </c>
      <c r="C18" s="56" t="s">
        <v>28</v>
      </c>
      <c r="D18" s="60">
        <v>0.05</v>
      </c>
    </row>
    <row r="19" spans="1:4" x14ac:dyDescent="0.3">
      <c r="A19" t="str">
        <f t="shared" si="0"/>
        <v>Agressivo-Desenvolvimento</v>
      </c>
      <c r="B19" s="56" t="s">
        <v>17</v>
      </c>
      <c r="C19" s="56" t="s">
        <v>26</v>
      </c>
      <c r="D19" s="60">
        <v>0.2</v>
      </c>
    </row>
    <row r="20" spans="1:4" x14ac:dyDescent="0.3">
      <c r="A20" t="str">
        <f t="shared" si="0"/>
        <v xml:space="preserve">Agressivo-Hotelarias </v>
      </c>
      <c r="B20" s="56" t="s">
        <v>17</v>
      </c>
      <c r="C20" s="56" t="s">
        <v>27</v>
      </c>
      <c r="D20" s="60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investimento</vt:lpstr>
      <vt:lpstr>patrimonio</vt:lpstr>
      <vt:lpstr>qdt_anos</vt:lpstr>
      <vt:lpstr>rendimento_carteira</vt:lpstr>
      <vt:lpstr>salario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</dc:creator>
  <cp:lastModifiedBy>Antonio Carlos</cp:lastModifiedBy>
  <dcterms:created xsi:type="dcterms:W3CDTF">2025-05-25T20:12:01Z</dcterms:created>
  <dcterms:modified xsi:type="dcterms:W3CDTF">2025-06-01T23:55:03Z</dcterms:modified>
</cp:coreProperties>
</file>