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 Stars" sheetId="1" r:id="rId3"/>
    <sheet state="visible" name="Double Agents" sheetId="2" r:id="rId4"/>
    <sheet state="visible" name="Historical Totals" sheetId="3" r:id="rId5"/>
    <sheet state="visible" name="Top 10 by Season" sheetId="4" r:id="rId6"/>
    <sheet state="visible" name="Total Madness" sheetId="5" r:id="rId7"/>
    <sheet state="visible" name="War of the Worlds 2" sheetId="6" r:id="rId8"/>
    <sheet state="visible" name="War of the Worlds" sheetId="7" r:id="rId9"/>
    <sheet state="visible" name="Final Reckoning" sheetId="8" r:id="rId10"/>
    <sheet state="visible" name="Vendettas" sheetId="9" r:id="rId11"/>
    <sheet state="visible" name="Dirty 30" sheetId="10" r:id="rId12"/>
    <sheet state="visible" name="Invasion" sheetId="11" r:id="rId13"/>
    <sheet state="visible" name="Rivals 3" sheetId="12" r:id="rId14"/>
    <sheet state="visible" name="Bloodlines" sheetId="13" r:id="rId15"/>
    <sheet state="visible" name="Exes 2" sheetId="14" r:id="rId16"/>
    <sheet state="visible" name="Free Agents" sheetId="15" r:id="rId17"/>
    <sheet state="visible" name="Rivals 2" sheetId="16" r:id="rId18"/>
    <sheet state="visible" name="Seasons 2" sheetId="17" r:id="rId19"/>
    <sheet state="visible" name="Exes" sheetId="18" r:id="rId20"/>
    <sheet state="visible" name="Rivals" sheetId="19" r:id="rId21"/>
    <sheet state="visible" name="Cutthroat" sheetId="20" r:id="rId22"/>
    <sheet state="visible" name="Fresh Meat 2" sheetId="21" r:id="rId23"/>
    <sheet state="visible" name="Ruins" sheetId="22" r:id="rId24"/>
    <sheet state="visible" name="Duel 2" sheetId="23" r:id="rId25"/>
    <sheet state="visible" name="Island" sheetId="24" r:id="rId26"/>
    <sheet state="visible" name="Gauntlet 3" sheetId="25" r:id="rId27"/>
    <sheet state="visible" name="Inferno 3" sheetId="26" r:id="rId28"/>
    <sheet state="visible" name="Duel" sheetId="27" r:id="rId29"/>
    <sheet state="visible" name="Fresh Meat" sheetId="28" r:id="rId30"/>
    <sheet state="visible" name="Gauntlet 2" sheetId="29" r:id="rId31"/>
    <sheet state="visible" name="Inferno 2" sheetId="30" r:id="rId32"/>
    <sheet state="visible" name="Sexes 2" sheetId="31" r:id="rId33"/>
    <sheet state="visible" name="Inferno" sheetId="32" r:id="rId34"/>
    <sheet state="visible" name="Gauntlet" sheetId="33" r:id="rId35"/>
  </sheets>
  <definedNames>
    <definedName name="Season13">Duel!$A$1:$T$21</definedName>
    <definedName name="Season12">'Fresh Meat'!$A$1:$T$25</definedName>
    <definedName name="Season20">Cutthroat!$A$1:$N$31</definedName>
    <definedName name="Season33">'War of the Worlds'!$A$1:$T$35</definedName>
    <definedName name="Season10">'Inferno 2'!$A$1:$T$21</definedName>
    <definedName name="Season16">Island!$A$1:$L$21</definedName>
    <definedName name="Season25">'Free Agents'!$A$1:$P$29</definedName>
    <definedName localSheetId="1" name="Season32">'Double Agents'!$A$1:$W$24</definedName>
    <definedName name="Season23">'Seasons 2'!$A$1:$P$33</definedName>
    <definedName name="Season35">'Total Madness'!$A$1:$T$29</definedName>
    <definedName name="Season28">'Rivals 3'!$A$1:$R$29</definedName>
    <definedName name="Season14">'Inferno 3'!$A$1:$T$22</definedName>
    <definedName name="Season21">Rivals!$A$1:$N$30</definedName>
    <definedName name="Season19">'Fresh Meat 2'!$A$1:$N$27</definedName>
    <definedName name="Season11">'Gauntlet 2'!$A$1:$U$33</definedName>
    <definedName name="SeasonA1">'All Stars'!$A$1:$M$23</definedName>
    <definedName name="Season30">'Dirty 30'!$A$1:$U$32</definedName>
    <definedName name="Season18">Ruins!$A$1:$N$29</definedName>
    <definedName localSheetId="0" name="Season32">'All Stars'!$A$1:$M$18</definedName>
    <definedName name="Season22">Exes!$A$1:$N$27</definedName>
    <definedName name="Season29">Invasion!$A$1:$S$27</definedName>
    <definedName name="Season26">'Exes 2'!$A$1:$P$27</definedName>
    <definedName localSheetId="0" name="Season36">'All Stars'!$A$1:$M$18</definedName>
    <definedName name="Season17">'Duel 2'!$A$1:$N$29</definedName>
    <definedName name="Season31">Vendettas!$A$1:$R$29</definedName>
    <definedName name="Season24">'Rivals 2'!$A$1:$P$34</definedName>
    <definedName name="Season34">'War of the Worlds 2'!$A$1:$T$33</definedName>
    <definedName name="Season32">'Final Reckoning'!$A$1:$X$35</definedName>
    <definedName name="Season9">'Sexes 2'!$A$1:$U$37</definedName>
    <definedName name="Season27">Bloodlines!$A$1:$Q$31</definedName>
    <definedName name="Season36">'Double Agents'!$A$1:$W$31</definedName>
    <definedName name="Season7">Gauntlet!$A$1:$T$29</definedName>
    <definedName name="Season8">Inferno!$A$1:$U$21</definedName>
    <definedName name="Season15">'Gauntlet 3'!$A$1:$M$34</definedName>
  </definedNames>
  <calcPr/>
</workbook>
</file>

<file path=xl/sharedStrings.xml><?xml version="1.0" encoding="utf-8"?>
<sst xmlns="http://schemas.openxmlformats.org/spreadsheetml/2006/main" count="1646" uniqueCount="571">
  <si>
    <t>Players</t>
  </si>
  <si>
    <t>sum</t>
  </si>
  <si>
    <t>avg</t>
  </si>
  <si>
    <t>%</t>
  </si>
  <si>
    <t>Jemmye</t>
  </si>
  <si>
    <t>Mark</t>
  </si>
  <si>
    <t>Darrell</t>
  </si>
  <si>
    <t>Aneesa</t>
  </si>
  <si>
    <t>Big Easy</t>
  </si>
  <si>
    <t>Yes</t>
  </si>
  <si>
    <t>Jonna</t>
  </si>
  <si>
    <t>KellyAnne</t>
  </si>
  <si>
    <t>Alton</t>
  </si>
  <si>
    <t>Ruthie</t>
  </si>
  <si>
    <t>Jisela</t>
  </si>
  <si>
    <t>Derrick</t>
  </si>
  <si>
    <t>Nehemiah</t>
  </si>
  <si>
    <t>Kendal</t>
  </si>
  <si>
    <t>Katie</t>
  </si>
  <si>
    <t>Laterrian</t>
  </si>
  <si>
    <t>Syrus</t>
  </si>
  <si>
    <t>Beth</t>
  </si>
  <si>
    <t>Arissa</t>
  </si>
  <si>
    <t>Teck</t>
  </si>
  <si>
    <t>Trishelle</t>
  </si>
  <si>
    <t>Ace</t>
  </si>
  <si>
    <t>Total</t>
  </si>
  <si>
    <t>CT</t>
  </si>
  <si>
    <t>Kam</t>
  </si>
  <si>
    <t>Leroy</t>
  </si>
  <si>
    <t>Cory</t>
  </si>
  <si>
    <t>Nany</t>
  </si>
  <si>
    <t>Fessy</t>
  </si>
  <si>
    <t>Amber B.</t>
  </si>
  <si>
    <t>Kaycee</t>
  </si>
  <si>
    <t>Kyle</t>
  </si>
  <si>
    <t>Big T</t>
  </si>
  <si>
    <t>Gabby</t>
  </si>
  <si>
    <t>Nam</t>
  </si>
  <si>
    <t>Devin</t>
  </si>
  <si>
    <t>Josh</t>
  </si>
  <si>
    <t>Lolo</t>
  </si>
  <si>
    <t>Amber M.</t>
  </si>
  <si>
    <t>Theresa</t>
  </si>
  <si>
    <t>Mechie</t>
  </si>
  <si>
    <t>Jay</t>
  </si>
  <si>
    <t>Ashley</t>
  </si>
  <si>
    <t>Lio</t>
  </si>
  <si>
    <t>Tori</t>
  </si>
  <si>
    <t>Natalie</t>
  </si>
  <si>
    <t>Nelson</t>
  </si>
  <si>
    <t>Liv</t>
  </si>
  <si>
    <t>Wes</t>
  </si>
  <si>
    <t>Nicole</t>
  </si>
  <si>
    <t>Joseph</t>
  </si>
  <si>
    <t>Contestants</t>
  </si>
  <si>
    <t>A1</t>
  </si>
  <si>
    <t>Johnny</t>
  </si>
  <si>
    <t>Devenanzio</t>
  </si>
  <si>
    <t>Cara Maria</t>
  </si>
  <si>
    <t>Sorbello</t>
  </si>
  <si>
    <t>Tamburello</t>
  </si>
  <si>
    <t>Bergmann</t>
  </si>
  <si>
    <t>Ferreira</t>
  </si>
  <si>
    <t>González</t>
  </si>
  <si>
    <t>Garrett</t>
  </si>
  <si>
    <t>Wharton</t>
  </si>
  <si>
    <t>Zach</t>
  </si>
  <si>
    <t>Nichols</t>
  </si>
  <si>
    <t>Christie</t>
  </si>
  <si>
    <t>Paula</t>
  </si>
  <si>
    <t>Meronek</t>
  </si>
  <si>
    <t>Kosinski</t>
  </si>
  <si>
    <t>Williams</t>
  </si>
  <si>
    <t>Jordan</t>
  </si>
  <si>
    <t>Wiseley</t>
  </si>
  <si>
    <t>Brad</t>
  </si>
  <si>
    <t>Fiorenza</t>
  </si>
  <si>
    <t>Sarah</t>
  </si>
  <si>
    <t>Rice</t>
  </si>
  <si>
    <t>Kenny</t>
  </si>
  <si>
    <t>Santucci</t>
  </si>
  <si>
    <t>Evan</t>
  </si>
  <si>
    <t>Starkman</t>
  </si>
  <si>
    <t>Mitchell</t>
  </si>
  <si>
    <t>Camila</t>
  </si>
  <si>
    <t>Nakagawa</t>
  </si>
  <si>
    <t>Thomas</t>
  </si>
  <si>
    <t>Jenna</t>
  </si>
  <si>
    <t>Compono</t>
  </si>
  <si>
    <t>Deal</t>
  </si>
  <si>
    <t>Taylor</t>
  </si>
  <si>
    <t>Diem</t>
  </si>
  <si>
    <t>Brown</t>
  </si>
  <si>
    <t>Laurel</t>
  </si>
  <si>
    <t>Stucky</t>
  </si>
  <si>
    <t>Tony</t>
  </si>
  <si>
    <t>Raines</t>
  </si>
  <si>
    <t>Abram</t>
  </si>
  <si>
    <t>Boise</t>
  </si>
  <si>
    <t>Coral</t>
  </si>
  <si>
    <t>Smith</t>
  </si>
  <si>
    <t>Evelyn</t>
  </si>
  <si>
    <t>Walker</t>
  </si>
  <si>
    <t>Jones</t>
  </si>
  <si>
    <t>Paulie</t>
  </si>
  <si>
    <t>Calafiore</t>
  </si>
  <si>
    <t>Hunter</t>
  </si>
  <si>
    <t>Barfield</t>
  </si>
  <si>
    <t>Carroll</t>
  </si>
  <si>
    <t>Mike</t>
  </si>
  <si>
    <t>Mizanin</t>
  </si>
  <si>
    <t>Shane</t>
  </si>
  <si>
    <t>Landrum</t>
  </si>
  <si>
    <t>Jenn</t>
  </si>
  <si>
    <t>Grijalva</t>
  </si>
  <si>
    <t>Veronica</t>
  </si>
  <si>
    <t>Portillo</t>
  </si>
  <si>
    <t>Martinez</t>
  </si>
  <si>
    <t>Cooley</t>
  </si>
  <si>
    <t>Landon</t>
  </si>
  <si>
    <t>Lueck</t>
  </si>
  <si>
    <t>Marie</t>
  </si>
  <si>
    <t>Roda</t>
  </si>
  <si>
    <t>Kailah</t>
  </si>
  <si>
    <t>Casillas</t>
  </si>
  <si>
    <t>Dee</t>
  </si>
  <si>
    <t>Nguyen</t>
  </si>
  <si>
    <t>Long</t>
  </si>
  <si>
    <t>Judd</t>
  </si>
  <si>
    <t>Robin</t>
  </si>
  <si>
    <t>Hibbard</t>
  </si>
  <si>
    <t>Amanda</t>
  </si>
  <si>
    <t>Garcia</t>
  </si>
  <si>
    <t>Eric</t>
  </si>
  <si>
    <t>Banks</t>
  </si>
  <si>
    <t>Tina</t>
  </si>
  <si>
    <t>Barta</t>
  </si>
  <si>
    <t>Tonya</t>
  </si>
  <si>
    <t>Rogan</t>
  </si>
  <si>
    <t>O'Connor</t>
  </si>
  <si>
    <t>Mannion</t>
  </si>
  <si>
    <t>Susie</t>
  </si>
  <si>
    <t>Meister</t>
  </si>
  <si>
    <t>Shafaat</t>
  </si>
  <si>
    <t>Ryan</t>
  </si>
  <si>
    <t>Kehoe</t>
  </si>
  <si>
    <t>Rachel</t>
  </si>
  <si>
    <t>Robinson</t>
  </si>
  <si>
    <t>Georgia</t>
  </si>
  <si>
    <t>Harrison</t>
  </si>
  <si>
    <t>Danny</t>
  </si>
  <si>
    <t>Jamieson</t>
  </si>
  <si>
    <t>Da'Vonne</t>
  </si>
  <si>
    <t>Rogers</t>
  </si>
  <si>
    <t>Frank</t>
  </si>
  <si>
    <t>Sweeney</t>
  </si>
  <si>
    <t>Tula</t>
  </si>
  <si>
    <t>Fazakerley</t>
  </si>
  <si>
    <t>Stolarczyk</t>
  </si>
  <si>
    <t>Duran</t>
  </si>
  <si>
    <t>Devyn</t>
  </si>
  <si>
    <t>Simone</t>
  </si>
  <si>
    <t>Sylvia</t>
  </si>
  <si>
    <t>Elsrode</t>
  </si>
  <si>
    <t>Kayleigh</t>
  </si>
  <si>
    <t>Morris</t>
  </si>
  <si>
    <t>Casey</t>
  </si>
  <si>
    <t>Cooper</t>
  </si>
  <si>
    <t>Joss</t>
  </si>
  <si>
    <t>Mooney</t>
  </si>
  <si>
    <t>Theo</t>
  </si>
  <si>
    <t>Campbell</t>
  </si>
  <si>
    <t>Dunbar</t>
  </si>
  <si>
    <t>Merrill</t>
  </si>
  <si>
    <t>Clark</t>
  </si>
  <si>
    <t>Negrotti</t>
  </si>
  <si>
    <t>Jasmine</t>
  </si>
  <si>
    <t>Reynaud</t>
  </si>
  <si>
    <t>Emily</t>
  </si>
  <si>
    <t>Schromm</t>
  </si>
  <si>
    <t>Stephen</t>
  </si>
  <si>
    <t>Bear</t>
  </si>
  <si>
    <t>Cannatella</t>
  </si>
  <si>
    <t>Zanatta</t>
  </si>
  <si>
    <t>Yarbrough</t>
  </si>
  <si>
    <t>Julie</t>
  </si>
  <si>
    <t>Stoffer</t>
  </si>
  <si>
    <t>Cohutta</t>
  </si>
  <si>
    <t>Grindstaff</t>
  </si>
  <si>
    <t>Adam</t>
  </si>
  <si>
    <t>King</t>
  </si>
  <si>
    <t>Von</t>
  </si>
  <si>
    <t>Tyler</t>
  </si>
  <si>
    <t>Duckworth</t>
  </si>
  <si>
    <t>Jillian</t>
  </si>
  <si>
    <t>Zoboroski</t>
  </si>
  <si>
    <t>Dario</t>
  </si>
  <si>
    <t>Medrano</t>
  </si>
  <si>
    <t>Timmy</t>
  </si>
  <si>
    <t>Beggy</t>
  </si>
  <si>
    <t>Hall</t>
  </si>
  <si>
    <t>Jodi</t>
  </si>
  <si>
    <t>Weatherton</t>
  </si>
  <si>
    <t>Cara</t>
  </si>
  <si>
    <t>Zavaleta</t>
  </si>
  <si>
    <t>Mattie</t>
  </si>
  <si>
    <t>Breaux</t>
  </si>
  <si>
    <t>Reilly</t>
  </si>
  <si>
    <t>Turbo</t>
  </si>
  <si>
    <t>Çamkıran</t>
  </si>
  <si>
    <t>Johanna</t>
  </si>
  <si>
    <t>Botta</t>
  </si>
  <si>
    <t>Dustin</t>
  </si>
  <si>
    <t>Zito</t>
  </si>
  <si>
    <t>Alcaide</t>
  </si>
  <si>
    <t>Ramos</t>
  </si>
  <si>
    <t>Jamie</t>
  </si>
  <si>
    <t>Melissa</t>
  </si>
  <si>
    <t>Reeves</t>
  </si>
  <si>
    <t>Britni</t>
  </si>
  <si>
    <t>Thorton</t>
  </si>
  <si>
    <t>Kina</t>
  </si>
  <si>
    <t>Dean</t>
  </si>
  <si>
    <t>Ty</t>
  </si>
  <si>
    <t>Ruff</t>
  </si>
  <si>
    <t>Amerson</t>
  </si>
  <si>
    <t>Darnell</t>
  </si>
  <si>
    <t>Starrett</t>
  </si>
  <si>
    <t>Chet</t>
  </si>
  <si>
    <t>Cannon</t>
  </si>
  <si>
    <t>MJ</t>
  </si>
  <si>
    <t>Mandi</t>
  </si>
  <si>
    <t>Moyer</t>
  </si>
  <si>
    <t>Roessler</t>
  </si>
  <si>
    <t>Derek</t>
  </si>
  <si>
    <t>McCray</t>
  </si>
  <si>
    <t>Jessica</t>
  </si>
  <si>
    <t>McCain</t>
  </si>
  <si>
    <t>Nia</t>
  </si>
  <si>
    <t>Moore</t>
  </si>
  <si>
    <t>Brandon</t>
  </si>
  <si>
    <t>Vince</t>
  </si>
  <si>
    <t>Gliatta</t>
  </si>
  <si>
    <t>Melinda</t>
  </si>
  <si>
    <t>Stolp</t>
  </si>
  <si>
    <t>Davis</t>
  </si>
  <si>
    <t>Mallory</t>
  </si>
  <si>
    <t>Kimberly</t>
  </si>
  <si>
    <t>Alexander</t>
  </si>
  <si>
    <t>Preston</t>
  </si>
  <si>
    <t>Roberson</t>
  </si>
  <si>
    <t>Knight</t>
  </si>
  <si>
    <t>Luke</t>
  </si>
  <si>
    <t>Wolfe</t>
  </si>
  <si>
    <t>Ibis</t>
  </si>
  <si>
    <t>Nieves</t>
  </si>
  <si>
    <t>Dan</t>
  </si>
  <si>
    <t>Walsh</t>
  </si>
  <si>
    <t>CJ</t>
  </si>
  <si>
    <t>Koegel</t>
  </si>
  <si>
    <t>Larson</t>
  </si>
  <si>
    <t>Tyrie</t>
  </si>
  <si>
    <t>Ballard</t>
  </si>
  <si>
    <t>Delgado</t>
  </si>
  <si>
    <t>Colie</t>
  </si>
  <si>
    <t>Edison</t>
  </si>
  <si>
    <t>Moyal</t>
  </si>
  <si>
    <t>Buell</t>
  </si>
  <si>
    <t>Hill</t>
  </si>
  <si>
    <t>Kelsey</t>
  </si>
  <si>
    <t>Janelle</t>
  </si>
  <si>
    <t>Casanave</t>
  </si>
  <si>
    <t>Chavez</t>
  </si>
  <si>
    <t>Wallace</t>
  </si>
  <si>
    <t>Christina</t>
  </si>
  <si>
    <t>LeBlanc</t>
  </si>
  <si>
    <t>Randy</t>
  </si>
  <si>
    <t>Barry</t>
  </si>
  <si>
    <t>Shauvon</t>
  </si>
  <si>
    <t>Torres</t>
  </si>
  <si>
    <t>Isaac</t>
  </si>
  <si>
    <t>Stout</t>
  </si>
  <si>
    <t>Trey</t>
  </si>
  <si>
    <t>Weatherholtz</t>
  </si>
  <si>
    <t>Montana</t>
  </si>
  <si>
    <t>McGlynn</t>
  </si>
  <si>
    <t>JD</t>
  </si>
  <si>
    <t>Ordoñez</t>
  </si>
  <si>
    <t>Nick</t>
  </si>
  <si>
    <t>#</t>
  </si>
  <si>
    <t>Double Agents</t>
  </si>
  <si>
    <t>Total Madness</t>
  </si>
  <si>
    <t>War of the Worlds 2</t>
  </si>
  <si>
    <t>War of the Worlds</t>
  </si>
  <si>
    <t>Final Reckoning</t>
  </si>
  <si>
    <t>Vendettas</t>
  </si>
  <si>
    <t>Dirty 30</t>
  </si>
  <si>
    <t>Invasion</t>
  </si>
  <si>
    <t>Rivals III</t>
  </si>
  <si>
    <t>Bloodlines</t>
  </si>
  <si>
    <t>Exes II</t>
  </si>
  <si>
    <t>Free Agents</t>
  </si>
  <si>
    <t>Rivals II</t>
  </si>
  <si>
    <t>Seasons (2012)</t>
  </si>
  <si>
    <t>Exes</t>
  </si>
  <si>
    <t>Rivals</t>
  </si>
  <si>
    <t>Cutthroat</t>
  </si>
  <si>
    <t>Fresh Meat 2</t>
  </si>
  <si>
    <t>The Ruins</t>
  </si>
  <si>
    <t>The Duel 2</t>
  </si>
  <si>
    <t>The Island</t>
  </si>
  <si>
    <t>The Gauntlet III</t>
  </si>
  <si>
    <t>The Inferno 3</t>
  </si>
  <si>
    <t>The Duel</t>
  </si>
  <si>
    <t>Fresh Meat</t>
  </si>
  <si>
    <t>The Gauntlet 2</t>
  </si>
  <si>
    <t>The Inferno II</t>
  </si>
  <si>
    <t>Battle of the Sexes 2</t>
  </si>
  <si>
    <t>The Inferno</t>
  </si>
  <si>
    <t>The Gauntlet</t>
  </si>
  <si>
    <t>CT Tamburello</t>
  </si>
  <si>
    <t>Johnny Devenanzio</t>
  </si>
  <si>
    <t>Jordan Wiseley</t>
  </si>
  <si>
    <t>Wes Bergmann</t>
  </si>
  <si>
    <t>Cara Maria Sorbello</t>
  </si>
  <si>
    <t>Tori Deal</t>
  </si>
  <si>
    <t>Ashley Mitchell</t>
  </si>
  <si>
    <t>Sarah Rice</t>
  </si>
  <si>
    <t>Laurel Stucky</t>
  </si>
  <si>
    <t>Frank Sweeney</t>
  </si>
  <si>
    <t>Paula Meronek</t>
  </si>
  <si>
    <t>Landon Lueck</t>
  </si>
  <si>
    <t>Evan Starkman</t>
  </si>
  <si>
    <t>Frank Roessler</t>
  </si>
  <si>
    <t>Susie Meister</t>
  </si>
  <si>
    <t>Svetlana Shusterman</t>
  </si>
  <si>
    <t>Derrick Kosinski</t>
  </si>
  <si>
    <t>Mike Mizanin</t>
  </si>
  <si>
    <t>Coral Smith</t>
  </si>
  <si>
    <t>Kam Williams</t>
  </si>
  <si>
    <t>Cory Wharton</t>
  </si>
  <si>
    <t>Camila Nakagawa</t>
  </si>
  <si>
    <t>Sarah Patterson</t>
  </si>
  <si>
    <t>Jenna Compono</t>
  </si>
  <si>
    <t>Leroy Garrett</t>
  </si>
  <si>
    <t>Devyn Simone</t>
  </si>
  <si>
    <t>Dustin Zito</t>
  </si>
  <si>
    <t>Kenny Santucci</t>
  </si>
  <si>
    <t>Evelyn Smith</t>
  </si>
  <si>
    <t>Tina Barta</t>
  </si>
  <si>
    <t>Alton Williams</t>
  </si>
  <si>
    <t>Tonya Cooley</t>
  </si>
  <si>
    <t>Sarah Greyson</t>
  </si>
  <si>
    <t>Kyle Christie</t>
  </si>
  <si>
    <t>Natalie Duran</t>
  </si>
  <si>
    <t>Shane Landrum</t>
  </si>
  <si>
    <t>Tony Raines</t>
  </si>
  <si>
    <t>Devin Walker</t>
  </si>
  <si>
    <t>Diem Brown</t>
  </si>
  <si>
    <t>Brad Fiorenza</t>
  </si>
  <si>
    <t>KellyAnne Judd</t>
  </si>
  <si>
    <t>Ryan Kehoe</t>
  </si>
  <si>
    <t>Casey Cooper</t>
  </si>
  <si>
    <t>Kina Dean</t>
  </si>
  <si>
    <t>Dan Renzi</t>
  </si>
  <si>
    <t>Mark Long</t>
  </si>
  <si>
    <t>Syrus Yarbrough</t>
  </si>
  <si>
    <t>Rogan O'Connor</t>
  </si>
  <si>
    <t>Da’Vonne Rogers</t>
  </si>
  <si>
    <t>Marie Roda</t>
  </si>
  <si>
    <t>Nelson Thomas</t>
  </si>
  <si>
    <t>Nicole Ramos</t>
  </si>
  <si>
    <t>Jay Gotti</t>
  </si>
  <si>
    <t>Nany González</t>
  </si>
  <si>
    <t>Zach Nichols</t>
  </si>
  <si>
    <t>Emily Schromm</t>
  </si>
  <si>
    <t>Abram Boise</t>
  </si>
  <si>
    <t>Rachel Robinson</t>
  </si>
  <si>
    <t>Nehemiah Clark</t>
  </si>
  <si>
    <t>Timmy Beggy</t>
  </si>
  <si>
    <t>Ruthie Alcaide</t>
  </si>
  <si>
    <t>Katie Doyle</t>
  </si>
  <si>
    <t>Nathan Blackburn</t>
  </si>
  <si>
    <t>Josh Martinez</t>
  </si>
  <si>
    <t>Dee Nguyen</t>
  </si>
  <si>
    <t>Georgia Harrison</t>
  </si>
  <si>
    <t>Paulie Calafiore</t>
  </si>
  <si>
    <t>Nicole Zanatta</t>
  </si>
  <si>
    <t>Mitch Reid</t>
  </si>
  <si>
    <t>Ty Ruff</t>
  </si>
  <si>
    <t>Tyler Duckworth</t>
  </si>
  <si>
    <t>Aneesa Ferreira</t>
  </si>
  <si>
    <t>Tori Hall</t>
  </si>
  <si>
    <t>Jenn Grijalva</t>
  </si>
  <si>
    <t>Julie Stoffer</t>
  </si>
  <si>
    <t>Theo Vonkurnatowski</t>
  </si>
  <si>
    <t>Christena Pyle</t>
  </si>
  <si>
    <t>Jenny West</t>
  </si>
  <si>
    <t>Turbo Çamkīran</t>
  </si>
  <si>
    <t>Sylvia Elsrode</t>
  </si>
  <si>
    <t>Kailah Casillas</t>
  </si>
  <si>
    <t>Vince Gliatta</t>
  </si>
  <si>
    <t>Jamie Banks</t>
  </si>
  <si>
    <t>Theresa González</t>
  </si>
  <si>
    <t>Chet Cannon</t>
  </si>
  <si>
    <t>Jillian Zoboroski</t>
  </si>
  <si>
    <t>Robin Hibbard</t>
  </si>
  <si>
    <t>Cara Zavaleta</t>
  </si>
  <si>
    <t>Jodi Weatherton</t>
  </si>
  <si>
    <t>Beth Stolarczyk</t>
  </si>
  <si>
    <t>Sophia Pasquis</t>
  </si>
  <si>
    <t>Leah Gillingwater</t>
  </si>
  <si>
    <t>Adam Larson</t>
  </si>
  <si>
    <t>Fessy Shafaat</t>
  </si>
  <si>
    <t>Theo Campbell</t>
  </si>
  <si>
    <t>Hunter Barfield</t>
  </si>
  <si>
    <t>Johnny Reilly</t>
  </si>
  <si>
    <t>Trishelle Cannatella</t>
  </si>
  <si>
    <t>Carley Johnson</t>
  </si>
  <si>
    <t>Adam King</t>
  </si>
  <si>
    <t>Davis Mallory</t>
  </si>
  <si>
    <t>Darrell Taylor</t>
  </si>
  <si>
    <t>Veronica Portillo</t>
  </si>
  <si>
    <t>Arissa Hill</t>
  </si>
  <si>
    <t>Big T Fazakerley</t>
  </si>
  <si>
    <t>Bayleigh Dayton</t>
  </si>
  <si>
    <t>Amanda Garcia</t>
  </si>
  <si>
    <t>Cheyenne Floyd</t>
  </si>
  <si>
    <t>Brianna Julig</t>
  </si>
  <si>
    <t>Nia Moore</t>
  </si>
  <si>
    <t>Marlon Williams</t>
  </si>
  <si>
    <t>Pete Connolly</t>
  </si>
  <si>
    <t>Brittini Sherrod</t>
  </si>
  <si>
    <t>Ace Amerson</t>
  </si>
  <si>
    <t>Kendal Sheppard</t>
  </si>
  <si>
    <t>Norman Korpi</t>
  </si>
  <si>
    <t>Dario Medrano</t>
  </si>
  <si>
    <t>Heather Cooke</t>
  </si>
  <si>
    <t>Derek McCray</t>
  </si>
  <si>
    <t>Danny Jamieson</t>
  </si>
  <si>
    <t>Jamie Chung</t>
  </si>
  <si>
    <t>Eric Nies</t>
  </si>
  <si>
    <t>David Burns</t>
  </si>
  <si>
    <t>Amber Borzotra</t>
  </si>
  <si>
    <t>Cohutta Grindstaff</t>
  </si>
  <si>
    <t>Jonna Mannion</t>
  </si>
  <si>
    <t>MJ Garrett</t>
  </si>
  <si>
    <t>Dan Walsh</t>
  </si>
  <si>
    <t>Dan Setzler</t>
  </si>
  <si>
    <t>Bananas</t>
  </si>
  <si>
    <t>Jenny</t>
  </si>
  <si>
    <t>Bayleigh</t>
  </si>
  <si>
    <t>Swaggy</t>
  </si>
  <si>
    <t>Asaf</t>
  </si>
  <si>
    <t>Ninja</t>
  </si>
  <si>
    <t>Idris</t>
  </si>
  <si>
    <t>Esther</t>
  </si>
  <si>
    <t>Faith</t>
  </si>
  <si>
    <t>Zahida</t>
  </si>
  <si>
    <t>Sean</t>
  </si>
  <si>
    <t>Natalie D.</t>
  </si>
  <si>
    <t>Ashley C.</t>
  </si>
  <si>
    <t>Gus</t>
  </si>
  <si>
    <t>Shaleen</t>
  </si>
  <si>
    <t>Julia</t>
  </si>
  <si>
    <t>Natalie N.</t>
  </si>
  <si>
    <t>JP</t>
  </si>
  <si>
    <t>Morgan</t>
  </si>
  <si>
    <t>Ashley M.</t>
  </si>
  <si>
    <t>Chase</t>
  </si>
  <si>
    <t>Liz</t>
  </si>
  <si>
    <t>Alan</t>
  </si>
  <si>
    <t>Jozea</t>
  </si>
  <si>
    <t>Angela</t>
  </si>
  <si>
    <t>Chuck</t>
  </si>
  <si>
    <t>Nicole Z.</t>
  </si>
  <si>
    <t>Victor</t>
  </si>
  <si>
    <t>Alicia</t>
  </si>
  <si>
    <t>Eddie</t>
  </si>
  <si>
    <t>Nicole R.</t>
  </si>
  <si>
    <t>Derrick K.</t>
  </si>
  <si>
    <t>Ammo</t>
  </si>
  <si>
    <t>Briana</t>
  </si>
  <si>
    <t>Derrick H.</t>
  </si>
  <si>
    <t>LaToya</t>
  </si>
  <si>
    <t>Ashley K.</t>
  </si>
  <si>
    <t>Anthony</t>
  </si>
  <si>
    <t>Anika</t>
  </si>
  <si>
    <t>Bruno</t>
  </si>
  <si>
    <t>Cheyenne</t>
  </si>
  <si>
    <t>Nate</t>
  </si>
  <si>
    <t>Averey</t>
  </si>
  <si>
    <t>Mitch</t>
  </si>
  <si>
    <t>Brianna</t>
  </si>
  <si>
    <t>Rianna</t>
  </si>
  <si>
    <t>Raphy</t>
  </si>
  <si>
    <t>Larissa</t>
  </si>
  <si>
    <t>Candice</t>
  </si>
  <si>
    <t>Jill</t>
  </si>
  <si>
    <t>Brittany</t>
  </si>
  <si>
    <t>JJ</t>
  </si>
  <si>
    <t>Hailey</t>
  </si>
  <si>
    <t>Swift</t>
  </si>
  <si>
    <t>Emilee</t>
  </si>
  <si>
    <t>Marlon</t>
  </si>
  <si>
    <t>Cooke</t>
  </si>
  <si>
    <t>Robb</t>
  </si>
  <si>
    <t>Anastasia</t>
  </si>
  <si>
    <t>Naomi</t>
  </si>
  <si>
    <t>Sam</t>
  </si>
  <si>
    <t>Laura</t>
  </si>
  <si>
    <t>McKenzie</t>
  </si>
  <si>
    <t>Lacey</t>
  </si>
  <si>
    <t>Heather</t>
  </si>
  <si>
    <t>Vinny</t>
  </si>
  <si>
    <t>Priscilla</t>
  </si>
  <si>
    <t>Michael</t>
  </si>
  <si>
    <t>Adam K.</t>
  </si>
  <si>
    <t>Katelynn</t>
  </si>
  <si>
    <t>Adam R.</t>
  </si>
  <si>
    <t>Ayiiia</t>
  </si>
  <si>
    <t>Carley</t>
  </si>
  <si>
    <t>Pete</t>
  </si>
  <si>
    <t>Noor</t>
  </si>
  <si>
    <t>Sydney</t>
  </si>
  <si>
    <t>Sandy</t>
  </si>
  <si>
    <t>Jeff</t>
  </si>
  <si>
    <t>Brittini</t>
  </si>
  <si>
    <t>Brooke</t>
  </si>
  <si>
    <t>Ashli</t>
  </si>
  <si>
    <t>Dave</t>
  </si>
  <si>
    <t>Angel</t>
  </si>
  <si>
    <t>Alex</t>
  </si>
  <si>
    <t>John</t>
  </si>
  <si>
    <t>Svetlana</t>
  </si>
  <si>
    <t>Aviv</t>
  </si>
  <si>
    <t>Chanda</t>
  </si>
  <si>
    <t>Linette</t>
  </si>
  <si>
    <t>Johnnie</t>
  </si>
  <si>
    <t>Jesse</t>
  </si>
  <si>
    <t>David</t>
  </si>
  <si>
    <t>Jeremy</t>
  </si>
  <si>
    <t>Cameran</t>
  </si>
  <si>
    <t>Adam L.</t>
  </si>
  <si>
    <t>Jo</t>
  </si>
  <si>
    <t>Shavonda</t>
  </si>
  <si>
    <t>Karamo</t>
  </si>
  <si>
    <t>Jon</t>
  </si>
  <si>
    <t>Sophia</t>
  </si>
  <si>
    <t>Steven</t>
  </si>
  <si>
    <t>Chris</t>
  </si>
  <si>
    <t>Shawn</t>
  </si>
  <si>
    <t>Cynthia</t>
  </si>
  <si>
    <t>Ayanna</t>
  </si>
  <si>
    <t>Genesis</t>
  </si>
  <si>
    <t>Jacquese</t>
  </si>
  <si>
    <t>Christena</t>
  </si>
  <si>
    <t>Holly</t>
  </si>
  <si>
    <t>Leah</t>
  </si>
  <si>
    <t>Nathan</t>
  </si>
  <si>
    <t>Theo V.</t>
  </si>
  <si>
    <t>Norman</t>
  </si>
  <si>
    <t>Rachel R.</t>
  </si>
  <si>
    <t>Roni</t>
  </si>
  <si>
    <t>Theo G.</t>
  </si>
  <si>
    <t>Irulan</t>
  </si>
  <si>
    <t>Rachel B.</t>
  </si>
  <si>
    <t>Steve</t>
  </si>
  <si>
    <t>Elka</t>
  </si>
  <si>
    <t>Matt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</si>
</sst>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</font>
    <font>
      <b/>
      <sz val="8.0"/>
      <name val="Arial"/>
    </font>
    <font>
      <b/>
      <sz val="8.0"/>
      <color rgb="FFFFFFFF"/>
      <name val="Arial"/>
    </font>
    <font>
      <sz val="8.0"/>
      <name val="Arial"/>
    </font>
    <font/>
    <font>
      <b/>
    </font>
  </fonts>
  <fills count="6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595959"/>
        <bgColor rgb="FF595959"/>
      </patternFill>
    </fill>
    <fill>
      <patternFill patternType="solid">
        <fgColor rgb="FF00FFFF"/>
        <bgColor rgb="FF00FFFF"/>
      </patternFill>
    </fill>
    <fill>
      <patternFill patternType="solid">
        <fgColor rgb="FFEFEFEF"/>
        <bgColor rgb="FFEFEFEF"/>
      </patternFill>
    </fill>
  </fills>
  <borders count="4">
    <border/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</border>
    <border>
      <left style="thin">
        <color rgb="FF666666"/>
      </left>
      <top style="thin">
        <color rgb="FF666666"/>
      </top>
      <bottom style="thin">
        <color rgb="FF666666"/>
      </bottom>
    </border>
    <border>
      <right style="thin">
        <color rgb="FF666666"/>
      </right>
      <top style="thin">
        <color rgb="FF666666"/>
      </top>
      <bottom style="thin">
        <color rgb="FF666666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bottom" wrapText="0"/>
    </xf>
    <xf borderId="1" fillId="3" fontId="2" numFmtId="0" xfId="0" applyAlignment="1" applyBorder="1" applyFill="1" applyFont="1">
      <alignment horizontal="center" readingOrder="0" shrinkToFit="0" vertical="bottom" wrapText="0"/>
    </xf>
    <xf borderId="1" fillId="0" fontId="3" numFmtId="0" xfId="0" applyAlignment="1" applyBorder="1" applyFont="1">
      <alignment horizontal="left" readingOrder="0" shrinkToFit="0" vertical="bottom" wrapText="0"/>
    </xf>
    <xf borderId="1" fillId="0" fontId="3" numFmtId="0" xfId="0" applyAlignment="1" applyBorder="1" applyFont="1">
      <alignment horizontal="center" readingOrder="0" shrinkToFit="0" vertical="bottom" wrapText="0"/>
    </xf>
    <xf borderId="1" fillId="0" fontId="3" numFmtId="0" xfId="0" applyAlignment="1" applyBorder="1" applyFont="1">
      <alignment horizontal="center" shrinkToFit="0" vertical="bottom" wrapText="0"/>
    </xf>
    <xf borderId="1" fillId="0" fontId="3" numFmtId="2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4" fontId="1" numFmtId="0" xfId="0" applyAlignment="1" applyBorder="1" applyFill="1" applyFont="1">
      <alignment horizontal="left" readingOrder="0" shrinkToFit="0" vertical="bottom" wrapText="0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center" readingOrder="0" shrinkToFit="0" vertical="bottom" wrapText="0"/>
    </xf>
    <xf borderId="0" fillId="0" fontId="3" numFmtId="0" xfId="0" applyAlignment="1" applyFont="1">
      <alignment horizontal="center" shrinkToFit="0" vertical="bottom" wrapText="0"/>
    </xf>
    <xf borderId="0" fillId="0" fontId="3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center" readingOrder="0"/>
    </xf>
    <xf borderId="2" fillId="2" fontId="1" numFmtId="0" xfId="0" applyAlignment="1" applyBorder="1" applyFont="1">
      <alignment horizontal="center" readingOrder="0" shrinkToFit="0" vertical="bottom" wrapText="0"/>
    </xf>
    <xf borderId="3" fillId="0" fontId="4" numFmtId="0" xfId="0" applyBorder="1" applyFont="1"/>
    <xf borderId="1" fillId="5" fontId="1" numFmtId="3" xfId="0" applyAlignment="1" applyBorder="1" applyFill="1" applyFont="1" applyNumberFormat="1">
      <alignment horizontal="center" shrinkToFit="0" vertical="bottom" wrapText="0"/>
    </xf>
    <xf borderId="1" fillId="5" fontId="1" numFmtId="2" xfId="0" applyAlignment="1" applyBorder="1" applyFont="1" applyNumberFormat="1">
      <alignment horizontal="center" shrinkToFit="0" vertical="bottom" wrapText="0"/>
    </xf>
    <xf borderId="1" fillId="5" fontId="1" numFmtId="10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0"/>
    </xf>
    <xf borderId="0" fillId="2" fontId="5" numFmtId="0" xfId="0" applyAlignment="1" applyFont="1">
      <alignment readingOrder="0" shrinkToFit="0" wrapText="1"/>
    </xf>
    <xf borderId="0" fillId="0" fontId="4" numFmtId="0" xfId="0" applyAlignment="1" applyFont="1">
      <alignment readingOrder="0"/>
    </xf>
    <xf borderId="1" fillId="0" fontId="3" numFmtId="0" xfId="0" applyAlignment="1" applyBorder="1" applyFont="1">
      <alignment horizontal="center" shrinkToFit="0" vertical="bottom" wrapText="0"/>
    </xf>
  </cellXfs>
  <cellStyles count="1">
    <cellStyle xfId="0" name="Normal" builtinId="0"/>
  </cellStyles>
  <dxfs count="1">
    <dxf>
      <font/>
      <fill>
        <patternFill patternType="solid">
          <fgColor rgb="FF666666"/>
          <bgColor rgb="FF666666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33" Type="http://schemas.openxmlformats.org/officeDocument/2006/relationships/worksheet" Target="worksheets/sheet31.xml"/><Relationship Id="rId10" Type="http://schemas.openxmlformats.org/officeDocument/2006/relationships/worksheet" Target="worksheets/sheet8.xml"/><Relationship Id="rId32" Type="http://schemas.openxmlformats.org/officeDocument/2006/relationships/worksheet" Target="worksheets/sheet30.xml"/><Relationship Id="rId13" Type="http://schemas.openxmlformats.org/officeDocument/2006/relationships/worksheet" Target="worksheets/sheet11.xml"/><Relationship Id="rId35" Type="http://schemas.openxmlformats.org/officeDocument/2006/relationships/worksheet" Target="worksheets/sheet33.xml"/><Relationship Id="rId12" Type="http://schemas.openxmlformats.org/officeDocument/2006/relationships/worksheet" Target="worksheets/sheet10.xml"/><Relationship Id="rId34" Type="http://schemas.openxmlformats.org/officeDocument/2006/relationships/worksheet" Target="worksheets/sheet32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9.57"/>
    <col customWidth="1" min="2" max="10" width="4.71"/>
    <col customWidth="1" min="11" max="13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2" t="s">
        <v>1</v>
      </c>
      <c r="L1" s="2" t="s">
        <v>2</v>
      </c>
      <c r="M1" s="2" t="s">
        <v>3</v>
      </c>
    </row>
    <row r="2" ht="13.5" customHeight="1">
      <c r="A2" s="3" t="s">
        <v>4</v>
      </c>
      <c r="B2" s="4">
        <v>3.0</v>
      </c>
      <c r="C2" s="4">
        <v>0.0</v>
      </c>
      <c r="D2" s="4">
        <v>8.0</v>
      </c>
      <c r="E2" s="4">
        <v>6.0</v>
      </c>
      <c r="F2" s="4">
        <v>6.0</v>
      </c>
      <c r="G2" s="4">
        <v>5.0</v>
      </c>
      <c r="H2" s="4">
        <v>9.0</v>
      </c>
      <c r="I2" s="4">
        <v>11.0</v>
      </c>
      <c r="J2" s="4">
        <v>10.0</v>
      </c>
      <c r="K2" s="5">
        <f t="shared" ref="K2:K23" si="1">SUM(B2:J2)</f>
        <v>58</v>
      </c>
      <c r="L2" s="6">
        <f t="shared" ref="L2:L23" si="2">AVERAGE(B2:J2)</f>
        <v>6.444444444</v>
      </c>
      <c r="M2" s="7">
        <f t="shared" ref="M2:M23" si="3">K2/$K$25</f>
        <v>0.07880434783</v>
      </c>
    </row>
    <row r="3" ht="13.5" customHeight="1">
      <c r="A3" s="3" t="s">
        <v>5</v>
      </c>
      <c r="B3" s="4">
        <v>4.0</v>
      </c>
      <c r="C3" s="4">
        <v>0.0</v>
      </c>
      <c r="D3" s="4">
        <v>7.0</v>
      </c>
      <c r="E3" s="4">
        <v>11.0</v>
      </c>
      <c r="F3" s="4">
        <v>2.0</v>
      </c>
      <c r="G3" s="4">
        <v>11.0</v>
      </c>
      <c r="H3" s="4">
        <v>3.0</v>
      </c>
      <c r="I3" s="4">
        <v>10.0</v>
      </c>
      <c r="J3" s="4">
        <v>10.0</v>
      </c>
      <c r="K3" s="5">
        <f t="shared" si="1"/>
        <v>58</v>
      </c>
      <c r="L3" s="6">
        <f t="shared" si="2"/>
        <v>6.444444444</v>
      </c>
      <c r="M3" s="7">
        <f t="shared" si="3"/>
        <v>0.07880434783</v>
      </c>
    </row>
    <row r="4" ht="13.5" customHeight="1">
      <c r="A4" s="3" t="s">
        <v>6</v>
      </c>
      <c r="B4" s="4">
        <v>5.0</v>
      </c>
      <c r="C4" s="4">
        <v>2.0</v>
      </c>
      <c r="D4" s="4">
        <v>5.0</v>
      </c>
      <c r="E4" s="4">
        <v>3.0</v>
      </c>
      <c r="F4" s="4">
        <v>3.0</v>
      </c>
      <c r="G4" s="4">
        <v>3.0</v>
      </c>
      <c r="H4" s="4">
        <v>5.0</v>
      </c>
      <c r="I4" s="4">
        <v>11.0</v>
      </c>
      <c r="J4" s="4">
        <v>13.0</v>
      </c>
      <c r="K4" s="5">
        <f t="shared" si="1"/>
        <v>50</v>
      </c>
      <c r="L4" s="6">
        <f t="shared" si="2"/>
        <v>5.555555556</v>
      </c>
      <c r="M4" s="7">
        <f t="shared" si="3"/>
        <v>0.06793478261</v>
      </c>
    </row>
    <row r="5" ht="13.5" customHeight="1">
      <c r="A5" s="3" t="s">
        <v>7</v>
      </c>
      <c r="B5" s="4">
        <v>5.0</v>
      </c>
      <c r="C5" s="4">
        <v>5.0</v>
      </c>
      <c r="D5" s="4">
        <v>4.0</v>
      </c>
      <c r="E5" s="4">
        <v>3.0</v>
      </c>
      <c r="F5" s="4">
        <v>2.0</v>
      </c>
      <c r="G5" s="4">
        <v>7.0</v>
      </c>
      <c r="H5" s="4">
        <v>10.0</v>
      </c>
      <c r="I5" s="4">
        <v>7.0</v>
      </c>
      <c r="J5" s="4">
        <v>6.0</v>
      </c>
      <c r="K5" s="5">
        <f t="shared" si="1"/>
        <v>49</v>
      </c>
      <c r="L5" s="6">
        <f t="shared" si="2"/>
        <v>5.444444444</v>
      </c>
      <c r="M5" s="7">
        <f t="shared" si="3"/>
        <v>0.06657608696</v>
      </c>
    </row>
    <row r="6" ht="13.5" customHeight="1">
      <c r="A6" s="3" t="s">
        <v>8</v>
      </c>
      <c r="B6" s="4">
        <v>1.0</v>
      </c>
      <c r="C6" s="4">
        <v>1.0</v>
      </c>
      <c r="D6" s="4">
        <v>4.0</v>
      </c>
      <c r="E6" s="4">
        <v>1.0</v>
      </c>
      <c r="F6" s="4">
        <v>2.0</v>
      </c>
      <c r="G6" s="4">
        <v>4.0</v>
      </c>
      <c r="H6" s="4">
        <v>11.0</v>
      </c>
      <c r="I6" s="4">
        <v>9.0</v>
      </c>
      <c r="J6" s="4">
        <v>9.0</v>
      </c>
      <c r="K6" s="5">
        <f t="shared" si="1"/>
        <v>42</v>
      </c>
      <c r="L6" s="6">
        <f t="shared" si="2"/>
        <v>4.666666667</v>
      </c>
      <c r="M6" s="7">
        <f t="shared" si="3"/>
        <v>0.05706521739</v>
      </c>
    </row>
    <row r="7" ht="13.5" customHeight="1">
      <c r="A7" s="8" t="s">
        <v>9</v>
      </c>
      <c r="B7" s="4">
        <v>3.0</v>
      </c>
      <c r="C7" s="4">
        <v>0.0</v>
      </c>
      <c r="D7" s="4">
        <v>3.0</v>
      </c>
      <c r="E7" s="4">
        <v>3.0</v>
      </c>
      <c r="F7" s="4">
        <v>2.0</v>
      </c>
      <c r="G7" s="4">
        <v>5.0</v>
      </c>
      <c r="H7" s="4">
        <v>4.0</v>
      </c>
      <c r="I7" s="4">
        <v>7.0</v>
      </c>
      <c r="J7" s="4">
        <v>11.0</v>
      </c>
      <c r="K7" s="5">
        <f t="shared" si="1"/>
        <v>38</v>
      </c>
      <c r="L7" s="6">
        <f t="shared" si="2"/>
        <v>4.222222222</v>
      </c>
      <c r="M7" s="7">
        <f t="shared" si="3"/>
        <v>0.05163043478</v>
      </c>
    </row>
    <row r="8" ht="13.5" customHeight="1">
      <c r="A8" s="3" t="s">
        <v>10</v>
      </c>
      <c r="B8" s="4">
        <v>0.0</v>
      </c>
      <c r="C8" s="4">
        <v>2.0</v>
      </c>
      <c r="D8" s="4">
        <v>2.0</v>
      </c>
      <c r="E8" s="4">
        <v>7.0</v>
      </c>
      <c r="F8" s="4">
        <v>2.0</v>
      </c>
      <c r="G8" s="4">
        <v>2.0</v>
      </c>
      <c r="H8" s="4">
        <v>5.0</v>
      </c>
      <c r="I8" s="4">
        <v>8.0</v>
      </c>
      <c r="J8" s="4">
        <v>10.0</v>
      </c>
      <c r="K8" s="5">
        <f t="shared" si="1"/>
        <v>38</v>
      </c>
      <c r="L8" s="6">
        <f t="shared" si="2"/>
        <v>4.222222222</v>
      </c>
      <c r="M8" s="7">
        <f t="shared" si="3"/>
        <v>0.05163043478</v>
      </c>
    </row>
    <row r="9" ht="13.5" customHeight="1">
      <c r="A9" s="3" t="s">
        <v>11</v>
      </c>
      <c r="B9" s="4">
        <v>2.0</v>
      </c>
      <c r="C9" s="4">
        <v>0.0</v>
      </c>
      <c r="D9" s="4">
        <v>3.0</v>
      </c>
      <c r="E9" s="4">
        <v>2.0</v>
      </c>
      <c r="F9" s="4">
        <v>1.0</v>
      </c>
      <c r="G9" s="4">
        <v>2.0</v>
      </c>
      <c r="H9" s="4">
        <v>3.0</v>
      </c>
      <c r="I9" s="4">
        <v>8.0</v>
      </c>
      <c r="J9" s="4">
        <v>9.0</v>
      </c>
      <c r="K9" s="5">
        <f t="shared" si="1"/>
        <v>30</v>
      </c>
      <c r="L9" s="6">
        <f t="shared" si="2"/>
        <v>3.333333333</v>
      </c>
      <c r="M9" s="7">
        <f t="shared" si="3"/>
        <v>0.04076086957</v>
      </c>
    </row>
    <row r="10" ht="13.5" customHeight="1">
      <c r="A10" s="3" t="s">
        <v>12</v>
      </c>
      <c r="B10" s="4">
        <v>2.0</v>
      </c>
      <c r="C10" s="4">
        <v>0.0</v>
      </c>
      <c r="D10" s="4">
        <v>2.0</v>
      </c>
      <c r="E10" s="4">
        <v>2.0</v>
      </c>
      <c r="F10" s="4">
        <v>9.0</v>
      </c>
      <c r="G10" s="4">
        <v>1.0</v>
      </c>
      <c r="H10" s="4">
        <v>1.0</v>
      </c>
      <c r="I10" s="4">
        <v>6.0</v>
      </c>
      <c r="J10" s="4">
        <v>7.0</v>
      </c>
      <c r="K10" s="5">
        <f t="shared" si="1"/>
        <v>30</v>
      </c>
      <c r="L10" s="6">
        <f t="shared" si="2"/>
        <v>3.333333333</v>
      </c>
      <c r="M10" s="7">
        <f t="shared" si="3"/>
        <v>0.04076086957</v>
      </c>
    </row>
    <row r="11" ht="13.5" customHeight="1">
      <c r="A11" s="3" t="s">
        <v>13</v>
      </c>
      <c r="B11" s="4">
        <v>0.0</v>
      </c>
      <c r="C11" s="4">
        <v>2.0</v>
      </c>
      <c r="D11" s="4">
        <v>6.0</v>
      </c>
      <c r="E11" s="4">
        <v>2.0</v>
      </c>
      <c r="F11" s="4">
        <v>2.0</v>
      </c>
      <c r="G11" s="4">
        <v>4.0</v>
      </c>
      <c r="H11" s="4">
        <v>1.0</v>
      </c>
      <c r="I11" s="4">
        <v>4.0</v>
      </c>
      <c r="J11" s="4">
        <v>5.0</v>
      </c>
      <c r="K11" s="5">
        <f t="shared" si="1"/>
        <v>26</v>
      </c>
      <c r="L11" s="6">
        <f t="shared" si="2"/>
        <v>2.888888889</v>
      </c>
      <c r="M11" s="7">
        <f t="shared" si="3"/>
        <v>0.03532608696</v>
      </c>
    </row>
    <row r="12" ht="13.5" customHeight="1">
      <c r="A12" s="3" t="s">
        <v>14</v>
      </c>
      <c r="B12" s="4">
        <v>7.0</v>
      </c>
      <c r="C12" s="4">
        <v>3.0</v>
      </c>
      <c r="D12" s="4">
        <v>2.0</v>
      </c>
      <c r="E12" s="4">
        <v>2.0</v>
      </c>
      <c r="F12" s="4">
        <v>8.0</v>
      </c>
      <c r="G12" s="4">
        <v>7.0</v>
      </c>
      <c r="H12" s="4">
        <v>10.0</v>
      </c>
      <c r="I12" s="4">
        <v>7.0</v>
      </c>
      <c r="J12" s="4"/>
      <c r="K12" s="5">
        <f t="shared" si="1"/>
        <v>46</v>
      </c>
      <c r="L12" s="6">
        <f t="shared" si="2"/>
        <v>5.75</v>
      </c>
      <c r="M12" s="7">
        <f t="shared" si="3"/>
        <v>0.0625</v>
      </c>
    </row>
    <row r="13" ht="13.5" customHeight="1">
      <c r="A13" s="3" t="s">
        <v>15</v>
      </c>
      <c r="B13" s="4">
        <v>2.0</v>
      </c>
      <c r="C13" s="4">
        <v>2.0</v>
      </c>
      <c r="D13" s="4">
        <v>6.0</v>
      </c>
      <c r="E13" s="4">
        <v>3.0</v>
      </c>
      <c r="F13" s="4">
        <v>3.0</v>
      </c>
      <c r="G13" s="4">
        <v>3.0</v>
      </c>
      <c r="H13" s="4">
        <v>8.0</v>
      </c>
      <c r="I13" s="4">
        <v>5.0</v>
      </c>
      <c r="J13" s="4"/>
      <c r="K13" s="5">
        <f t="shared" si="1"/>
        <v>32</v>
      </c>
      <c r="L13" s="6">
        <f t="shared" si="2"/>
        <v>4</v>
      </c>
      <c r="M13" s="7">
        <f t="shared" si="3"/>
        <v>0.04347826087</v>
      </c>
    </row>
    <row r="14" ht="13.5" customHeight="1">
      <c r="A14" s="3" t="s">
        <v>16</v>
      </c>
      <c r="B14" s="4">
        <v>4.0</v>
      </c>
      <c r="C14" s="4">
        <v>3.0</v>
      </c>
      <c r="D14" s="4">
        <v>13.0</v>
      </c>
      <c r="E14" s="4">
        <v>2.0</v>
      </c>
      <c r="F14" s="4">
        <v>4.0</v>
      </c>
      <c r="G14" s="4">
        <v>2.0</v>
      </c>
      <c r="H14" s="4">
        <v>9.0</v>
      </c>
      <c r="I14" s="4"/>
      <c r="J14" s="4"/>
      <c r="K14" s="5">
        <f t="shared" si="1"/>
        <v>37</v>
      </c>
      <c r="L14" s="6">
        <f t="shared" si="2"/>
        <v>5.285714286</v>
      </c>
      <c r="M14" s="7">
        <f t="shared" si="3"/>
        <v>0.05027173913</v>
      </c>
    </row>
    <row r="15" ht="13.5" customHeight="1">
      <c r="A15" s="3" t="s">
        <v>17</v>
      </c>
      <c r="B15" s="4">
        <v>1.0</v>
      </c>
      <c r="C15" s="4">
        <v>8.0</v>
      </c>
      <c r="D15" s="4">
        <v>6.0</v>
      </c>
      <c r="E15" s="4">
        <v>3.0</v>
      </c>
      <c r="F15" s="4">
        <v>3.0</v>
      </c>
      <c r="G15" s="4">
        <v>9.0</v>
      </c>
      <c r="H15" s="4">
        <v>7.0</v>
      </c>
      <c r="I15" s="4"/>
      <c r="J15" s="4"/>
      <c r="K15" s="5">
        <f t="shared" si="1"/>
        <v>37</v>
      </c>
      <c r="L15" s="6">
        <f t="shared" si="2"/>
        <v>5.285714286</v>
      </c>
      <c r="M15" s="7">
        <f t="shared" si="3"/>
        <v>0.05027173913</v>
      </c>
    </row>
    <row r="16" ht="13.5" customHeight="1">
      <c r="A16" s="3" t="s">
        <v>18</v>
      </c>
      <c r="B16" s="4">
        <v>1.0</v>
      </c>
      <c r="C16" s="4">
        <v>9.0</v>
      </c>
      <c r="D16" s="4">
        <v>2.0</v>
      </c>
      <c r="E16" s="4">
        <v>5.0</v>
      </c>
      <c r="F16" s="4">
        <v>2.0</v>
      </c>
      <c r="G16" s="4">
        <v>13.0</v>
      </c>
      <c r="H16" s="4"/>
      <c r="I16" s="4"/>
      <c r="J16" s="4"/>
      <c r="K16" s="5">
        <f t="shared" si="1"/>
        <v>32</v>
      </c>
      <c r="L16" s="6">
        <f t="shared" si="2"/>
        <v>5.333333333</v>
      </c>
      <c r="M16" s="7">
        <f t="shared" si="3"/>
        <v>0.04347826087</v>
      </c>
    </row>
    <row r="17" ht="13.5" customHeight="1">
      <c r="A17" s="3" t="s">
        <v>19</v>
      </c>
      <c r="B17" s="4">
        <v>8.0</v>
      </c>
      <c r="C17" s="4">
        <v>0.0</v>
      </c>
      <c r="D17" s="4">
        <v>2.0</v>
      </c>
      <c r="E17" s="4">
        <v>2.0</v>
      </c>
      <c r="F17" s="4">
        <v>5.0</v>
      </c>
      <c r="G17" s="4">
        <v>12.0</v>
      </c>
      <c r="H17" s="4"/>
      <c r="I17" s="4"/>
      <c r="J17" s="4"/>
      <c r="K17" s="5">
        <f t="shared" si="1"/>
        <v>29</v>
      </c>
      <c r="L17" s="6">
        <f t="shared" si="2"/>
        <v>4.833333333</v>
      </c>
      <c r="M17" s="7">
        <f t="shared" si="3"/>
        <v>0.03940217391</v>
      </c>
    </row>
    <row r="18" ht="13.5" customHeight="1">
      <c r="A18" s="3" t="s">
        <v>20</v>
      </c>
      <c r="B18" s="4">
        <v>1.0</v>
      </c>
      <c r="C18" s="4">
        <v>1.0</v>
      </c>
      <c r="D18" s="4">
        <v>5.0</v>
      </c>
      <c r="E18" s="4">
        <v>5.0</v>
      </c>
      <c r="F18" s="4">
        <v>12.0</v>
      </c>
      <c r="G18" s="4"/>
      <c r="H18" s="4"/>
      <c r="I18" s="4"/>
      <c r="J18" s="4"/>
      <c r="K18" s="5">
        <f t="shared" si="1"/>
        <v>24</v>
      </c>
      <c r="L18" s="6">
        <f t="shared" si="2"/>
        <v>4.8</v>
      </c>
      <c r="M18" s="7">
        <f t="shared" si="3"/>
        <v>0.03260869565</v>
      </c>
    </row>
    <row r="19" ht="13.5" customHeight="1">
      <c r="A19" s="3" t="s">
        <v>21</v>
      </c>
      <c r="B19" s="4">
        <v>5.0</v>
      </c>
      <c r="C19" s="4">
        <v>1.0</v>
      </c>
      <c r="D19" s="4">
        <v>3.0</v>
      </c>
      <c r="E19" s="4">
        <v>9.0</v>
      </c>
      <c r="F19" s="4">
        <v>10.0</v>
      </c>
      <c r="G19" s="4"/>
      <c r="H19" s="4"/>
      <c r="I19" s="4"/>
      <c r="J19" s="4"/>
      <c r="K19" s="5">
        <f t="shared" si="1"/>
        <v>28</v>
      </c>
      <c r="L19" s="6">
        <f t="shared" si="2"/>
        <v>5.6</v>
      </c>
      <c r="M19" s="7">
        <f t="shared" si="3"/>
        <v>0.03804347826</v>
      </c>
    </row>
    <row r="20" ht="13.5" customHeight="1">
      <c r="A20" s="3" t="s">
        <v>22</v>
      </c>
      <c r="B20" s="4">
        <v>2.0</v>
      </c>
      <c r="C20" s="4">
        <v>1.0</v>
      </c>
      <c r="D20" s="4">
        <v>4.0</v>
      </c>
      <c r="E20" s="4">
        <v>7.0</v>
      </c>
      <c r="F20" s="4"/>
      <c r="G20" s="4"/>
      <c r="H20" s="4"/>
      <c r="I20" s="4"/>
      <c r="J20" s="4"/>
      <c r="K20" s="5">
        <f t="shared" si="1"/>
        <v>14</v>
      </c>
      <c r="L20" s="6">
        <f t="shared" si="2"/>
        <v>3.5</v>
      </c>
      <c r="M20" s="7">
        <f t="shared" si="3"/>
        <v>0.01902173913</v>
      </c>
    </row>
    <row r="21" ht="13.5" customHeight="1">
      <c r="A21" s="3" t="s">
        <v>23</v>
      </c>
      <c r="B21" s="4">
        <v>3.0</v>
      </c>
      <c r="C21" s="4">
        <v>1.0</v>
      </c>
      <c r="D21" s="4">
        <v>8.0</v>
      </c>
      <c r="E21" s="4"/>
      <c r="F21" s="4"/>
      <c r="G21" s="4"/>
      <c r="H21" s="4"/>
      <c r="I21" s="4"/>
      <c r="J21" s="4"/>
      <c r="K21" s="5">
        <f t="shared" si="1"/>
        <v>12</v>
      </c>
      <c r="L21" s="6">
        <f t="shared" si="2"/>
        <v>4</v>
      </c>
      <c r="M21" s="7">
        <f t="shared" si="3"/>
        <v>0.01630434783</v>
      </c>
    </row>
    <row r="22" ht="13.5" customHeight="1">
      <c r="A22" s="3" t="s">
        <v>24</v>
      </c>
      <c r="B22" s="4">
        <v>4.0</v>
      </c>
      <c r="C22" s="4">
        <v>13.0</v>
      </c>
      <c r="D22" s="4"/>
      <c r="E22" s="4"/>
      <c r="F22" s="4"/>
      <c r="G22" s="4"/>
      <c r="H22" s="4"/>
      <c r="I22" s="4"/>
      <c r="J22" s="4"/>
      <c r="K22" s="5">
        <f t="shared" si="1"/>
        <v>17</v>
      </c>
      <c r="L22" s="6">
        <f t="shared" si="2"/>
        <v>8.5</v>
      </c>
      <c r="M22" s="7">
        <f t="shared" si="3"/>
        <v>0.02309782609</v>
      </c>
    </row>
    <row r="23" ht="13.5" customHeight="1">
      <c r="A23" s="3" t="s">
        <v>25</v>
      </c>
      <c r="B23" s="4">
        <v>9.0</v>
      </c>
      <c r="C23" s="4"/>
      <c r="D23" s="4"/>
      <c r="E23" s="4"/>
      <c r="F23" s="4"/>
      <c r="G23" s="4"/>
      <c r="H23" s="4"/>
      <c r="I23" s="4"/>
      <c r="J23" s="4"/>
      <c r="K23" s="5">
        <f t="shared" si="1"/>
        <v>9</v>
      </c>
      <c r="L23" s="6">
        <f t="shared" si="2"/>
        <v>9</v>
      </c>
      <c r="M23" s="7">
        <f t="shared" si="3"/>
        <v>0.01222826087</v>
      </c>
    </row>
    <row r="24" ht="13.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</row>
    <row r="25" ht="13.5" customHeight="1">
      <c r="A25" s="10" t="s">
        <v>26</v>
      </c>
      <c r="B25" s="11">
        <f t="shared" ref="B25:K25" si="4">SUM(B$2:B$24)</f>
        <v>72</v>
      </c>
      <c r="C25" s="11">
        <f t="shared" si="4"/>
        <v>54</v>
      </c>
      <c r="D25" s="11">
        <f t="shared" si="4"/>
        <v>95</v>
      </c>
      <c r="E25" s="11">
        <f t="shared" si="4"/>
        <v>78</v>
      </c>
      <c r="F25" s="11">
        <f t="shared" si="4"/>
        <v>78</v>
      </c>
      <c r="G25" s="11">
        <f t="shared" si="4"/>
        <v>90</v>
      </c>
      <c r="H25" s="11">
        <f t="shared" si="4"/>
        <v>86</v>
      </c>
      <c r="I25" s="11">
        <f t="shared" si="4"/>
        <v>93</v>
      </c>
      <c r="J25" s="11">
        <f t="shared" si="4"/>
        <v>90</v>
      </c>
      <c r="K25" s="12">
        <f t="shared" si="4"/>
        <v>736</v>
      </c>
      <c r="L25" s="11"/>
      <c r="M25" s="11"/>
    </row>
    <row r="26" ht="13.5" customHeight="1">
      <c r="A26" s="13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  <row r="27" ht="13.5" customHeight="1">
      <c r="A27" s="13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</row>
    <row r="28" ht="13.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</row>
    <row r="29" ht="13.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</row>
    <row r="30" ht="13.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</row>
    <row r="31" ht="13.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</row>
    <row r="32" ht="13.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</row>
    <row r="33" ht="13.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</row>
    <row r="34" ht="13.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</row>
    <row r="35" ht="13.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</row>
  </sheetData>
  <conditionalFormatting sqref="B2:J23">
    <cfRule type="containsBlanks" dxfId="0" priority="1">
      <formula>LEN(TRIM(B2))=0</formula>
    </cfRule>
  </conditionalFormatting>
  <conditionalFormatting sqref="B2:B23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23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23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23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23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23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23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23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23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2:B23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23">
    <cfRule type="colorScale" priority="1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23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23">
    <cfRule type="colorScale" priority="1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23">
    <cfRule type="colorScale" priority="1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23">
    <cfRule type="colorScale" priority="1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23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23">
    <cfRule type="colorScale" priority="1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23">
    <cfRule type="colorScale" priority="1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9.57"/>
    <col customWidth="1" min="2" max="20" width="4.71"/>
    <col customWidth="1" min="21" max="23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1">
        <v>13.0</v>
      </c>
      <c r="O1" s="1">
        <v>14.0</v>
      </c>
      <c r="P1" s="1">
        <v>15.0</v>
      </c>
      <c r="Q1" s="1">
        <v>16.0</v>
      </c>
      <c r="R1" s="1">
        <v>17.0</v>
      </c>
      <c r="S1" s="1">
        <v>18.0</v>
      </c>
      <c r="T1" s="1">
        <v>19.0</v>
      </c>
      <c r="U1" s="2" t="s">
        <v>1</v>
      </c>
      <c r="V1" s="2" t="s">
        <v>2</v>
      </c>
      <c r="W1" s="2" t="s">
        <v>3</v>
      </c>
    </row>
    <row r="2" ht="13.5" customHeight="1">
      <c r="A2" s="8" t="s">
        <v>27</v>
      </c>
      <c r="B2" s="4">
        <v>10.0</v>
      </c>
      <c r="C2" s="4">
        <v>9.0</v>
      </c>
      <c r="D2" s="4">
        <v>6.0</v>
      </c>
      <c r="E2" s="4">
        <v>2.0</v>
      </c>
      <c r="F2" s="4">
        <v>9.0</v>
      </c>
      <c r="G2" s="4">
        <v>7.0</v>
      </c>
      <c r="H2" s="4">
        <v>4.0</v>
      </c>
      <c r="I2" s="4">
        <v>8.0</v>
      </c>
      <c r="J2" s="4">
        <v>1.0</v>
      </c>
      <c r="K2" s="4">
        <v>4.0</v>
      </c>
      <c r="L2" s="4">
        <v>14.0</v>
      </c>
      <c r="M2" s="4">
        <v>13.0</v>
      </c>
      <c r="N2" s="4">
        <v>4.0</v>
      </c>
      <c r="O2" s="4">
        <v>10.0</v>
      </c>
      <c r="P2" s="4">
        <v>11.0</v>
      </c>
      <c r="Q2" s="4">
        <v>7.0</v>
      </c>
      <c r="R2" s="4">
        <v>3.0</v>
      </c>
      <c r="S2" s="4">
        <v>12.0</v>
      </c>
      <c r="T2" s="4">
        <v>13.0</v>
      </c>
      <c r="U2" s="5">
        <f t="shared" ref="U2:U31" si="1">SUM(B2:T2)</f>
        <v>147</v>
      </c>
      <c r="V2" s="6">
        <f t="shared" ref="V2:V31" si="2">AVERAGE(B2:T2)</f>
        <v>7.736842105</v>
      </c>
      <c r="W2" s="7">
        <f t="shared" ref="W2:W31" si="3">U2/$U$33</f>
        <v>0.07616580311</v>
      </c>
    </row>
    <row r="3" ht="13.5" customHeight="1">
      <c r="A3" s="3" t="s">
        <v>28</v>
      </c>
      <c r="B3" s="4">
        <v>10.0</v>
      </c>
      <c r="C3" s="4">
        <v>4.0</v>
      </c>
      <c r="D3" s="4">
        <v>7.0</v>
      </c>
      <c r="E3" s="4">
        <v>4.0</v>
      </c>
      <c r="F3" s="4">
        <v>7.0</v>
      </c>
      <c r="G3" s="4">
        <v>11.0</v>
      </c>
      <c r="H3" s="4">
        <v>9.0</v>
      </c>
      <c r="I3" s="4">
        <v>10.0</v>
      </c>
      <c r="J3" s="4">
        <v>4.0</v>
      </c>
      <c r="K3" s="4">
        <v>4.0</v>
      </c>
      <c r="L3" s="4">
        <v>5.0</v>
      </c>
      <c r="M3" s="4">
        <v>6.0</v>
      </c>
      <c r="N3" s="4">
        <v>2.0</v>
      </c>
      <c r="O3" s="4">
        <v>10.0</v>
      </c>
      <c r="P3" s="4">
        <v>6.0</v>
      </c>
      <c r="Q3" s="4">
        <v>5.0</v>
      </c>
      <c r="R3" s="4">
        <v>16.0</v>
      </c>
      <c r="S3" s="4">
        <v>10.0</v>
      </c>
      <c r="T3" s="4">
        <v>15.0</v>
      </c>
      <c r="U3" s="5">
        <f t="shared" si="1"/>
        <v>145</v>
      </c>
      <c r="V3" s="6">
        <f t="shared" si="2"/>
        <v>7.631578947</v>
      </c>
      <c r="W3" s="7">
        <f t="shared" si="3"/>
        <v>0.07512953368</v>
      </c>
    </row>
    <row r="4" ht="13.5" customHeight="1">
      <c r="A4" s="3" t="s">
        <v>29</v>
      </c>
      <c r="B4" s="4">
        <v>7.0</v>
      </c>
      <c r="C4" s="4">
        <v>2.0</v>
      </c>
      <c r="D4" s="4">
        <v>9.0</v>
      </c>
      <c r="E4" s="4">
        <v>3.0</v>
      </c>
      <c r="F4" s="4">
        <v>2.0</v>
      </c>
      <c r="G4" s="4">
        <v>5.0</v>
      </c>
      <c r="H4" s="4">
        <v>10.0</v>
      </c>
      <c r="I4" s="4">
        <v>1.0</v>
      </c>
      <c r="J4" s="4">
        <v>1.0</v>
      </c>
      <c r="K4" s="4">
        <v>1.0</v>
      </c>
      <c r="L4" s="4">
        <v>5.0</v>
      </c>
      <c r="M4" s="4">
        <v>9.0</v>
      </c>
      <c r="N4" s="4">
        <v>7.0</v>
      </c>
      <c r="O4" s="4">
        <v>18.0</v>
      </c>
      <c r="P4" s="4">
        <v>12.0</v>
      </c>
      <c r="Q4" s="4">
        <v>6.0</v>
      </c>
      <c r="R4" s="4">
        <v>17.0</v>
      </c>
      <c r="S4" s="4">
        <v>10.0</v>
      </c>
      <c r="T4" s="4">
        <v>17.0</v>
      </c>
      <c r="U4" s="5">
        <f t="shared" si="1"/>
        <v>142</v>
      </c>
      <c r="V4" s="6">
        <f t="shared" si="2"/>
        <v>7.473684211</v>
      </c>
      <c r="W4" s="7">
        <f t="shared" si="3"/>
        <v>0.07357512953</v>
      </c>
    </row>
    <row r="5" ht="13.5" customHeight="1">
      <c r="A5" s="3" t="s">
        <v>30</v>
      </c>
      <c r="B5" s="4">
        <v>6.0</v>
      </c>
      <c r="C5" s="4">
        <v>3.0</v>
      </c>
      <c r="D5" s="4">
        <v>6.0</v>
      </c>
      <c r="E5" s="4">
        <v>7.0</v>
      </c>
      <c r="F5" s="4">
        <v>6.0</v>
      </c>
      <c r="G5" s="4">
        <v>6.0</v>
      </c>
      <c r="H5" s="4">
        <v>4.0</v>
      </c>
      <c r="I5" s="4">
        <v>2.0</v>
      </c>
      <c r="J5" s="4">
        <v>6.0</v>
      </c>
      <c r="K5" s="4">
        <v>4.0</v>
      </c>
      <c r="L5" s="4">
        <v>4.0</v>
      </c>
      <c r="M5" s="4">
        <v>9.0</v>
      </c>
      <c r="N5" s="4">
        <v>6.0</v>
      </c>
      <c r="O5" s="4">
        <v>13.0</v>
      </c>
      <c r="P5" s="4">
        <v>7.0</v>
      </c>
      <c r="Q5" s="4">
        <v>4.0</v>
      </c>
      <c r="R5" s="4">
        <v>7.0</v>
      </c>
      <c r="S5" s="4">
        <v>10.0</v>
      </c>
      <c r="T5" s="4">
        <v>19.0</v>
      </c>
      <c r="U5" s="5">
        <f t="shared" si="1"/>
        <v>129</v>
      </c>
      <c r="V5" s="6">
        <f t="shared" si="2"/>
        <v>6.789473684</v>
      </c>
      <c r="W5" s="7">
        <f t="shared" si="3"/>
        <v>0.06683937824</v>
      </c>
    </row>
    <row r="6" ht="13.5" customHeight="1">
      <c r="A6" s="3" t="s">
        <v>31</v>
      </c>
      <c r="B6" s="4">
        <v>3.0</v>
      </c>
      <c r="C6" s="4">
        <v>5.0</v>
      </c>
      <c r="D6" s="4">
        <v>3.0</v>
      </c>
      <c r="E6" s="4">
        <v>3.0</v>
      </c>
      <c r="F6" s="4">
        <v>3.0</v>
      </c>
      <c r="G6" s="4">
        <v>3.0</v>
      </c>
      <c r="H6" s="4">
        <v>5.0</v>
      </c>
      <c r="I6" s="4">
        <v>2.0</v>
      </c>
      <c r="J6" s="4">
        <v>3.0</v>
      </c>
      <c r="K6" s="4">
        <v>7.0</v>
      </c>
      <c r="L6" s="4">
        <v>8.0</v>
      </c>
      <c r="M6" s="4">
        <v>6.0</v>
      </c>
      <c r="N6" s="4">
        <v>13.0</v>
      </c>
      <c r="O6" s="4">
        <v>4.0</v>
      </c>
      <c r="P6" s="4">
        <v>6.0</v>
      </c>
      <c r="Q6" s="4">
        <v>6.0</v>
      </c>
      <c r="R6" s="4">
        <v>11.0</v>
      </c>
      <c r="S6" s="4">
        <v>9.0</v>
      </c>
      <c r="T6" s="4">
        <v>16.0</v>
      </c>
      <c r="U6" s="5">
        <f t="shared" si="1"/>
        <v>116</v>
      </c>
      <c r="V6" s="6">
        <f t="shared" si="2"/>
        <v>6.105263158</v>
      </c>
      <c r="W6" s="7">
        <f t="shared" si="3"/>
        <v>0.06010362694</v>
      </c>
    </row>
    <row r="7" ht="13.5" customHeight="1">
      <c r="A7" s="3" t="s">
        <v>32</v>
      </c>
      <c r="B7" s="4">
        <v>6.0</v>
      </c>
      <c r="C7" s="4">
        <v>4.0</v>
      </c>
      <c r="D7" s="4">
        <v>2.0</v>
      </c>
      <c r="E7" s="4">
        <v>13.0</v>
      </c>
      <c r="F7" s="4">
        <v>4.0</v>
      </c>
      <c r="G7" s="4">
        <v>5.0</v>
      </c>
      <c r="H7" s="4">
        <v>3.0</v>
      </c>
      <c r="I7" s="4">
        <v>2.0</v>
      </c>
      <c r="J7" s="4">
        <v>1.0</v>
      </c>
      <c r="K7" s="4">
        <v>4.0</v>
      </c>
      <c r="L7" s="4">
        <v>5.0</v>
      </c>
      <c r="M7" s="4">
        <v>3.0</v>
      </c>
      <c r="N7" s="4">
        <v>9.0</v>
      </c>
      <c r="O7" s="4">
        <v>6.0</v>
      </c>
      <c r="P7" s="4">
        <v>6.0</v>
      </c>
      <c r="Q7" s="4">
        <v>4.0</v>
      </c>
      <c r="R7" s="4">
        <v>16.0</v>
      </c>
      <c r="S7" s="4">
        <v>11.0</v>
      </c>
      <c r="T7" s="4">
        <v>2.0</v>
      </c>
      <c r="U7" s="5">
        <f t="shared" si="1"/>
        <v>106</v>
      </c>
      <c r="V7" s="6">
        <f t="shared" si="2"/>
        <v>5.578947368</v>
      </c>
      <c r="W7" s="7">
        <f t="shared" si="3"/>
        <v>0.05492227979</v>
      </c>
    </row>
    <row r="8" ht="13.5" customHeight="1">
      <c r="A8" s="8" t="s">
        <v>33</v>
      </c>
      <c r="B8" s="4">
        <v>0.0</v>
      </c>
      <c r="C8" s="4">
        <v>0.0</v>
      </c>
      <c r="D8" s="4">
        <v>3.0</v>
      </c>
      <c r="E8" s="4">
        <v>1.0</v>
      </c>
      <c r="F8" s="4">
        <v>1.0</v>
      </c>
      <c r="G8" s="4">
        <v>1.0</v>
      </c>
      <c r="H8" s="4">
        <v>4.0</v>
      </c>
      <c r="I8" s="4">
        <v>3.0</v>
      </c>
      <c r="J8" s="4">
        <v>7.0</v>
      </c>
      <c r="K8" s="4">
        <v>5.0</v>
      </c>
      <c r="L8" s="4">
        <v>5.0</v>
      </c>
      <c r="M8" s="4">
        <v>4.0</v>
      </c>
      <c r="N8" s="4">
        <v>2.0</v>
      </c>
      <c r="O8" s="4">
        <v>7.0</v>
      </c>
      <c r="P8" s="4">
        <v>1.0</v>
      </c>
      <c r="Q8" s="4">
        <v>9.0</v>
      </c>
      <c r="R8" s="4">
        <v>10.0</v>
      </c>
      <c r="S8" s="4">
        <v>11.0</v>
      </c>
      <c r="T8" s="4">
        <v>13.0</v>
      </c>
      <c r="U8" s="5">
        <f t="shared" si="1"/>
        <v>87</v>
      </c>
      <c r="V8" s="6">
        <f t="shared" si="2"/>
        <v>4.578947368</v>
      </c>
      <c r="W8" s="7">
        <f t="shared" si="3"/>
        <v>0.04507772021</v>
      </c>
    </row>
    <row r="9" ht="13.5" customHeight="1">
      <c r="A9" s="3" t="s">
        <v>34</v>
      </c>
      <c r="B9" s="4">
        <v>2.0</v>
      </c>
      <c r="C9" s="4">
        <v>1.0</v>
      </c>
      <c r="D9" s="4">
        <v>8.0</v>
      </c>
      <c r="E9" s="4">
        <v>4.0</v>
      </c>
      <c r="F9" s="4">
        <v>5.0</v>
      </c>
      <c r="G9" s="4">
        <v>0.0</v>
      </c>
      <c r="H9" s="4">
        <v>4.0</v>
      </c>
      <c r="I9" s="4">
        <v>0.0</v>
      </c>
      <c r="J9" s="4">
        <v>6.0</v>
      </c>
      <c r="K9" s="4">
        <v>2.0</v>
      </c>
      <c r="L9" s="4">
        <v>2.0</v>
      </c>
      <c r="M9" s="4">
        <v>5.0</v>
      </c>
      <c r="N9" s="4">
        <v>5.0</v>
      </c>
      <c r="O9" s="4">
        <v>3.0</v>
      </c>
      <c r="P9" s="4">
        <v>3.0</v>
      </c>
      <c r="Q9" s="4">
        <v>6.0</v>
      </c>
      <c r="R9" s="4">
        <v>7.0</v>
      </c>
      <c r="S9" s="4">
        <v>11.0</v>
      </c>
      <c r="T9" s="4">
        <v>4.0</v>
      </c>
      <c r="U9" s="5">
        <f t="shared" si="1"/>
        <v>78</v>
      </c>
      <c r="V9" s="6">
        <f t="shared" si="2"/>
        <v>4.105263158</v>
      </c>
      <c r="W9" s="7">
        <f t="shared" si="3"/>
        <v>0.04041450777</v>
      </c>
    </row>
    <row r="10" ht="13.5" customHeight="1">
      <c r="A10" s="3" t="s">
        <v>35</v>
      </c>
      <c r="B10" s="4">
        <v>2.0</v>
      </c>
      <c r="C10" s="4">
        <v>6.0</v>
      </c>
      <c r="D10" s="4">
        <v>5.0</v>
      </c>
      <c r="E10" s="4">
        <v>1.0</v>
      </c>
      <c r="F10" s="4">
        <v>2.0</v>
      </c>
      <c r="G10" s="4">
        <v>5.0</v>
      </c>
      <c r="H10" s="4">
        <v>6.0</v>
      </c>
      <c r="I10" s="4">
        <v>16.0</v>
      </c>
      <c r="J10" s="4">
        <v>2.0</v>
      </c>
      <c r="K10" s="4">
        <v>3.0</v>
      </c>
      <c r="L10" s="4">
        <v>12.0</v>
      </c>
      <c r="M10" s="4">
        <v>9.0</v>
      </c>
      <c r="N10" s="4">
        <v>10.0</v>
      </c>
      <c r="O10" s="4">
        <v>14.0</v>
      </c>
      <c r="P10" s="4">
        <v>8.0</v>
      </c>
      <c r="Q10" s="4">
        <v>13.0</v>
      </c>
      <c r="R10" s="4">
        <v>18.0</v>
      </c>
      <c r="S10" s="4"/>
      <c r="T10" s="4"/>
      <c r="U10" s="5">
        <f t="shared" si="1"/>
        <v>132</v>
      </c>
      <c r="V10" s="6">
        <f t="shared" si="2"/>
        <v>7.764705882</v>
      </c>
      <c r="W10" s="7">
        <f t="shared" si="3"/>
        <v>0.06839378238</v>
      </c>
    </row>
    <row r="11" ht="13.5" customHeight="1">
      <c r="A11" s="3" t="s">
        <v>36</v>
      </c>
      <c r="B11" s="4">
        <v>5.0</v>
      </c>
      <c r="C11" s="4">
        <v>12.0</v>
      </c>
      <c r="D11" s="4">
        <v>5.0</v>
      </c>
      <c r="E11" s="4">
        <v>5.0</v>
      </c>
      <c r="F11" s="4">
        <v>12.0</v>
      </c>
      <c r="G11" s="4">
        <v>2.0</v>
      </c>
      <c r="H11" s="4">
        <v>2.0</v>
      </c>
      <c r="I11" s="4">
        <v>7.0</v>
      </c>
      <c r="J11" s="4">
        <v>1.0</v>
      </c>
      <c r="K11" s="4">
        <v>1.0</v>
      </c>
      <c r="L11" s="4">
        <v>10.0</v>
      </c>
      <c r="M11" s="4">
        <v>10.0</v>
      </c>
      <c r="N11" s="4">
        <v>2.0</v>
      </c>
      <c r="O11" s="4">
        <v>8.0</v>
      </c>
      <c r="P11" s="4">
        <v>14.0</v>
      </c>
      <c r="Q11" s="4">
        <v>7.0</v>
      </c>
      <c r="R11" s="4"/>
      <c r="S11" s="4"/>
      <c r="T11" s="4"/>
      <c r="U11" s="5">
        <f t="shared" si="1"/>
        <v>103</v>
      </c>
      <c r="V11" s="6">
        <f t="shared" si="2"/>
        <v>6.4375</v>
      </c>
      <c r="W11" s="7">
        <f t="shared" si="3"/>
        <v>0.05336787565</v>
      </c>
    </row>
    <row r="12" ht="13.5" customHeight="1">
      <c r="A12" s="3" t="s">
        <v>7</v>
      </c>
      <c r="B12" s="4">
        <v>9.0</v>
      </c>
      <c r="C12" s="4">
        <v>5.0</v>
      </c>
      <c r="D12" s="4">
        <v>2.0</v>
      </c>
      <c r="E12" s="4">
        <v>7.0</v>
      </c>
      <c r="F12" s="4">
        <v>7.0</v>
      </c>
      <c r="G12" s="4">
        <v>4.0</v>
      </c>
      <c r="H12" s="4">
        <v>4.0</v>
      </c>
      <c r="I12" s="4">
        <v>9.0</v>
      </c>
      <c r="J12" s="4">
        <v>2.0</v>
      </c>
      <c r="K12" s="4">
        <v>2.0</v>
      </c>
      <c r="L12" s="4">
        <v>5.0</v>
      </c>
      <c r="M12" s="4">
        <v>5.0</v>
      </c>
      <c r="N12" s="4">
        <v>8.0</v>
      </c>
      <c r="O12" s="4">
        <v>11.0</v>
      </c>
      <c r="P12" s="4">
        <v>17.0</v>
      </c>
      <c r="Q12" s="4"/>
      <c r="R12" s="4"/>
      <c r="S12" s="4"/>
      <c r="T12" s="4"/>
      <c r="U12" s="5">
        <f t="shared" si="1"/>
        <v>97</v>
      </c>
      <c r="V12" s="6">
        <f t="shared" si="2"/>
        <v>6.466666667</v>
      </c>
      <c r="W12" s="7">
        <f t="shared" si="3"/>
        <v>0.05025906736</v>
      </c>
    </row>
    <row r="13" ht="13.5" customHeight="1">
      <c r="A13" s="3" t="s">
        <v>6</v>
      </c>
      <c r="B13" s="4">
        <v>4.0</v>
      </c>
      <c r="C13" s="4">
        <v>3.0</v>
      </c>
      <c r="D13" s="4">
        <v>2.0</v>
      </c>
      <c r="E13" s="4">
        <v>0.0</v>
      </c>
      <c r="F13" s="4">
        <v>4.0</v>
      </c>
      <c r="G13" s="4">
        <v>2.0</v>
      </c>
      <c r="H13" s="4">
        <v>6.0</v>
      </c>
      <c r="I13" s="4">
        <v>3.0</v>
      </c>
      <c r="J13" s="4">
        <v>6.0</v>
      </c>
      <c r="K13" s="4">
        <v>5.0</v>
      </c>
      <c r="L13" s="4">
        <v>8.0</v>
      </c>
      <c r="M13" s="4">
        <v>11.0</v>
      </c>
      <c r="N13" s="4">
        <v>4.0</v>
      </c>
      <c r="O13" s="4">
        <v>10.0</v>
      </c>
      <c r="P13" s="4"/>
      <c r="Q13" s="4"/>
      <c r="R13" s="4"/>
      <c r="S13" s="4"/>
      <c r="T13" s="4"/>
      <c r="U13" s="5">
        <f t="shared" si="1"/>
        <v>68</v>
      </c>
      <c r="V13" s="6">
        <f t="shared" si="2"/>
        <v>4.857142857</v>
      </c>
      <c r="W13" s="7">
        <f t="shared" si="3"/>
        <v>0.03523316062</v>
      </c>
    </row>
    <row r="14" ht="13.5" customHeight="1">
      <c r="A14" s="3" t="s">
        <v>37</v>
      </c>
      <c r="B14" s="4">
        <v>4.0</v>
      </c>
      <c r="C14" s="4">
        <v>3.0</v>
      </c>
      <c r="D14" s="4">
        <v>0.0</v>
      </c>
      <c r="E14" s="4">
        <v>1.0</v>
      </c>
      <c r="F14" s="4">
        <v>6.0</v>
      </c>
      <c r="G14" s="4">
        <v>4.0</v>
      </c>
      <c r="H14" s="4">
        <v>2.0</v>
      </c>
      <c r="I14" s="4">
        <v>2.0</v>
      </c>
      <c r="J14" s="4">
        <v>9.0</v>
      </c>
      <c r="K14" s="4">
        <v>19.0</v>
      </c>
      <c r="L14" s="4">
        <v>8.0</v>
      </c>
      <c r="M14" s="4">
        <v>5.0</v>
      </c>
      <c r="N14" s="4">
        <v>8.0</v>
      </c>
      <c r="O14" s="4"/>
      <c r="P14" s="4"/>
      <c r="Q14" s="4"/>
      <c r="R14" s="4"/>
      <c r="S14" s="4"/>
      <c r="T14" s="4"/>
      <c r="U14" s="5">
        <f t="shared" si="1"/>
        <v>71</v>
      </c>
      <c r="V14" s="6">
        <f t="shared" si="2"/>
        <v>5.461538462</v>
      </c>
      <c r="W14" s="7">
        <f t="shared" si="3"/>
        <v>0.03678756477</v>
      </c>
    </row>
    <row r="15" ht="13.5" customHeight="1">
      <c r="A15" s="3" t="s">
        <v>38</v>
      </c>
      <c r="B15" s="4">
        <v>2.0</v>
      </c>
      <c r="C15" s="4">
        <v>3.0</v>
      </c>
      <c r="D15" s="4">
        <v>0.0</v>
      </c>
      <c r="E15" s="4">
        <v>1.0</v>
      </c>
      <c r="F15" s="4">
        <v>3.0</v>
      </c>
      <c r="G15" s="4">
        <v>3.0</v>
      </c>
      <c r="H15" s="4">
        <v>4.0</v>
      </c>
      <c r="I15" s="4">
        <v>7.0</v>
      </c>
      <c r="J15" s="4">
        <v>2.0</v>
      </c>
      <c r="K15" s="4">
        <v>7.0</v>
      </c>
      <c r="L15" s="4">
        <v>7.0</v>
      </c>
      <c r="M15" s="4">
        <v>7.0</v>
      </c>
      <c r="N15" s="4"/>
      <c r="O15" s="4"/>
      <c r="P15" s="4"/>
      <c r="Q15" s="4"/>
      <c r="R15" s="4"/>
      <c r="S15" s="4"/>
      <c r="T15" s="4"/>
      <c r="U15" s="5">
        <f t="shared" si="1"/>
        <v>46</v>
      </c>
      <c r="V15" s="6">
        <f t="shared" si="2"/>
        <v>3.833333333</v>
      </c>
      <c r="W15" s="7">
        <f t="shared" si="3"/>
        <v>0.02383419689</v>
      </c>
    </row>
    <row r="16" ht="13.5" customHeight="1">
      <c r="A16" s="3" t="s">
        <v>39</v>
      </c>
      <c r="B16" s="4">
        <v>3.0</v>
      </c>
      <c r="C16" s="4">
        <v>3.0</v>
      </c>
      <c r="D16" s="4">
        <v>15.0</v>
      </c>
      <c r="E16" s="4">
        <v>13.0</v>
      </c>
      <c r="F16" s="4">
        <v>10.0</v>
      </c>
      <c r="G16" s="4">
        <v>4.0</v>
      </c>
      <c r="H16" s="4">
        <v>7.0</v>
      </c>
      <c r="I16" s="4">
        <v>4.0</v>
      </c>
      <c r="J16" s="4">
        <v>2.0</v>
      </c>
      <c r="K16" s="4">
        <v>9.0</v>
      </c>
      <c r="L16" s="4">
        <v>9.0</v>
      </c>
      <c r="M16" s="4">
        <v>8.0</v>
      </c>
      <c r="N16" s="4"/>
      <c r="O16" s="4"/>
      <c r="P16" s="4"/>
      <c r="Q16" s="4"/>
      <c r="R16" s="4"/>
      <c r="S16" s="4"/>
      <c r="T16" s="4"/>
      <c r="U16" s="5">
        <f t="shared" si="1"/>
        <v>87</v>
      </c>
      <c r="V16" s="6">
        <f t="shared" si="2"/>
        <v>7.25</v>
      </c>
      <c r="W16" s="7">
        <f t="shared" si="3"/>
        <v>0.04507772021</v>
      </c>
    </row>
    <row r="17" ht="13.5" customHeight="1">
      <c r="A17" s="3" t="s">
        <v>40</v>
      </c>
      <c r="B17" s="4">
        <v>2.0</v>
      </c>
      <c r="C17" s="4">
        <v>3.0</v>
      </c>
      <c r="D17" s="4">
        <v>4.0</v>
      </c>
      <c r="E17" s="4">
        <v>11.0</v>
      </c>
      <c r="F17" s="4">
        <v>2.0</v>
      </c>
      <c r="G17" s="4">
        <v>0.0</v>
      </c>
      <c r="H17" s="4">
        <v>1.0</v>
      </c>
      <c r="I17" s="4">
        <v>10.0</v>
      </c>
      <c r="J17" s="4">
        <v>0.0</v>
      </c>
      <c r="K17" s="4">
        <v>4.0</v>
      </c>
      <c r="L17" s="4">
        <v>7.0</v>
      </c>
      <c r="M17" s="4">
        <v>5.0</v>
      </c>
      <c r="N17" s="4"/>
      <c r="O17" s="4"/>
      <c r="P17" s="4"/>
      <c r="Q17" s="4"/>
      <c r="R17" s="4"/>
      <c r="S17" s="4"/>
      <c r="T17" s="4"/>
      <c r="U17" s="5">
        <f t="shared" si="1"/>
        <v>49</v>
      </c>
      <c r="V17" s="6">
        <f t="shared" si="2"/>
        <v>4.083333333</v>
      </c>
      <c r="W17" s="7">
        <f t="shared" si="3"/>
        <v>0.02538860104</v>
      </c>
    </row>
    <row r="18" ht="13.5" customHeight="1">
      <c r="A18" s="3" t="s">
        <v>41</v>
      </c>
      <c r="B18" s="4">
        <v>5.0</v>
      </c>
      <c r="C18" s="4">
        <v>5.0</v>
      </c>
      <c r="D18" s="4">
        <v>1.0</v>
      </c>
      <c r="E18" s="4">
        <v>2.0</v>
      </c>
      <c r="F18" s="4">
        <v>5.0</v>
      </c>
      <c r="G18" s="4">
        <v>8.0</v>
      </c>
      <c r="H18" s="4">
        <v>0.0</v>
      </c>
      <c r="I18" s="4">
        <v>6.0</v>
      </c>
      <c r="J18" s="4">
        <v>1.0</v>
      </c>
      <c r="K18" s="4">
        <v>6.0</v>
      </c>
      <c r="L18" s="4">
        <v>5.0</v>
      </c>
      <c r="M18" s="4"/>
      <c r="N18" s="4"/>
      <c r="O18" s="4"/>
      <c r="P18" s="4"/>
      <c r="Q18" s="4"/>
      <c r="R18" s="4"/>
      <c r="S18" s="4"/>
      <c r="T18" s="4"/>
      <c r="U18" s="5">
        <f t="shared" si="1"/>
        <v>44</v>
      </c>
      <c r="V18" s="6">
        <f t="shared" si="2"/>
        <v>4</v>
      </c>
      <c r="W18" s="7">
        <f t="shared" si="3"/>
        <v>0.02279792746</v>
      </c>
    </row>
    <row r="19" ht="13.5" customHeight="1">
      <c r="A19" s="3" t="s">
        <v>42</v>
      </c>
      <c r="B19" s="4">
        <v>0.0</v>
      </c>
      <c r="C19" s="4">
        <v>1.0</v>
      </c>
      <c r="D19" s="4">
        <v>1.0</v>
      </c>
      <c r="E19" s="4">
        <v>6.0</v>
      </c>
      <c r="F19" s="4">
        <v>4.0</v>
      </c>
      <c r="G19" s="4">
        <v>2.0</v>
      </c>
      <c r="H19" s="4">
        <v>0.0</v>
      </c>
      <c r="I19" s="4">
        <v>6.0</v>
      </c>
      <c r="J19" s="4">
        <v>2.0</v>
      </c>
      <c r="K19" s="4">
        <v>5.0</v>
      </c>
      <c r="L19" s="4"/>
      <c r="M19" s="4"/>
      <c r="N19" s="4"/>
      <c r="O19" s="4"/>
      <c r="P19" s="4"/>
      <c r="Q19" s="4"/>
      <c r="R19" s="4"/>
      <c r="S19" s="4"/>
      <c r="T19" s="4"/>
      <c r="U19" s="5">
        <f t="shared" si="1"/>
        <v>27</v>
      </c>
      <c r="V19" s="6">
        <f t="shared" si="2"/>
        <v>2.7</v>
      </c>
      <c r="W19" s="7">
        <f t="shared" si="3"/>
        <v>0.01398963731</v>
      </c>
    </row>
    <row r="20" ht="13.5" customHeight="1">
      <c r="A20" s="3" t="s">
        <v>43</v>
      </c>
      <c r="B20" s="4">
        <v>1.0</v>
      </c>
      <c r="C20" s="4">
        <v>2.0</v>
      </c>
      <c r="D20" s="4">
        <v>1.0</v>
      </c>
      <c r="E20" s="4">
        <v>2.0</v>
      </c>
      <c r="F20" s="4">
        <v>5.0</v>
      </c>
      <c r="G20" s="4">
        <v>12.0</v>
      </c>
      <c r="H20" s="4">
        <v>11.0</v>
      </c>
      <c r="I20" s="4">
        <v>2.0</v>
      </c>
      <c r="J20" s="4">
        <v>8.0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5">
        <f t="shared" si="1"/>
        <v>44</v>
      </c>
      <c r="V20" s="6">
        <f t="shared" si="2"/>
        <v>4.888888889</v>
      </c>
      <c r="W20" s="7">
        <f t="shared" si="3"/>
        <v>0.02279792746</v>
      </c>
    </row>
    <row r="21" ht="13.5" customHeight="1">
      <c r="A21" s="3" t="s">
        <v>44</v>
      </c>
      <c r="B21" s="4">
        <v>2.0</v>
      </c>
      <c r="C21" s="4">
        <v>4.0</v>
      </c>
      <c r="D21" s="4">
        <v>4.0</v>
      </c>
      <c r="E21" s="4">
        <v>2.0</v>
      </c>
      <c r="F21" s="4">
        <v>1.0</v>
      </c>
      <c r="G21" s="4">
        <v>3.0</v>
      </c>
      <c r="H21" s="4">
        <v>2.0</v>
      </c>
      <c r="I21" s="4">
        <v>6.0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5">
        <f t="shared" si="1"/>
        <v>24</v>
      </c>
      <c r="V21" s="6">
        <f t="shared" si="2"/>
        <v>3</v>
      </c>
      <c r="W21" s="7">
        <f t="shared" si="3"/>
        <v>0.01243523316</v>
      </c>
    </row>
    <row r="22" ht="13.5" customHeight="1">
      <c r="A22" s="3" t="s">
        <v>45</v>
      </c>
      <c r="B22" s="4">
        <v>4.0</v>
      </c>
      <c r="C22" s="4">
        <v>3.0</v>
      </c>
      <c r="D22" s="4">
        <v>0.0</v>
      </c>
      <c r="E22" s="4">
        <v>8.0</v>
      </c>
      <c r="F22" s="4">
        <v>5.0</v>
      </c>
      <c r="G22" s="4">
        <v>4.0</v>
      </c>
      <c r="H22" s="4">
        <v>11.0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5">
        <f t="shared" si="1"/>
        <v>35</v>
      </c>
      <c r="V22" s="6">
        <f t="shared" si="2"/>
        <v>5</v>
      </c>
      <c r="W22" s="7">
        <f t="shared" si="3"/>
        <v>0.01813471503</v>
      </c>
    </row>
    <row r="23" ht="13.5" customHeight="1">
      <c r="A23" s="3" t="s">
        <v>46</v>
      </c>
      <c r="B23" s="4">
        <v>11.0</v>
      </c>
      <c r="C23" s="4"/>
      <c r="D23" s="4"/>
      <c r="E23" s="4"/>
      <c r="F23" s="4">
        <v>7.0</v>
      </c>
      <c r="G23" s="4">
        <v>12.0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5">
        <f t="shared" si="1"/>
        <v>30</v>
      </c>
      <c r="V23" s="6">
        <f t="shared" si="2"/>
        <v>10</v>
      </c>
      <c r="W23" s="7">
        <f t="shared" si="3"/>
        <v>0.01554404145</v>
      </c>
    </row>
    <row r="24" ht="13.5" customHeight="1">
      <c r="A24" s="3" t="s">
        <v>47</v>
      </c>
      <c r="B24" s="4">
        <v>1.0</v>
      </c>
      <c r="C24" s="4">
        <v>2.0</v>
      </c>
      <c r="D24" s="4">
        <v>0.0</v>
      </c>
      <c r="E24" s="4">
        <v>2.0</v>
      </c>
      <c r="F24" s="4">
        <v>1.0</v>
      </c>
      <c r="G24" s="4">
        <v>2.0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5">
        <f t="shared" si="1"/>
        <v>8</v>
      </c>
      <c r="V24" s="6">
        <f t="shared" si="2"/>
        <v>1.333333333</v>
      </c>
      <c r="W24" s="7">
        <f t="shared" si="3"/>
        <v>0.00414507772</v>
      </c>
    </row>
    <row r="25" ht="13.5" customHeight="1">
      <c r="A25" s="3" t="s">
        <v>48</v>
      </c>
      <c r="B25" s="4">
        <v>3.0</v>
      </c>
      <c r="C25" s="4">
        <v>1.0</v>
      </c>
      <c r="D25" s="4">
        <v>6.0</v>
      </c>
      <c r="E25" s="4">
        <v>10.0</v>
      </c>
      <c r="F25" s="4">
        <v>11.0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5">
        <f t="shared" si="1"/>
        <v>31</v>
      </c>
      <c r="V25" s="6">
        <f t="shared" si="2"/>
        <v>6.2</v>
      </c>
      <c r="W25" s="7">
        <f t="shared" si="3"/>
        <v>0.01606217617</v>
      </c>
    </row>
    <row r="26" ht="13.5" customHeight="1">
      <c r="A26" s="3" t="s">
        <v>49</v>
      </c>
      <c r="B26" s="4">
        <v>8.0</v>
      </c>
      <c r="C26" s="4">
        <v>5.0</v>
      </c>
      <c r="D26" s="4">
        <v>4.0</v>
      </c>
      <c r="E26" s="4">
        <v>1.0</v>
      </c>
      <c r="F26" s="4">
        <v>2.0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5">
        <f t="shared" si="1"/>
        <v>20</v>
      </c>
      <c r="V26" s="6">
        <f t="shared" si="2"/>
        <v>4</v>
      </c>
      <c r="W26" s="7">
        <f t="shared" si="3"/>
        <v>0.0103626943</v>
      </c>
    </row>
    <row r="27" ht="13.5" customHeight="1">
      <c r="A27" s="3" t="s">
        <v>50</v>
      </c>
      <c r="B27" s="4">
        <v>2.0</v>
      </c>
      <c r="C27" s="4">
        <v>3.0</v>
      </c>
      <c r="D27" s="4">
        <v>1.0</v>
      </c>
      <c r="E27" s="4">
        <v>12.0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5">
        <f t="shared" si="1"/>
        <v>18</v>
      </c>
      <c r="V27" s="6">
        <f t="shared" si="2"/>
        <v>4.5</v>
      </c>
      <c r="W27" s="7">
        <f t="shared" si="3"/>
        <v>0.00932642487</v>
      </c>
    </row>
    <row r="28" ht="13.5" customHeight="1">
      <c r="A28" s="3" t="s">
        <v>51</v>
      </c>
      <c r="B28" s="4">
        <v>1.0</v>
      </c>
      <c r="C28" s="4">
        <v>2.0</v>
      </c>
      <c r="D28" s="4">
        <v>4.0</v>
      </c>
      <c r="E28" s="4">
        <v>0.0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5">
        <f t="shared" si="1"/>
        <v>7</v>
      </c>
      <c r="V28" s="6">
        <f t="shared" si="2"/>
        <v>1.75</v>
      </c>
      <c r="W28" s="7">
        <f t="shared" si="3"/>
        <v>0.003626943005</v>
      </c>
    </row>
    <row r="29" ht="13.5" customHeight="1">
      <c r="A29" s="3" t="s">
        <v>52</v>
      </c>
      <c r="B29" s="4">
        <v>3.0</v>
      </c>
      <c r="C29" s="4">
        <v>10.0</v>
      </c>
      <c r="D29" s="4">
        <v>10.0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5">
        <f t="shared" si="1"/>
        <v>23</v>
      </c>
      <c r="V29" s="6">
        <f t="shared" si="2"/>
        <v>7.666666667</v>
      </c>
      <c r="W29" s="7">
        <f t="shared" si="3"/>
        <v>0.01191709845</v>
      </c>
    </row>
    <row r="30" ht="13.5" customHeight="1">
      <c r="A30" s="3" t="s">
        <v>53</v>
      </c>
      <c r="B30" s="4">
        <v>1.0</v>
      </c>
      <c r="C30" s="4">
        <v>0.0</v>
      </c>
      <c r="D30" s="4">
        <v>3.0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5">
        <f t="shared" si="1"/>
        <v>4</v>
      </c>
      <c r="V30" s="6">
        <f t="shared" si="2"/>
        <v>1.333333333</v>
      </c>
      <c r="W30" s="7">
        <f t="shared" si="3"/>
        <v>0.00207253886</v>
      </c>
    </row>
    <row r="31" ht="13.5" customHeight="1">
      <c r="A31" s="3" t="s">
        <v>54</v>
      </c>
      <c r="B31" s="4">
        <v>1.0</v>
      </c>
      <c r="C31" s="4">
        <v>11.0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5">
        <f t="shared" si="1"/>
        <v>12</v>
      </c>
      <c r="V31" s="6">
        <f t="shared" si="2"/>
        <v>6</v>
      </c>
      <c r="W31" s="7">
        <f t="shared" si="3"/>
        <v>0.00621761658</v>
      </c>
    </row>
    <row r="32" ht="13.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</row>
    <row r="33" ht="13.5" customHeight="1">
      <c r="A33" s="10" t="s">
        <v>26</v>
      </c>
      <c r="B33" s="11">
        <f t="shared" ref="B33:U33" si="4">SUM(B$2:B$32)</f>
        <v>118</v>
      </c>
      <c r="C33" s="11">
        <f t="shared" si="4"/>
        <v>115</v>
      </c>
      <c r="D33" s="11">
        <f t="shared" si="4"/>
        <v>112</v>
      </c>
      <c r="E33" s="11">
        <f t="shared" si="4"/>
        <v>121</v>
      </c>
      <c r="F33" s="11">
        <f t="shared" si="4"/>
        <v>124</v>
      </c>
      <c r="G33" s="11">
        <f t="shared" si="4"/>
        <v>105</v>
      </c>
      <c r="H33" s="11">
        <f t="shared" si="4"/>
        <v>99</v>
      </c>
      <c r="I33" s="11">
        <f t="shared" si="4"/>
        <v>106</v>
      </c>
      <c r="J33" s="11">
        <f t="shared" si="4"/>
        <v>64</v>
      </c>
      <c r="K33" s="11">
        <f t="shared" si="4"/>
        <v>92</v>
      </c>
      <c r="L33" s="11">
        <f t="shared" si="4"/>
        <v>119</v>
      </c>
      <c r="M33" s="11">
        <f t="shared" si="4"/>
        <v>115</v>
      </c>
      <c r="N33" s="11">
        <f t="shared" si="4"/>
        <v>80</v>
      </c>
      <c r="O33" s="11">
        <f t="shared" si="4"/>
        <v>114</v>
      </c>
      <c r="P33" s="11">
        <f t="shared" si="4"/>
        <v>91</v>
      </c>
      <c r="Q33" s="11">
        <f t="shared" si="4"/>
        <v>67</v>
      </c>
      <c r="R33" s="11">
        <f t="shared" si="4"/>
        <v>105</v>
      </c>
      <c r="S33" s="11">
        <f t="shared" si="4"/>
        <v>84</v>
      </c>
      <c r="T33" s="11">
        <f t="shared" si="4"/>
        <v>99</v>
      </c>
      <c r="U33" s="12">
        <f t="shared" si="4"/>
        <v>1930</v>
      </c>
      <c r="V33" s="11"/>
      <c r="W33" s="11"/>
    </row>
    <row r="34" ht="13.5" customHeight="1">
      <c r="A34" s="13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</row>
    <row r="35" ht="13.5" customHeight="1">
      <c r="A35" s="13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</row>
    <row r="980" ht="13.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</row>
    <row r="981" ht="13.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</row>
    <row r="982" ht="13.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</row>
    <row r="983" ht="13.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</row>
    <row r="984" ht="13.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</row>
    <row r="985" ht="13.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</row>
  </sheetData>
  <conditionalFormatting sqref="B2:T31">
    <cfRule type="containsBlanks" dxfId="0" priority="1">
      <formula>LEN(TRIM(B2))=0</formula>
    </cfRule>
  </conditionalFormatting>
  <conditionalFormatting sqref="B2:B31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31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31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31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31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31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31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31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31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31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31">
    <cfRule type="colorScale" priority="1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31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31">
    <cfRule type="colorScale" priority="1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31">
    <cfRule type="colorScale" priority="1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31">
    <cfRule type="colorScale" priority="1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P2:P31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Q2:Q31">
    <cfRule type="colorScale" priority="1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T2:T31">
    <cfRule type="colorScale" priority="1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2:B31">
    <cfRule type="colorScale" priority="2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31">
    <cfRule type="colorScale" priority="2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31">
    <cfRule type="colorScale" priority="2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31">
    <cfRule type="colorScale" priority="2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31">
    <cfRule type="colorScale" priority="2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31">
    <cfRule type="colorScale" priority="2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31">
    <cfRule type="colorScale" priority="2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31">
    <cfRule type="colorScale" priority="2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31">
    <cfRule type="colorScale" priority="2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31">
    <cfRule type="colorScale" priority="2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31">
    <cfRule type="colorScale" priority="3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31">
    <cfRule type="colorScale" priority="3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31">
    <cfRule type="colorScale" priority="3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31">
    <cfRule type="colorScale" priority="3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31">
    <cfRule type="colorScale" priority="3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P2:P31">
    <cfRule type="colorScale" priority="3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R2:R31">
    <cfRule type="colorScale" priority="3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S2:S31">
    <cfRule type="colorScale" priority="3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9.0"/>
    <col customWidth="1" min="2" max="2" width="9.86"/>
    <col customWidth="1" min="3" max="33" width="4.71"/>
    <col customWidth="1" min="34" max="36" width="5.86"/>
  </cols>
  <sheetData>
    <row r="1" ht="13.5" customHeight="1">
      <c r="A1" s="14" t="s">
        <v>55</v>
      </c>
      <c r="B1" s="15"/>
      <c r="C1" s="1">
        <v>7.0</v>
      </c>
      <c r="D1" s="1">
        <v>8.0</v>
      </c>
      <c r="E1" s="1">
        <v>9.0</v>
      </c>
      <c r="F1" s="1">
        <v>10.0</v>
      </c>
      <c r="G1" s="1">
        <v>11.0</v>
      </c>
      <c r="H1" s="1">
        <v>12.0</v>
      </c>
      <c r="I1" s="1">
        <v>13.0</v>
      </c>
      <c r="J1" s="1">
        <v>14.0</v>
      </c>
      <c r="K1" s="1">
        <v>15.0</v>
      </c>
      <c r="L1" s="1">
        <v>16.0</v>
      </c>
      <c r="M1" s="1">
        <v>17.0</v>
      </c>
      <c r="N1" s="1">
        <v>18.0</v>
      </c>
      <c r="O1" s="1">
        <v>19.0</v>
      </c>
      <c r="P1" s="1">
        <v>20.0</v>
      </c>
      <c r="Q1" s="1">
        <v>21.0</v>
      </c>
      <c r="R1" s="1">
        <v>22.0</v>
      </c>
      <c r="S1" s="1">
        <v>23.0</v>
      </c>
      <c r="T1" s="1">
        <v>24.0</v>
      </c>
      <c r="U1" s="1">
        <v>25.0</v>
      </c>
      <c r="V1" s="1">
        <v>26.0</v>
      </c>
      <c r="W1" s="1">
        <v>27.0</v>
      </c>
      <c r="X1" s="1">
        <v>28.0</v>
      </c>
      <c r="Y1" s="1">
        <v>29.0</v>
      </c>
      <c r="Z1" s="1">
        <v>30.0</v>
      </c>
      <c r="AA1" s="1">
        <v>31.0</v>
      </c>
      <c r="AB1" s="1">
        <v>32.0</v>
      </c>
      <c r="AC1" s="1">
        <v>33.0</v>
      </c>
      <c r="AD1" s="1">
        <v>34.0</v>
      </c>
      <c r="AE1" s="1">
        <v>35.0</v>
      </c>
      <c r="AF1" s="1">
        <v>36.0</v>
      </c>
      <c r="AG1" s="1" t="s">
        <v>56</v>
      </c>
      <c r="AH1" s="2" t="s">
        <v>1</v>
      </c>
      <c r="AI1" s="2" t="s">
        <v>2</v>
      </c>
      <c r="AJ1" s="2" t="s">
        <v>3</v>
      </c>
    </row>
    <row r="2" ht="13.5" customHeight="1">
      <c r="A2" s="3" t="s">
        <v>57</v>
      </c>
      <c r="B2" s="3" t="s">
        <v>58</v>
      </c>
      <c r="C2" s="4"/>
      <c r="D2" s="4"/>
      <c r="E2" s="4"/>
      <c r="F2" s="4"/>
      <c r="G2" s="4"/>
      <c r="H2" s="4"/>
      <c r="I2" s="4">
        <f>vlookup("john",Season13,18,false)</f>
        <v>8</v>
      </c>
      <c r="J2" s="4">
        <f>vlookup("john",Season14,18,FALSE)</f>
        <v>46</v>
      </c>
      <c r="K2" s="4">
        <f>vlookup(A2,Season15,11,false)</f>
        <v>13</v>
      </c>
      <c r="L2" s="4">
        <f>vlookup(A2,Season16,10,FALSE)</f>
        <v>87</v>
      </c>
      <c r="M2" s="4"/>
      <c r="N2" s="4">
        <f>vlookup(A2,Season18,12,false)</f>
        <v>65</v>
      </c>
      <c r="O2" s="4"/>
      <c r="P2" s="4">
        <f>vlookup(A2,Season20,12,FALSE)</f>
        <v>48</v>
      </c>
      <c r="Q2" s="4">
        <f>vlookup(A2,Season21,12,false)</f>
        <v>57</v>
      </c>
      <c r="R2" s="4">
        <f>vlookup(A2,Season22,12,FALSE)</f>
        <v>90</v>
      </c>
      <c r="S2" s="4"/>
      <c r="T2" s="4">
        <f>vlookup(A2,Season24,14,FALSE)</f>
        <v>66</v>
      </c>
      <c r="U2" s="4">
        <f>vlookup("bananas",Season25,14,FALSE)</f>
        <v>74</v>
      </c>
      <c r="V2" s="4">
        <f>vlookup("bananas",Season26,14,FALSE)</f>
        <v>70</v>
      </c>
      <c r="W2" s="4">
        <f>vlookup("bananas",Season27,15,FALSE)</f>
        <v>88</v>
      </c>
      <c r="X2" s="4">
        <f>vlookup("bananas",Season28,16,FALSE)</f>
        <v>104</v>
      </c>
      <c r="Y2" s="4">
        <f>vlookup("bananas",Season29,17,FALSE)</f>
        <v>36</v>
      </c>
      <c r="Z2" s="4">
        <f>vlookup("bananas",Season30,19,FALSE)</f>
        <v>73</v>
      </c>
      <c r="AA2" s="4">
        <f>vlookup("bananas",Season31,16,FALSE)</f>
        <v>69</v>
      </c>
      <c r="AB2" s="4">
        <f>vlookup("bananas",Season32,22,FALSE)</f>
        <v>143</v>
      </c>
      <c r="AC2" s="4">
        <f>vlookup("bananas",Season33,18,FALSE)</f>
        <v>24</v>
      </c>
      <c r="AD2" s="4">
        <f>vlookup("bananas",Season34,18,FALSE)</f>
        <v>38</v>
      </c>
      <c r="AE2" s="4">
        <f>vlookup("bananas",Season35,18,FALSE)</f>
        <v>135</v>
      </c>
      <c r="AF2" s="4"/>
      <c r="AG2" s="4"/>
      <c r="AH2" s="16">
        <f t="shared" ref="AH2:AH147" si="1">SUM(C2:AG2)</f>
        <v>1334</v>
      </c>
      <c r="AI2" s="17">
        <f t="shared" ref="AI2:AI147" si="2">AVERAGE(C2:AG2)</f>
        <v>66.7</v>
      </c>
      <c r="AJ2" s="18">
        <f t="shared" ref="AJ2:AJ147" si="3">AH2/$AH$149</f>
        <v>0.04865239433</v>
      </c>
    </row>
    <row r="3" ht="13.5" customHeight="1">
      <c r="A3" s="3" t="s">
        <v>59</v>
      </c>
      <c r="B3" s="3" t="s">
        <v>60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>
        <f>vlookup(A3,Season19,12,FALSE)</f>
        <v>11</v>
      </c>
      <c r="P3" s="4">
        <f>vlookup(A3,Season20,12,FALSE)</f>
        <v>35</v>
      </c>
      <c r="Q3" s="4">
        <f>vlookup(A3,Season21,12,false)</f>
        <v>54</v>
      </c>
      <c r="R3" s="4">
        <f>vlookup(A3,Season22,12,FALSE)</f>
        <v>19</v>
      </c>
      <c r="S3" s="4">
        <f>vlookup(A3,Season23,14,FALSE)</f>
        <v>14</v>
      </c>
      <c r="T3" s="4">
        <f>vlookup(A3,Season24,14,FALSE)</f>
        <v>54</v>
      </c>
      <c r="U3" s="4">
        <f>vlookup(A3,Season25,14,FALSE)</f>
        <v>65</v>
      </c>
      <c r="V3" s="4"/>
      <c r="W3" s="4">
        <f>vlookup(A3,Season27,15,FALSE)</f>
        <v>108</v>
      </c>
      <c r="X3" s="4"/>
      <c r="Y3" s="4">
        <f>vlookup(A3,Season29,17,FALSE)</f>
        <v>21</v>
      </c>
      <c r="Z3" s="4">
        <f>vlookup(A3,Season30,19,FALSE)</f>
        <v>84</v>
      </c>
      <c r="AA3" s="4">
        <f>vlookup(A3,Season31,16,FALSE)</f>
        <v>82</v>
      </c>
      <c r="AB3" s="4">
        <f>vlookup(A3,Season32,22,FALSE)</f>
        <v>134</v>
      </c>
      <c r="AC3" s="4">
        <f>vlookup(A3,Season33,18,FALSE)</f>
        <v>101</v>
      </c>
      <c r="AD3" s="4">
        <f>vlookup(A3,Season34,18,FALSE)</f>
        <v>105</v>
      </c>
      <c r="AE3" s="4"/>
      <c r="AF3" s="4"/>
      <c r="AG3" s="4"/>
      <c r="AH3" s="16">
        <f t="shared" si="1"/>
        <v>887</v>
      </c>
      <c r="AI3" s="17">
        <f t="shared" si="2"/>
        <v>63.35714286</v>
      </c>
      <c r="AJ3" s="18">
        <f t="shared" si="3"/>
        <v>0.03234983041</v>
      </c>
    </row>
    <row r="4" ht="13.5" customHeight="1">
      <c r="A4" s="3" t="s">
        <v>27</v>
      </c>
      <c r="B4" s="3" t="s">
        <v>61</v>
      </c>
      <c r="C4" s="4"/>
      <c r="D4" s="4">
        <f>vlookup(A4,Season8,19,FALSE)</f>
        <v>38</v>
      </c>
      <c r="E4" s="4"/>
      <c r="F4" s="4">
        <f>vlookup(A4,Season10,18,FALSE)</f>
        <v>29</v>
      </c>
      <c r="G4" s="4"/>
      <c r="H4" s="4"/>
      <c r="I4" s="4">
        <f>vlookup(A4,Season13,18,false)</f>
        <v>53</v>
      </c>
      <c r="J4" s="4">
        <f>vlookup(A4,Season14,18,FALSE)</f>
        <v>4</v>
      </c>
      <c r="K4" s="4">
        <f>vlookup(A4,Season15,11,false)</f>
        <v>29</v>
      </c>
      <c r="L4" s="4"/>
      <c r="M4" s="4">
        <f>vlookup(A4,Season17,12,false)</f>
        <v>0</v>
      </c>
      <c r="N4" s="4"/>
      <c r="O4" s="4"/>
      <c r="P4" s="4"/>
      <c r="Q4" s="4">
        <f>vlookup(A4,Season21,12,false)</f>
        <v>59</v>
      </c>
      <c r="R4" s="4">
        <f>vlookup(A4,Season22,12,FALSE)</f>
        <v>72</v>
      </c>
      <c r="S4" s="4"/>
      <c r="T4" s="4">
        <f>vlookup(A4,Season24,14,FALSE)</f>
        <v>85</v>
      </c>
      <c r="U4" s="4">
        <f>vlookup(A4,Season25,14,FALSE)</f>
        <v>40</v>
      </c>
      <c r="V4" s="4">
        <f>vlookup(A4,Season26,14,FALSE)</f>
        <v>22</v>
      </c>
      <c r="W4" s="4"/>
      <c r="X4" s="4"/>
      <c r="Y4" s="4">
        <f>vlookup(A4,Season29,17,FALSE)</f>
        <v>65</v>
      </c>
      <c r="Z4" s="4">
        <f>vlookup(A4,Season30,19,FALSE)</f>
        <v>72</v>
      </c>
      <c r="AA4" s="4"/>
      <c r="AB4" s="4">
        <f>vlookup(A4,Season32,22,FALSE)</f>
        <v>25</v>
      </c>
      <c r="AC4" s="4">
        <f>vlookup(A4,Season33,18,FALSE)</f>
        <v>18</v>
      </c>
      <c r="AD4" s="4">
        <f>vlookup(A4,Season34,18,FALSE)</f>
        <v>85</v>
      </c>
      <c r="AE4" s="4">
        <f>vlookup(A4,Season35,18,FALSE)</f>
        <v>14</v>
      </c>
      <c r="AF4" s="4">
        <f>vlookup(A4,Season36,21,false)</f>
        <v>147</v>
      </c>
      <c r="AG4" s="4"/>
      <c r="AH4" s="16">
        <f t="shared" si="1"/>
        <v>857</v>
      </c>
      <c r="AI4" s="17">
        <f t="shared" si="2"/>
        <v>47.61111111</v>
      </c>
      <c r="AJ4" s="18">
        <f t="shared" si="3"/>
        <v>0.0312556986</v>
      </c>
    </row>
    <row r="5" ht="13.5" customHeight="1">
      <c r="A5" s="3" t="s">
        <v>52</v>
      </c>
      <c r="B5" s="3" t="s">
        <v>62</v>
      </c>
      <c r="C5" s="4"/>
      <c r="D5" s="4"/>
      <c r="E5" s="4"/>
      <c r="F5" s="4"/>
      <c r="G5" s="4"/>
      <c r="H5" s="4">
        <f>vlookup(A5,Season12,18,false)</f>
        <v>85</v>
      </c>
      <c r="I5" s="4">
        <f>vlookup(A5,Season13,18,false)</f>
        <v>68</v>
      </c>
      <c r="J5" s="4"/>
      <c r="K5" s="4"/>
      <c r="L5" s="4"/>
      <c r="M5" s="4"/>
      <c r="N5" s="4">
        <f>vlookup(A5,Season18,12,false)</f>
        <v>43</v>
      </c>
      <c r="O5" s="4">
        <f>vlookup(A5,Season19,12,FALSE)</f>
        <v>73</v>
      </c>
      <c r="P5" s="4"/>
      <c r="Q5" s="4">
        <f>vlookup(A5,Season21,12,false)</f>
        <v>65</v>
      </c>
      <c r="R5" s="4">
        <f>vlookup(A5,Season22,12,FALSE)</f>
        <v>18</v>
      </c>
      <c r="S5" s="4">
        <f>vlookup(A5,Season23,14,FALSE)</f>
        <v>12</v>
      </c>
      <c r="T5" s="4">
        <f>vlookup(A5,Season24,14,FALSE)</f>
        <v>51</v>
      </c>
      <c r="U5" s="4"/>
      <c r="V5" s="4">
        <f>vlookup(A5,Season26,14,FALSE)</f>
        <v>54</v>
      </c>
      <c r="W5" s="4"/>
      <c r="X5" s="4">
        <f>vlookup(A5,Season28,16,FALSE)</f>
        <v>40</v>
      </c>
      <c r="Y5" s="4"/>
      <c r="Z5" s="4"/>
      <c r="AA5" s="4"/>
      <c r="AB5" s="4"/>
      <c r="AC5" s="4">
        <f>vlookup(A5,Season33,18,FALSE)</f>
        <v>142</v>
      </c>
      <c r="AD5" s="4">
        <f>vlookup(A5,Season34,18,FALSE)</f>
        <v>20</v>
      </c>
      <c r="AE5" s="4">
        <f>vlookup(A5,Season35,18,FALSE)</f>
        <v>80</v>
      </c>
      <c r="AF5" s="4">
        <f>vlookup(A5,Season36,21,false)</f>
        <v>23</v>
      </c>
      <c r="AG5" s="4"/>
      <c r="AH5" s="16">
        <f t="shared" si="1"/>
        <v>774</v>
      </c>
      <c r="AI5" s="17">
        <f t="shared" si="2"/>
        <v>55.28571429</v>
      </c>
      <c r="AJ5" s="18">
        <f t="shared" si="3"/>
        <v>0.02822860061</v>
      </c>
    </row>
    <row r="6" ht="13.5" customHeight="1">
      <c r="A6" s="3" t="s">
        <v>7</v>
      </c>
      <c r="B6" s="3" t="s">
        <v>63</v>
      </c>
      <c r="C6" s="4"/>
      <c r="D6" s="4"/>
      <c r="E6" s="4">
        <f>vlookup(A6,Season9,19,FALSE)</f>
        <v>14</v>
      </c>
      <c r="F6" s="4"/>
      <c r="G6" s="4">
        <f>vlookup(A6,Season11,19,FALSE)</f>
        <v>32</v>
      </c>
      <c r="H6" s="4"/>
      <c r="I6" s="4">
        <f>vlookup(A6,Season13,18,false)</f>
        <v>54</v>
      </c>
      <c r="J6" s="4">
        <f>vlookup(A6,Season14,18,FALSE)</f>
        <v>28</v>
      </c>
      <c r="K6" s="4"/>
      <c r="L6" s="4"/>
      <c r="M6" s="4">
        <f>vlookup(A6,Season17,12,false)</f>
        <v>54</v>
      </c>
      <c r="N6" s="4"/>
      <c r="O6" s="4"/>
      <c r="P6" s="4"/>
      <c r="Q6" s="4">
        <f>vlookup(A6,Season21,12,false)</f>
        <v>5</v>
      </c>
      <c r="R6" s="4">
        <f>vlookup(A6,Season22,12,FALSE)</f>
        <v>24</v>
      </c>
      <c r="S6" s="4"/>
      <c r="T6" s="4">
        <f>vlookup(A6,Season24,14,FALSE)</f>
        <v>34</v>
      </c>
      <c r="U6" s="4">
        <f>vlookup(A6,Season25,14,FALSE)</f>
        <v>39</v>
      </c>
      <c r="V6" s="4"/>
      <c r="W6" s="4">
        <f>vlookup(A6,Season27,15,FALSE)</f>
        <v>61</v>
      </c>
      <c r="X6" s="4"/>
      <c r="Y6" s="4"/>
      <c r="Z6" s="4">
        <f>vlookup(A6,Season30,19,FALSE)</f>
        <v>50</v>
      </c>
      <c r="AA6" s="4"/>
      <c r="AB6" s="4"/>
      <c r="AC6" s="4"/>
      <c r="AD6" s="4"/>
      <c r="AE6" s="4">
        <f>vlookup(A6,Season35,18,FALSE)</f>
        <v>68</v>
      </c>
      <c r="AF6" s="4">
        <f>vlookup(A6,Season36,21,false)</f>
        <v>97</v>
      </c>
      <c r="AG6" s="4">
        <f>vlookup(A6,SeasonA1,11,false)</f>
        <v>49</v>
      </c>
      <c r="AH6" s="16">
        <f t="shared" si="1"/>
        <v>609</v>
      </c>
      <c r="AI6" s="17">
        <f t="shared" si="2"/>
        <v>43.5</v>
      </c>
      <c r="AJ6" s="18">
        <f t="shared" si="3"/>
        <v>0.02221087567</v>
      </c>
    </row>
    <row r="7" ht="13.5" customHeight="1">
      <c r="A7" s="3" t="s">
        <v>31</v>
      </c>
      <c r="B7" s="3" t="s">
        <v>64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>
        <f>vlookup(A7,Season23,14,FALSE)</f>
        <v>43</v>
      </c>
      <c r="T7" s="4">
        <f>vlookup(A7,Season24,14,FALSE)</f>
        <v>23</v>
      </c>
      <c r="U7" s="4">
        <f>vlookup(A7,Season25,14,FALSE)</f>
        <v>68</v>
      </c>
      <c r="V7" s="4">
        <f>vlookup(A7,Season26,14,FALSE)</f>
        <v>43</v>
      </c>
      <c r="W7" s="4">
        <f>vlookup(A7,Season27,15,FALSE)</f>
        <v>44</v>
      </c>
      <c r="X7" s="4">
        <f>vlookup(A7,Season28,16,FALSE)</f>
        <v>44</v>
      </c>
      <c r="Y7" s="4"/>
      <c r="Z7" s="4"/>
      <c r="AA7" s="4"/>
      <c r="AB7" s="4"/>
      <c r="AC7" s="4">
        <f>vlookup(A7,Season33,18,FALSE)</f>
        <v>52</v>
      </c>
      <c r="AD7" s="4">
        <f>vlookup(A7,Season34,18,FALSE)</f>
        <v>75</v>
      </c>
      <c r="AE7" s="4">
        <f>vlookup(A7,Season35,18,FALSE)</f>
        <v>68</v>
      </c>
      <c r="AF7" s="4">
        <f>vlookup(A7,Season36,21,false)</f>
        <v>116</v>
      </c>
      <c r="AG7" s="4"/>
      <c r="AH7" s="16">
        <f t="shared" si="1"/>
        <v>576</v>
      </c>
      <c r="AI7" s="17">
        <f t="shared" si="2"/>
        <v>57.6</v>
      </c>
      <c r="AJ7" s="18">
        <f t="shared" si="3"/>
        <v>0.02100733068</v>
      </c>
    </row>
    <row r="8" ht="13.5" customHeight="1">
      <c r="A8" s="3" t="s">
        <v>29</v>
      </c>
      <c r="B8" s="3" t="s">
        <v>65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>
        <f>vlookup(A8,Season21,12,false)</f>
        <v>25</v>
      </c>
      <c r="R8" s="4">
        <f>vlookup(A8,Season22,12,FALSE)</f>
        <v>16</v>
      </c>
      <c r="S8" s="4"/>
      <c r="T8" s="4">
        <f>vlookup(A8,Season24,14,FALSE)</f>
        <v>24</v>
      </c>
      <c r="U8" s="4">
        <f>vlookup(A8,Season25,14,FALSE)</f>
        <v>27</v>
      </c>
      <c r="V8" s="4">
        <f>vlookup(A8,Season26,14,FALSE)</f>
        <v>83</v>
      </c>
      <c r="W8" s="4">
        <f>vlookup(A8,Season27,15,FALSE)</f>
        <v>12</v>
      </c>
      <c r="X8" s="4">
        <f>vlookup(A8,Season28,16,FALSE)</f>
        <v>5</v>
      </c>
      <c r="Y8" s="4"/>
      <c r="Z8" s="4">
        <f>vlookup(A8,Season30,19,FALSE)</f>
        <v>43</v>
      </c>
      <c r="AA8" s="4">
        <f>vlookup(A8,Season31,16,FALSE)</f>
        <v>58</v>
      </c>
      <c r="AB8" s="4"/>
      <c r="AC8" s="4">
        <f>vlookup(A8,Season33,18,FALSE)</f>
        <v>19</v>
      </c>
      <c r="AD8" s="4">
        <f>vlookup(A8,Season34,18,FALSE)</f>
        <v>74</v>
      </c>
      <c r="AE8" s="4"/>
      <c r="AF8" s="4">
        <f>vlookup(A8,Season36,21,false)</f>
        <v>142</v>
      </c>
      <c r="AG8" s="4"/>
      <c r="AH8" s="16">
        <f t="shared" si="1"/>
        <v>528</v>
      </c>
      <c r="AI8" s="17">
        <f t="shared" si="2"/>
        <v>44</v>
      </c>
      <c r="AJ8" s="18">
        <f t="shared" si="3"/>
        <v>0.01925671979</v>
      </c>
    </row>
    <row r="9" ht="13.5" customHeight="1">
      <c r="A9" s="3" t="s">
        <v>30</v>
      </c>
      <c r="B9" s="3" t="s">
        <v>66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>
        <f>vlookup(A9,Season27,15,FALSE)</f>
        <v>90</v>
      </c>
      <c r="X9" s="4">
        <f>vlookup(A9,Season28,16,FALSE)</f>
        <v>45</v>
      </c>
      <c r="Y9" s="4">
        <f>vlookup(A9,Season29,17,FALSE)</f>
        <v>79</v>
      </c>
      <c r="Z9" s="4">
        <f>vlookup(A9,Season30,19,FALSE)</f>
        <v>41</v>
      </c>
      <c r="AA9" s="4">
        <f>vlookup(A9,Season31,16,FALSE)</f>
        <v>24</v>
      </c>
      <c r="AB9" s="4">
        <f>vlookup(A9,Season32,22,FALSE)</f>
        <v>14</v>
      </c>
      <c r="AC9" s="4"/>
      <c r="AD9" s="4"/>
      <c r="AE9" s="4">
        <f>vlookup(A9,Season35,18,FALSE)</f>
        <v>97</v>
      </c>
      <c r="AF9" s="4">
        <f>vlookup(A9,Season36,21,false)</f>
        <v>129</v>
      </c>
      <c r="AG9" s="4"/>
      <c r="AH9" s="16">
        <f t="shared" si="1"/>
        <v>519</v>
      </c>
      <c r="AI9" s="17">
        <f t="shared" si="2"/>
        <v>64.875</v>
      </c>
      <c r="AJ9" s="18">
        <f t="shared" si="3"/>
        <v>0.01892848025</v>
      </c>
    </row>
    <row r="10" ht="13.5" customHeight="1">
      <c r="A10" s="3" t="s">
        <v>67</v>
      </c>
      <c r="B10" s="3" t="s">
        <v>68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>
        <f>vlookup(A10,Season23,14,FALSE)</f>
        <v>63</v>
      </c>
      <c r="T10" s="4">
        <f>vlookup(A10,Season24,14,FALSE)</f>
        <v>25</v>
      </c>
      <c r="U10" s="4">
        <f>vlookup(A10,Season25,14,FALSE)</f>
        <v>64</v>
      </c>
      <c r="V10" s="4">
        <f>vlookup(A10,Season26,14,FALSE)</f>
        <v>57</v>
      </c>
      <c r="W10" s="4"/>
      <c r="X10" s="4"/>
      <c r="Y10" s="4">
        <f>vlookup(A10,Season29,17,FALSE)</f>
        <v>17</v>
      </c>
      <c r="Z10" s="4"/>
      <c r="AA10" s="4">
        <f>vlookup(A10,Season31,16,FALSE)</f>
        <v>61</v>
      </c>
      <c r="AB10" s="4">
        <f>vlookup(A10,Season32,22,FALSE)</f>
        <v>57</v>
      </c>
      <c r="AC10" s="4">
        <f>vlookup(A10,Season33,18,FALSE)</f>
        <v>29</v>
      </c>
      <c r="AD10" s="4">
        <f>vlookup(A10,Season34,18,FALSE)</f>
        <v>78</v>
      </c>
      <c r="AE10" s="4"/>
      <c r="AF10" s="4"/>
      <c r="AG10" s="4"/>
      <c r="AH10" s="16">
        <f t="shared" si="1"/>
        <v>451</v>
      </c>
      <c r="AI10" s="17">
        <f t="shared" si="2"/>
        <v>50.11111111</v>
      </c>
      <c r="AJ10" s="18">
        <f t="shared" si="3"/>
        <v>0.01644844816</v>
      </c>
    </row>
    <row r="11" ht="13.5" customHeight="1">
      <c r="A11" s="3" t="s">
        <v>35</v>
      </c>
      <c r="B11" s="3" t="s">
        <v>69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>
        <f>vlookup(A11,Season31,16,FALSE)</f>
        <v>52</v>
      </c>
      <c r="AB11" s="4">
        <f>vlookup(A11,Season32,22,FALSE)</f>
        <v>70</v>
      </c>
      <c r="AC11" s="4">
        <f>vlookup(A11,Season33,18,FALSE)</f>
        <v>69</v>
      </c>
      <c r="AD11" s="4">
        <f>vlookup(A11,Season34,18,FALSE)</f>
        <v>40</v>
      </c>
      <c r="AE11" s="4">
        <f>vlookup(A11,Season35,18,FALSE)</f>
        <v>82</v>
      </c>
      <c r="AF11" s="4">
        <f>vlookup(A11,Season36,21,false)</f>
        <v>132</v>
      </c>
      <c r="AG11" s="4"/>
      <c r="AH11" s="16">
        <f t="shared" si="1"/>
        <v>445</v>
      </c>
      <c r="AI11" s="17">
        <f t="shared" si="2"/>
        <v>74.16666667</v>
      </c>
      <c r="AJ11" s="18">
        <f t="shared" si="3"/>
        <v>0.0162296218</v>
      </c>
    </row>
    <row r="12" ht="13.5" customHeight="1">
      <c r="A12" s="3" t="s">
        <v>70</v>
      </c>
      <c r="B12" s="3" t="s">
        <v>71</v>
      </c>
      <c r="C12" s="4"/>
      <c r="D12" s="4"/>
      <c r="E12" s="4"/>
      <c r="F12" s="4"/>
      <c r="G12" s="4"/>
      <c r="H12" s="4"/>
      <c r="I12" s="4">
        <f>vlookup(A12,Season13,18,false)</f>
        <v>15</v>
      </c>
      <c r="J12" s="4">
        <f>vlookup(A12,Season14,18,FALSE)</f>
        <v>38</v>
      </c>
      <c r="K12" s="4">
        <f>vlookup(A12,Season15,11,false)</f>
        <v>28</v>
      </c>
      <c r="L12" s="4">
        <f>vlookup(A12,Season16,10,FALSE)</f>
        <v>40</v>
      </c>
      <c r="M12" s="4">
        <f>vlookup(A12,Season17,12,false)</f>
        <v>61</v>
      </c>
      <c r="N12" s="4"/>
      <c r="O12" s="4">
        <f>vlookup(A12,Season19,12,FALSE)</f>
        <v>26</v>
      </c>
      <c r="P12" s="4">
        <f>vlookup(A12,Season20,12,FALSE)</f>
        <v>52</v>
      </c>
      <c r="Q12" s="4">
        <f>vlookup(A12,Season21,12,false)</f>
        <v>58</v>
      </c>
      <c r="R12" s="4">
        <f>vlookup(A12,Season22,12,FALSE)</f>
        <v>52</v>
      </c>
      <c r="S12" s="4"/>
      <c r="T12" s="4">
        <f>vlookup(A12,Season24,14,FALSE)</f>
        <v>60</v>
      </c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16">
        <f t="shared" si="1"/>
        <v>430</v>
      </c>
      <c r="AI12" s="17">
        <f t="shared" si="2"/>
        <v>43</v>
      </c>
      <c r="AJ12" s="18">
        <f t="shared" si="3"/>
        <v>0.01568255589</v>
      </c>
    </row>
    <row r="13" ht="13.5" customHeight="1">
      <c r="A13" s="3" t="s">
        <v>15</v>
      </c>
      <c r="B13" s="3" t="s">
        <v>72</v>
      </c>
      <c r="C13" s="4"/>
      <c r="D13" s="4"/>
      <c r="E13" s="4">
        <f>vlookup(A13,Season9,19,FALSE)</f>
        <v>13</v>
      </c>
      <c r="F13" s="4">
        <f>vlookup(A13,Season10,18,FALSE)</f>
        <v>28</v>
      </c>
      <c r="G13" s="4">
        <f>vlookup(A13,Season11,19,FALSE)</f>
        <v>61</v>
      </c>
      <c r="H13" s="4">
        <f>vlookup(A13,Season12,18,false)</f>
        <v>38</v>
      </c>
      <c r="I13" s="4">
        <f>vlookup(A13,Season13,18,false)</f>
        <v>27</v>
      </c>
      <c r="J13" s="4">
        <f>vlookup(A13,Season14,18,FALSE)</f>
        <v>42</v>
      </c>
      <c r="K13" s="4"/>
      <c r="L13" s="4">
        <f>vlookup(A13,Season16,10,FALSE)</f>
        <v>40</v>
      </c>
      <c r="M13" s="4"/>
      <c r="N13" s="4">
        <f>vlookup(A13,Season18,12,false)</f>
        <v>43</v>
      </c>
      <c r="O13" s="4"/>
      <c r="P13" s="4">
        <f>vlookup(A13,Season20,12,FALSE)</f>
        <v>29</v>
      </c>
      <c r="Q13" s="4"/>
      <c r="R13" s="4"/>
      <c r="S13" s="4"/>
      <c r="T13" s="4"/>
      <c r="U13" s="4"/>
      <c r="V13" s="4"/>
      <c r="W13" s="4"/>
      <c r="X13" s="4"/>
      <c r="Y13" s="4"/>
      <c r="Z13" s="4">
        <f>vlookup("derrick k.",Season30,19,FALSE)</f>
        <v>67</v>
      </c>
      <c r="AA13" s="4"/>
      <c r="AB13" s="4"/>
      <c r="AC13" s="4"/>
      <c r="AD13" s="4"/>
      <c r="AE13" s="4"/>
      <c r="AF13" s="4"/>
      <c r="AG13" s="4">
        <f>vlookup(A13,SeasonA1,11,false)</f>
        <v>32</v>
      </c>
      <c r="AH13" s="16">
        <f t="shared" si="1"/>
        <v>420</v>
      </c>
      <c r="AI13" s="17">
        <f t="shared" si="2"/>
        <v>38.18181818</v>
      </c>
      <c r="AJ13" s="18">
        <f t="shared" si="3"/>
        <v>0.01531784529</v>
      </c>
    </row>
    <row r="14" ht="13.5" customHeight="1">
      <c r="A14" s="3" t="s">
        <v>28</v>
      </c>
      <c r="B14" s="3" t="s">
        <v>73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>
        <f>vlookup(A14,Season31,16,FALSE)</f>
        <v>81</v>
      </c>
      <c r="AB14" s="4">
        <f>vlookup(A14,Season32,22,FALSE)</f>
        <v>80</v>
      </c>
      <c r="AC14" s="4">
        <f>vlookup(A14,Season33,18,FALSE)</f>
        <v>37</v>
      </c>
      <c r="AD14" s="4">
        <f>vlookup(A14,Season34,18,FALSE)</f>
        <v>70</v>
      </c>
      <c r="AE14" s="4"/>
      <c r="AF14" s="4">
        <f>vlookup(A14,Season36,21,false)</f>
        <v>145</v>
      </c>
      <c r="AG14" s="4"/>
      <c r="AH14" s="16">
        <f t="shared" si="1"/>
        <v>413</v>
      </c>
      <c r="AI14" s="17">
        <f t="shared" si="2"/>
        <v>82.6</v>
      </c>
      <c r="AJ14" s="18">
        <f t="shared" si="3"/>
        <v>0.01506254787</v>
      </c>
    </row>
    <row r="15" ht="13.5" customHeight="1">
      <c r="A15" s="3" t="s">
        <v>74</v>
      </c>
      <c r="B15" s="3" t="s">
        <v>75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>
        <f>vlookup(A15,Season24,14,FALSE)</f>
        <v>42</v>
      </c>
      <c r="U15" s="4">
        <f>vlookup(A15,Season25,14,FALSE)</f>
        <v>43</v>
      </c>
      <c r="V15" s="4">
        <f>vlookup(A15,Season26,14,FALSE)</f>
        <v>61</v>
      </c>
      <c r="W15" s="4"/>
      <c r="X15" s="4"/>
      <c r="Y15" s="4"/>
      <c r="Z15" s="4">
        <f>vlookup(A15,Season30,19,FALSE)</f>
        <v>87</v>
      </c>
      <c r="AA15" s="4"/>
      <c r="AB15" s="4"/>
      <c r="AC15" s="4"/>
      <c r="AD15" s="4">
        <f>vlookup(A15,Season34,18,FALSE)</f>
        <v>122</v>
      </c>
      <c r="AE15" s="4">
        <f>vlookup(A15,Season35,18,FALSE)</f>
        <v>56</v>
      </c>
      <c r="AF15" s="4"/>
      <c r="AG15" s="4"/>
      <c r="AH15" s="16">
        <f t="shared" si="1"/>
        <v>411</v>
      </c>
      <c r="AI15" s="17">
        <f t="shared" si="2"/>
        <v>68.5</v>
      </c>
      <c r="AJ15" s="18">
        <f t="shared" si="3"/>
        <v>0.01498960575</v>
      </c>
    </row>
    <row r="16" ht="13.5" customHeight="1">
      <c r="A16" s="3" t="s">
        <v>76</v>
      </c>
      <c r="B16" s="3" t="s">
        <v>77</v>
      </c>
      <c r="C16" s="4"/>
      <c r="D16" s="4"/>
      <c r="E16" s="4">
        <f>vlookup(A16,Season9,19,FALSE)</f>
        <v>19</v>
      </c>
      <c r="F16" s="4">
        <f>vlookup(A16,Season10,18,FALSE)</f>
        <v>28</v>
      </c>
      <c r="G16" s="4">
        <f>vlookup(A16,Season11,19,FALSE)</f>
        <v>26</v>
      </c>
      <c r="H16" s="4"/>
      <c r="I16" s="4">
        <f>vlookup(A16,Season13,18,false)</f>
        <v>63</v>
      </c>
      <c r="J16" s="4"/>
      <c r="K16" s="4">
        <f>vlookup(A16,Season15,11,false)</f>
        <v>25</v>
      </c>
      <c r="L16" s="4"/>
      <c r="M16" s="4">
        <f>vlookup(A16,Season17,12,false)</f>
        <v>59</v>
      </c>
      <c r="N16" s="4">
        <f>vlookup(A16,Season18,12,false)</f>
        <v>36</v>
      </c>
      <c r="O16" s="4"/>
      <c r="P16" s="4">
        <f>vlookup(A16,Season20,12,FALSE)</f>
        <v>46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>
        <f>vlookup(A16,Season31,16,FALSE)</f>
        <v>45</v>
      </c>
      <c r="AB16" s="4">
        <f>vlookup(A16,Season32,22,FALSE)</f>
        <v>55</v>
      </c>
      <c r="AC16" s="4"/>
      <c r="AD16" s="4"/>
      <c r="AE16" s="4"/>
      <c r="AF16" s="4"/>
      <c r="AG16" s="4"/>
      <c r="AH16" s="16">
        <f t="shared" si="1"/>
        <v>402</v>
      </c>
      <c r="AI16" s="17">
        <f t="shared" si="2"/>
        <v>40.2</v>
      </c>
      <c r="AJ16" s="18">
        <f t="shared" si="3"/>
        <v>0.01466136621</v>
      </c>
    </row>
    <row r="17" ht="13.5" customHeight="1">
      <c r="A17" s="3" t="s">
        <v>78</v>
      </c>
      <c r="B17" s="3" t="s">
        <v>79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>
        <f>vlookup(A17,Season18,12,false)</f>
        <v>68</v>
      </c>
      <c r="O17" s="4">
        <f>vlookup(A17,Season19,12,FALSE)</f>
        <v>14</v>
      </c>
      <c r="P17" s="4">
        <f>vlookup(A17,Season20,12,FALSE)</f>
        <v>34</v>
      </c>
      <c r="Q17" s="4">
        <f>vlookup(A17,Season21,12,false)</f>
        <v>13</v>
      </c>
      <c r="R17" s="4">
        <f>vlookup(A17,Season22,12,FALSE)</f>
        <v>12</v>
      </c>
      <c r="S17" s="4">
        <f>vlookup(A17,Season23,14,FALSE)</f>
        <v>64</v>
      </c>
      <c r="T17" s="4">
        <f>vlookup(A17,Season24,14,FALSE)</f>
        <v>17</v>
      </c>
      <c r="U17" s="4"/>
      <c r="V17" s="4">
        <f>vlookup(A17,Season26,14,FALSE)</f>
        <v>98</v>
      </c>
      <c r="W17" s="4"/>
      <c r="X17" s="4">
        <f>vlookup(A17,Season28,16,FALSE)</f>
        <v>80</v>
      </c>
      <c r="Y17" s="4"/>
      <c r="Z17" s="4"/>
      <c r="AA17" s="4"/>
      <c r="AB17" s="4"/>
      <c r="AC17" s="4"/>
      <c r="AD17" s="4"/>
      <c r="AE17" s="4"/>
      <c r="AF17" s="4"/>
      <c r="AG17" s="4"/>
      <c r="AH17" s="16">
        <f t="shared" si="1"/>
        <v>400</v>
      </c>
      <c r="AI17" s="17">
        <f t="shared" si="2"/>
        <v>44.44444444</v>
      </c>
      <c r="AJ17" s="18">
        <f t="shared" si="3"/>
        <v>0.01458842409</v>
      </c>
    </row>
    <row r="18" ht="13.5" customHeight="1">
      <c r="A18" s="3" t="s">
        <v>80</v>
      </c>
      <c r="B18" s="3" t="s">
        <v>81</v>
      </c>
      <c r="C18" s="4"/>
      <c r="D18" s="4"/>
      <c r="E18" s="4"/>
      <c r="F18" s="4"/>
      <c r="G18" s="4"/>
      <c r="H18" s="4">
        <f>vlookup(A18,Season12,18,false)</f>
        <v>49</v>
      </c>
      <c r="I18" s="4">
        <f>vlookup(A18,Season13,18,false)</f>
        <v>12</v>
      </c>
      <c r="J18" s="4">
        <f>vlookup(A18,Season14,18,FALSE)</f>
        <v>50</v>
      </c>
      <c r="K18" s="4">
        <f>vlookup(A18,Season15,11,false)</f>
        <v>37</v>
      </c>
      <c r="L18" s="4">
        <f>vlookup(A18,Season16,10,FALSE)</f>
        <v>52</v>
      </c>
      <c r="M18" s="4"/>
      <c r="N18" s="4">
        <f>vlookup(A18,Season18,12,false)</f>
        <v>59</v>
      </c>
      <c r="O18" s="4">
        <f>vlookup(A18,Season19,12,FALSE)</f>
        <v>95</v>
      </c>
      <c r="P18" s="4"/>
      <c r="Q18" s="4">
        <f>vlookup(A18,Season21,12,false)</f>
        <v>45</v>
      </c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16">
        <f t="shared" si="1"/>
        <v>399</v>
      </c>
      <c r="AI18" s="17">
        <f t="shared" si="2"/>
        <v>49.875</v>
      </c>
      <c r="AJ18" s="18">
        <f t="shared" si="3"/>
        <v>0.01455195303</v>
      </c>
    </row>
    <row r="19" ht="13.5" customHeight="1">
      <c r="A19" s="3" t="s">
        <v>82</v>
      </c>
      <c r="B19" s="3" t="s">
        <v>83</v>
      </c>
      <c r="C19" s="4"/>
      <c r="D19" s="4"/>
      <c r="E19" s="4"/>
      <c r="F19" s="4"/>
      <c r="G19" s="4"/>
      <c r="H19" s="4">
        <f>vlookup(A19,Season12,18,false)</f>
        <v>34</v>
      </c>
      <c r="I19" s="4">
        <f>vlookup(A19,Season13,18,false)</f>
        <v>62</v>
      </c>
      <c r="J19" s="4"/>
      <c r="K19" s="4">
        <f>vlookup(A19,Season15,11,false)</f>
        <v>54</v>
      </c>
      <c r="L19" s="4"/>
      <c r="M19" s="4">
        <f>vlookup(A19,Season17,12,false)</f>
        <v>100</v>
      </c>
      <c r="N19" s="4">
        <f>vlookup(A19,Season18,12,false)</f>
        <v>93</v>
      </c>
      <c r="O19" s="4"/>
      <c r="P19" s="4"/>
      <c r="Q19" s="4">
        <f>vlookup(A19,Season21,12,false)</f>
        <v>32</v>
      </c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16">
        <f t="shared" si="1"/>
        <v>375</v>
      </c>
      <c r="AI19" s="17">
        <f t="shared" si="2"/>
        <v>62.5</v>
      </c>
      <c r="AJ19" s="18">
        <f t="shared" si="3"/>
        <v>0.01367664758</v>
      </c>
    </row>
    <row r="20" ht="13.5" customHeight="1">
      <c r="A20" s="3" t="s">
        <v>46</v>
      </c>
      <c r="B20" s="3" t="s">
        <v>84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>
        <f>vlookup(A20,Season28,16,FALSE)</f>
        <v>35</v>
      </c>
      <c r="Y20" s="4">
        <f>vlookup("ashley m.",Season29,17,FALSE)</f>
        <v>101</v>
      </c>
      <c r="Z20" s="4">
        <f>vlookup(A20,Season30,19,FALSE)</f>
        <v>0</v>
      </c>
      <c r="AA20" s="4"/>
      <c r="AB20" s="4">
        <f>vlookup(A20,Season32,22,FALSE)</f>
        <v>82</v>
      </c>
      <c r="AC20" s="4">
        <f>vlookup("ashley m.",Season33,18,FALSE)</f>
        <v>9</v>
      </c>
      <c r="AD20" s="4">
        <f>vlookup(A20,Season34,18,FALSE)</f>
        <v>77</v>
      </c>
      <c r="AE20" s="4">
        <f>vlookup(A20,Season35,18,FALSE)</f>
        <v>30</v>
      </c>
      <c r="AF20" s="4">
        <f>vlookup(A20,Season36,21,false)</f>
        <v>30</v>
      </c>
      <c r="AG20" s="4"/>
      <c r="AH20" s="16">
        <f t="shared" si="1"/>
        <v>364</v>
      </c>
      <c r="AI20" s="17">
        <f t="shared" si="2"/>
        <v>45.5</v>
      </c>
      <c r="AJ20" s="18">
        <f t="shared" si="3"/>
        <v>0.01327546592</v>
      </c>
    </row>
    <row r="21" ht="13.5" customHeight="1">
      <c r="A21" s="3" t="s">
        <v>85</v>
      </c>
      <c r="B21" s="3" t="s">
        <v>86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>
        <f>vlookup(A21,Season20,12,FALSE)</f>
        <v>31</v>
      </c>
      <c r="Q21" s="4">
        <f>vlookup(A21,Season21,12,false)</f>
        <v>6</v>
      </c>
      <c r="R21" s="4">
        <f>vlookup(A21,Season22,12,FALSE)</f>
        <v>39</v>
      </c>
      <c r="S21" s="4">
        <f>vlookup(A21,Season23,14,FALSE)</f>
        <v>21</v>
      </c>
      <c r="T21" s="4">
        <f>vlookup(A21,Season24,14,FALSE)</f>
        <v>33</v>
      </c>
      <c r="U21" s="4">
        <f>vlookup(A21,Season25,14,FALSE)</f>
        <v>29</v>
      </c>
      <c r="V21" s="4"/>
      <c r="W21" s="4">
        <f>vlookup(A21,Season27,15,FALSE)</f>
        <v>19</v>
      </c>
      <c r="X21" s="4">
        <f>vlookup(A21,Season28,16,FALSE)</f>
        <v>29</v>
      </c>
      <c r="Y21" s="4">
        <f>vlookup(A21,Season29,17,FALSE)</f>
        <v>81</v>
      </c>
      <c r="Z21" s="4">
        <f>vlookup(A21,Season30,19,FALSE)</f>
        <v>50</v>
      </c>
      <c r="AA21" s="4"/>
      <c r="AB21" s="4"/>
      <c r="AC21" s="4"/>
      <c r="AD21" s="4"/>
      <c r="AE21" s="4"/>
      <c r="AF21" s="4"/>
      <c r="AG21" s="4"/>
      <c r="AH21" s="16">
        <f t="shared" si="1"/>
        <v>338</v>
      </c>
      <c r="AI21" s="17">
        <f t="shared" si="2"/>
        <v>33.8</v>
      </c>
      <c r="AJ21" s="18">
        <f t="shared" si="3"/>
        <v>0.01232721835</v>
      </c>
    </row>
    <row r="22" ht="13.5" customHeight="1">
      <c r="A22" s="3" t="s">
        <v>50</v>
      </c>
      <c r="B22" s="3" t="s">
        <v>87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>
        <f>vlookup(A22,Season28,16,FALSE)</f>
        <v>9</v>
      </c>
      <c r="Y22" s="4">
        <f>vlookup(A22,Season29,17,FALSE)</f>
        <v>69</v>
      </c>
      <c r="Z22" s="4">
        <f>vlookup(A22,Season30,19,FALSE)</f>
        <v>32</v>
      </c>
      <c r="AA22" s="4">
        <f>vlookup(A22,Season31,16,FALSE)</f>
        <v>60</v>
      </c>
      <c r="AB22" s="4">
        <f>vlookup(A22,Season32,22,FALSE)</f>
        <v>81</v>
      </c>
      <c r="AC22" s="4"/>
      <c r="AD22" s="4"/>
      <c r="AE22" s="4">
        <f>vlookup(A22,Season35,18,FALSE)</f>
        <v>68</v>
      </c>
      <c r="AF22" s="4">
        <f>vlookup(A22,Season36,21,false)</f>
        <v>18</v>
      </c>
      <c r="AG22" s="4"/>
      <c r="AH22" s="16">
        <f t="shared" si="1"/>
        <v>337</v>
      </c>
      <c r="AI22" s="17">
        <f t="shared" si="2"/>
        <v>48.14285714</v>
      </c>
      <c r="AJ22" s="18">
        <f t="shared" si="3"/>
        <v>0.01229074729</v>
      </c>
    </row>
    <row r="23" ht="13.5" customHeight="1">
      <c r="A23" s="3" t="s">
        <v>88</v>
      </c>
      <c r="B23" s="3" t="s">
        <v>89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>
        <f>vlookup(A23,Season26,14,FALSE)</f>
        <v>32</v>
      </c>
      <c r="W23" s="4">
        <f>vlookup(A23,Season27,15,FALSE)</f>
        <v>90</v>
      </c>
      <c r="X23" s="4">
        <f>vlookup(A23,Season28,16,FALSE)</f>
        <v>47</v>
      </c>
      <c r="Y23" s="4">
        <f>vlookup(A23,Season29,17,FALSE)</f>
        <v>27</v>
      </c>
      <c r="Z23" s="4">
        <f>vlookup(A23,Season30,19,FALSE)</f>
        <v>57</v>
      </c>
      <c r="AA23" s="4"/>
      <c r="AB23" s="4">
        <f>vlookup(A23,Season32,22,FALSE)</f>
        <v>13</v>
      </c>
      <c r="AC23" s="4">
        <f>vlookup(A23,Season33,18,FALSE)</f>
        <v>27</v>
      </c>
      <c r="AD23" s="4"/>
      <c r="AE23" s="4">
        <f>vlookup(A23,Season35,18,FALSE)</f>
        <v>40</v>
      </c>
      <c r="AF23" s="4"/>
      <c r="AG23" s="4"/>
      <c r="AH23" s="16">
        <f t="shared" si="1"/>
        <v>333</v>
      </c>
      <c r="AI23" s="17">
        <f t="shared" si="2"/>
        <v>41.625</v>
      </c>
      <c r="AJ23" s="18">
        <f t="shared" si="3"/>
        <v>0.01214486305</v>
      </c>
    </row>
    <row r="24" ht="13.5" customHeight="1">
      <c r="A24" s="3" t="s">
        <v>48</v>
      </c>
      <c r="B24" s="3" t="s">
        <v>90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>
        <f>vlookup(A24,Season30,19,FALSE)</f>
        <v>106</v>
      </c>
      <c r="AA24" s="4"/>
      <c r="AB24" s="4">
        <f>vlookup(A24,Season32,22,FALSE)</f>
        <v>36</v>
      </c>
      <c r="AC24" s="4"/>
      <c r="AD24" s="4">
        <f>vlookup(A24,Season34,18,FALSE)</f>
        <v>113</v>
      </c>
      <c r="AE24" s="4">
        <f>vlookup(A24,Season35,18,FALSE)</f>
        <v>44</v>
      </c>
      <c r="AF24" s="4">
        <f>vlookup(A24,Season36,21,false)</f>
        <v>31</v>
      </c>
      <c r="AG24" s="4"/>
      <c r="AH24" s="16">
        <f t="shared" si="1"/>
        <v>330</v>
      </c>
      <c r="AI24" s="17">
        <f t="shared" si="2"/>
        <v>66</v>
      </c>
      <c r="AJ24" s="18">
        <f t="shared" si="3"/>
        <v>0.01203544987</v>
      </c>
    </row>
    <row r="25" ht="13.5" customHeight="1">
      <c r="A25" s="3" t="s">
        <v>6</v>
      </c>
      <c r="B25" s="3" t="s">
        <v>91</v>
      </c>
      <c r="C25" s="4">
        <f>vlookup(A25,Season7,18,false)</f>
        <v>28</v>
      </c>
      <c r="D25" s="4">
        <f>vlookup(A25,Season8,19,FALSE)</f>
        <v>39</v>
      </c>
      <c r="E25" s="4"/>
      <c r="F25" s="4">
        <f>vlookup(A25,Season10,18,FALSE)</f>
        <v>27</v>
      </c>
      <c r="G25" s="4"/>
      <c r="H25" s="4">
        <f>vlookup(A25,Season12,18,false)</f>
        <v>34</v>
      </c>
      <c r="I25" s="4"/>
      <c r="J25" s="4"/>
      <c r="K25" s="4"/>
      <c r="L25" s="4"/>
      <c r="M25" s="4"/>
      <c r="N25" s="4">
        <f>vlookup(A25,Season18,12,false)</f>
        <v>21</v>
      </c>
      <c r="O25" s="4">
        <f>vlookup(A25,Season19,12,FALSE)</f>
        <v>8</v>
      </c>
      <c r="P25" s="4"/>
      <c r="Q25" s="4"/>
      <c r="R25" s="4"/>
      <c r="S25" s="4"/>
      <c r="T25" s="4"/>
      <c r="U25" s="4"/>
      <c r="V25" s="4"/>
      <c r="W25" s="4"/>
      <c r="X25" s="4"/>
      <c r="Y25" s="4">
        <f>vlookup(A25,Season29,17,FALSE)</f>
        <v>39</v>
      </c>
      <c r="Z25" s="4">
        <f>vlookup(A25,Season30,19,FALSE)</f>
        <v>11</v>
      </c>
      <c r="AA25" s="4"/>
      <c r="AB25" s="4"/>
      <c r="AC25" s="4"/>
      <c r="AD25" s="4"/>
      <c r="AE25" s="4"/>
      <c r="AF25" s="4">
        <f>vlookup(A25,Season36,21,false)</f>
        <v>68</v>
      </c>
      <c r="AG25" s="4">
        <f>vlookup(A25,SeasonA1,11,false)</f>
        <v>50</v>
      </c>
      <c r="AH25" s="16">
        <f t="shared" si="1"/>
        <v>325</v>
      </c>
      <c r="AI25" s="17">
        <f t="shared" si="2"/>
        <v>32.5</v>
      </c>
      <c r="AJ25" s="18">
        <f t="shared" si="3"/>
        <v>0.01185309457</v>
      </c>
    </row>
    <row r="26" ht="13.5" customHeight="1">
      <c r="A26" s="3" t="s">
        <v>92</v>
      </c>
      <c r="B26" s="3" t="s">
        <v>93</v>
      </c>
      <c r="C26" s="4"/>
      <c r="D26" s="4"/>
      <c r="E26" s="4"/>
      <c r="F26" s="4"/>
      <c r="G26" s="4"/>
      <c r="H26" s="4">
        <f>vlookup(A26,Season12,18,false)</f>
        <v>47</v>
      </c>
      <c r="I26" s="4">
        <f>vlookup(A26,Season13,18,false)</f>
        <v>58</v>
      </c>
      <c r="J26" s="4"/>
      <c r="K26" s="4">
        <f>vlookup(A26,Season15,11,false)</f>
        <v>16</v>
      </c>
      <c r="L26" s="4"/>
      <c r="M26" s="4">
        <f>vlookup(A26,Season17,12,false)</f>
        <v>50</v>
      </c>
      <c r="N26" s="4">
        <f>vlookup(A26,Season18,12,false)</f>
        <v>12</v>
      </c>
      <c r="O26" s="4"/>
      <c r="P26" s="4"/>
      <c r="Q26" s="4"/>
      <c r="R26" s="4">
        <f>vlookup(A26,Season22,12,FALSE)</f>
        <v>66</v>
      </c>
      <c r="S26" s="4"/>
      <c r="T26" s="4">
        <f>vlookup(A26,Season24,14,FALSE)</f>
        <v>61</v>
      </c>
      <c r="U26" s="4"/>
      <c r="V26" s="4">
        <f>vlookup(A26,Season26,14,FALSE)</f>
        <v>7</v>
      </c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16">
        <f t="shared" si="1"/>
        <v>317</v>
      </c>
      <c r="AI26" s="17">
        <f t="shared" si="2"/>
        <v>39.625</v>
      </c>
      <c r="AJ26" s="18">
        <f t="shared" si="3"/>
        <v>0.01156132609</v>
      </c>
    </row>
    <row r="27" ht="13.5" customHeight="1">
      <c r="A27" s="3" t="s">
        <v>94</v>
      </c>
      <c r="B27" s="3" t="s">
        <v>95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>
        <f>vlookup(A27,Season19,12,FALSE)</f>
        <v>52</v>
      </c>
      <c r="P27" s="4">
        <f>vlookup(A27,Season20,12,FALSE)</f>
        <v>42</v>
      </c>
      <c r="Q27" s="4">
        <f>vlookup(A27,Season21,12,false)</f>
        <v>54</v>
      </c>
      <c r="R27" s="4"/>
      <c r="S27" s="4"/>
      <c r="T27" s="4"/>
      <c r="U27" s="4">
        <f>vlookup(A27,Season25,14,FALSE)</f>
        <v>92</v>
      </c>
      <c r="V27" s="4"/>
      <c r="W27" s="4"/>
      <c r="X27" s="4"/>
      <c r="Y27" s="4">
        <f>vlookup(A27,Season29,17,FALSE)</f>
        <v>49</v>
      </c>
      <c r="Z27" s="4"/>
      <c r="AA27" s="4"/>
      <c r="AB27" s="4"/>
      <c r="AC27" s="4"/>
      <c r="AD27" s="4">
        <f>vlookup(A27,Season34,18,FALSE)</f>
        <v>27</v>
      </c>
      <c r="AE27" s="4"/>
      <c r="AF27" s="4"/>
      <c r="AG27" s="4"/>
      <c r="AH27" s="16">
        <f t="shared" si="1"/>
        <v>316</v>
      </c>
      <c r="AI27" s="17">
        <f t="shared" si="2"/>
        <v>52.66666667</v>
      </c>
      <c r="AJ27" s="18">
        <f t="shared" si="3"/>
        <v>0.01152485503</v>
      </c>
    </row>
    <row r="28" ht="13.5" customHeight="1">
      <c r="A28" s="3" t="s">
        <v>96</v>
      </c>
      <c r="B28" s="3" t="s">
        <v>97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>
        <f>vlookup(A28,Season27,15,FALSE)</f>
        <v>18</v>
      </c>
      <c r="X28" s="4">
        <f>vlookup(A28,Season28,16,FALSE)</f>
        <v>25</v>
      </c>
      <c r="Y28" s="4">
        <f>vlookup(A28,Season29,17,FALSE)</f>
        <v>28</v>
      </c>
      <c r="Z28" s="4">
        <f>vlookup(A28,Season30,19,FALSE)</f>
        <v>61</v>
      </c>
      <c r="AA28" s="4">
        <f>vlookup(A28,Season31,16,FALSE)</f>
        <v>70</v>
      </c>
      <c r="AB28" s="4">
        <f>vlookup(A28,Season32,22,FALSE)</f>
        <v>79</v>
      </c>
      <c r="AC28" s="4"/>
      <c r="AD28" s="4"/>
      <c r="AE28" s="4"/>
      <c r="AF28" s="4"/>
      <c r="AG28" s="4"/>
      <c r="AH28" s="16">
        <f t="shared" si="1"/>
        <v>281</v>
      </c>
      <c r="AI28" s="17">
        <f t="shared" si="2"/>
        <v>46.83333333</v>
      </c>
      <c r="AJ28" s="18">
        <f t="shared" si="3"/>
        <v>0.01024836792</v>
      </c>
    </row>
    <row r="29" ht="13.5" customHeight="1">
      <c r="A29" s="3" t="s">
        <v>98</v>
      </c>
      <c r="B29" s="3" t="s">
        <v>99</v>
      </c>
      <c r="C29" s="4">
        <f>vlookup(A29,Season7,18,false)</f>
        <v>24</v>
      </c>
      <c r="D29" s="4">
        <f>vlookup(A29,Season8,19,FALSE)</f>
        <v>38</v>
      </c>
      <c r="E29" s="4">
        <f>vlookup(A29,Season9,19,FALSE)</f>
        <v>18</v>
      </c>
      <c r="F29" s="4">
        <f>vlookup(A29,Season10,18,FALSE)</f>
        <v>46</v>
      </c>
      <c r="G29" s="4"/>
      <c r="H29" s="4"/>
      <c r="I29" s="4"/>
      <c r="J29" s="4">
        <f>vlookup(A29,Season14,18,FALSE)</f>
        <v>35</v>
      </c>
      <c r="K29" s="4"/>
      <c r="L29" s="4">
        <f>vlookup(A29,Season16,10,FALSE)</f>
        <v>16</v>
      </c>
      <c r="M29" s="4"/>
      <c r="N29" s="4"/>
      <c r="O29" s="4"/>
      <c r="P29" s="4">
        <f>vlookup(A29,Season20,12,FALSE)</f>
        <v>46</v>
      </c>
      <c r="Q29" s="4"/>
      <c r="R29" s="4">
        <f>vlookup(A29,Season22,12,FALSE)</f>
        <v>18</v>
      </c>
      <c r="S29" s="4"/>
      <c r="T29" s="4"/>
      <c r="U29" s="4"/>
      <c r="V29" s="4"/>
      <c r="W29" s="4">
        <f>vlookup(A29,Season27,15,FALSE)</f>
        <v>35</v>
      </c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16">
        <f t="shared" si="1"/>
        <v>276</v>
      </c>
      <c r="AI29" s="17">
        <f t="shared" si="2"/>
        <v>30.66666667</v>
      </c>
      <c r="AJ29" s="18">
        <f t="shared" si="3"/>
        <v>0.01006601262</v>
      </c>
    </row>
    <row r="30" ht="13.5" customHeight="1">
      <c r="A30" s="3" t="s">
        <v>100</v>
      </c>
      <c r="B30" s="3" t="s">
        <v>101</v>
      </c>
      <c r="C30" s="4">
        <f>vlookup(A30,Season7,18,false)</f>
        <v>54</v>
      </c>
      <c r="D30" s="4">
        <f>vlookup(A30,Season8,19,FALSE)</f>
        <v>65</v>
      </c>
      <c r="E30" s="4">
        <f>vlookup(A30,Season9,19,FALSE)</f>
        <v>68</v>
      </c>
      <c r="F30" s="4"/>
      <c r="G30" s="4"/>
      <c r="H30" s="4">
        <f>vlookup(A30,Season12,18,false)</f>
        <v>32</v>
      </c>
      <c r="I30" s="4"/>
      <c r="J30" s="4"/>
      <c r="K30" s="4">
        <f>vlookup(A30,Season15,11,false)</f>
        <v>36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16">
        <f t="shared" si="1"/>
        <v>255</v>
      </c>
      <c r="AI30" s="17">
        <f t="shared" si="2"/>
        <v>51</v>
      </c>
      <c r="AJ30" s="18">
        <f t="shared" si="3"/>
        <v>0.009300120354</v>
      </c>
    </row>
    <row r="31" ht="13.5" customHeight="1">
      <c r="A31" s="3" t="s">
        <v>102</v>
      </c>
      <c r="B31" s="3" t="s">
        <v>101</v>
      </c>
      <c r="C31" s="4"/>
      <c r="D31" s="4"/>
      <c r="E31" s="4"/>
      <c r="F31" s="4"/>
      <c r="G31" s="4"/>
      <c r="H31" s="4">
        <f>vlookup(A31,Season12,18,false)</f>
        <v>8</v>
      </c>
      <c r="I31" s="4"/>
      <c r="J31" s="4">
        <f>vlookup(A31,Season14,18,FALSE)</f>
        <v>28</v>
      </c>
      <c r="K31" s="4">
        <f>vlookup(A31,Season15,11,false)</f>
        <v>34</v>
      </c>
      <c r="L31" s="4">
        <f>vlookup(A31,Season16,10,FALSE)</f>
        <v>52</v>
      </c>
      <c r="M31" s="4"/>
      <c r="N31" s="4">
        <f>vlookup(A31,Season18,12,false)</f>
        <v>13</v>
      </c>
      <c r="O31" s="4">
        <f>vlookup(A31,Season19,12,FALSE)</f>
        <v>75</v>
      </c>
      <c r="P31" s="4"/>
      <c r="Q31" s="4">
        <f>vlookup(A31,Season21,12,false)</f>
        <v>44</v>
      </c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16">
        <f t="shared" si="1"/>
        <v>254</v>
      </c>
      <c r="AI31" s="17">
        <f t="shared" si="2"/>
        <v>36.28571429</v>
      </c>
      <c r="AJ31" s="18">
        <f t="shared" si="3"/>
        <v>0.009263649294</v>
      </c>
    </row>
    <row r="32" ht="13.5" customHeight="1">
      <c r="A32" s="19" t="s">
        <v>39</v>
      </c>
      <c r="B32" s="19" t="s">
        <v>103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>
        <f>vlookup(A32,Season28,16,FALSE)</f>
        <v>62</v>
      </c>
      <c r="Y32" s="4"/>
      <c r="Z32" s="4">
        <f>vlookup(A32,Season30,19,FALSE)</f>
        <v>8</v>
      </c>
      <c r="AA32" s="4">
        <f>vlookup(A32,Season31,16,FALSE)</f>
        <v>65</v>
      </c>
      <c r="AB32" s="4">
        <f>vlookup(A32,Season32,22,FALSE)</f>
        <v>21</v>
      </c>
      <c r="AC32" s="4"/>
      <c r="AD32" s="4"/>
      <c r="AE32" s="4"/>
      <c r="AF32" s="4">
        <f>vlookup(A32,Season36,21,false)</f>
        <v>87</v>
      </c>
      <c r="AG32" s="4"/>
      <c r="AH32" s="16">
        <f t="shared" si="1"/>
        <v>243</v>
      </c>
      <c r="AI32" s="17">
        <f t="shared" si="2"/>
        <v>48.6</v>
      </c>
      <c r="AJ32" s="18">
        <f t="shared" si="3"/>
        <v>0.008862467632</v>
      </c>
    </row>
    <row r="33" ht="13.5" customHeight="1">
      <c r="A33" s="3" t="s">
        <v>43</v>
      </c>
      <c r="B33" s="3" t="s">
        <v>104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>
        <f>vlookup(A33,Season19,12,FALSE)</f>
        <v>45</v>
      </c>
      <c r="P33" s="4">
        <f>vlookup(A33,Season20,12,FALSE)</f>
        <v>19</v>
      </c>
      <c r="Q33" s="4">
        <f>vlookup(A33,Season21,12,false)</f>
        <v>4</v>
      </c>
      <c r="R33" s="4"/>
      <c r="S33" s="4"/>
      <c r="T33" s="4">
        <f>vlookup(A33,Season24,14,FALSE)</f>
        <v>29</v>
      </c>
      <c r="U33" s="4">
        <f>vlookup(A33,Season25,14,FALSE)</f>
        <v>39</v>
      </c>
      <c r="V33" s="4">
        <f>vlookup(A33,Season26,14,FALSE)</f>
        <v>61</v>
      </c>
      <c r="W33" s="4"/>
      <c r="X33" s="4"/>
      <c r="Y33" s="4"/>
      <c r="Z33" s="4"/>
      <c r="AA33" s="4"/>
      <c r="AB33" s="4"/>
      <c r="AC33" s="4"/>
      <c r="AD33" s="4"/>
      <c r="AE33" s="4"/>
      <c r="AF33" s="4">
        <f>vlookup(A33,Season36,21,false)</f>
        <v>44</v>
      </c>
      <c r="AG33" s="4"/>
      <c r="AH33" s="16">
        <f t="shared" si="1"/>
        <v>241</v>
      </c>
      <c r="AI33" s="17">
        <f t="shared" si="2"/>
        <v>34.42857143</v>
      </c>
      <c r="AJ33" s="18">
        <f t="shared" si="3"/>
        <v>0.008789525512</v>
      </c>
    </row>
    <row r="34" ht="13.5" customHeight="1">
      <c r="A34" s="3" t="s">
        <v>105</v>
      </c>
      <c r="B34" s="3" t="s">
        <v>106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>
        <f>vlookup(A34,Season32,22,FALSE)</f>
        <v>89</v>
      </c>
      <c r="AC34" s="4">
        <f>vlookup(A34,Season33,18,FALSE)</f>
        <v>64</v>
      </c>
      <c r="AD34" s="4">
        <f>vlookup(A34,Season34,18,FALSE)</f>
        <v>85</v>
      </c>
      <c r="AE34" s="4"/>
      <c r="AF34" s="4"/>
      <c r="AG34" s="4"/>
      <c r="AH34" s="16">
        <f t="shared" si="1"/>
        <v>238</v>
      </c>
      <c r="AI34" s="17">
        <f t="shared" si="2"/>
        <v>79.33333333</v>
      </c>
      <c r="AJ34" s="18">
        <f t="shared" si="3"/>
        <v>0.008680112331</v>
      </c>
    </row>
    <row r="35" ht="13.5" customHeight="1">
      <c r="A35" s="3" t="s">
        <v>107</v>
      </c>
      <c r="B35" s="3" t="s">
        <v>108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>
        <f>vlookup(A35,Season29,17,FALSE)</f>
        <v>27</v>
      </c>
      <c r="Z35" s="4">
        <f>vlookup(A35,Season30,19,FALSE)</f>
        <v>69</v>
      </c>
      <c r="AA35" s="4"/>
      <c r="AB35" s="4">
        <f>vlookup(A35,Season32,22,FALSE)</f>
        <v>64</v>
      </c>
      <c r="AC35" s="4">
        <f>vlookup(A35,Season33,18,FALSE)</f>
        <v>73</v>
      </c>
      <c r="AD35" s="4"/>
      <c r="AE35" s="4"/>
      <c r="AF35" s="4"/>
      <c r="AG35" s="4"/>
      <c r="AH35" s="16">
        <f t="shared" si="1"/>
        <v>233</v>
      </c>
      <c r="AI35" s="17">
        <f t="shared" si="2"/>
        <v>58.25</v>
      </c>
      <c r="AJ35" s="18">
        <f t="shared" si="3"/>
        <v>0.00849775703</v>
      </c>
    </row>
    <row r="36" ht="13.5" customHeight="1">
      <c r="A36" s="3" t="s">
        <v>4</v>
      </c>
      <c r="B36" s="3" t="s">
        <v>109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>
        <f>vlookup(A36,Season23,14,FALSE)</f>
        <v>17</v>
      </c>
      <c r="T36" s="4">
        <f>vlookup(A36,Season24,14,FALSE)</f>
        <v>36</v>
      </c>
      <c r="U36" s="4">
        <f>vlookup(A36,Season25,14,FALSE)</f>
        <v>6</v>
      </c>
      <c r="V36" s="4">
        <f>vlookup(A36,Season26,14,FALSE)</f>
        <v>17</v>
      </c>
      <c r="W36" s="4"/>
      <c r="X36" s="4"/>
      <c r="Y36" s="4"/>
      <c r="Z36" s="4">
        <f>vlookup(A36,Season30,19,FALSE)</f>
        <v>47</v>
      </c>
      <c r="AA36" s="4">
        <f>vlookup(A36,Season31,16,FALSE)</f>
        <v>40</v>
      </c>
      <c r="AB36" s="4">
        <f>vlookup(A36,Season32,22,FALSE)</f>
        <v>11</v>
      </c>
      <c r="AC36" s="4"/>
      <c r="AD36" s="4"/>
      <c r="AE36" s="4"/>
      <c r="AF36" s="4"/>
      <c r="AG36" s="4">
        <f>vlookup(A36,SeasonA1,11,false)</f>
        <v>58</v>
      </c>
      <c r="AH36" s="16">
        <f t="shared" si="1"/>
        <v>232</v>
      </c>
      <c r="AI36" s="17">
        <f t="shared" si="2"/>
        <v>29</v>
      </c>
      <c r="AJ36" s="18">
        <f t="shared" si="3"/>
        <v>0.00846128597</v>
      </c>
    </row>
    <row r="37" ht="13.5" customHeight="1">
      <c r="A37" s="3" t="s">
        <v>110</v>
      </c>
      <c r="B37" s="3" t="s">
        <v>111</v>
      </c>
      <c r="C37" s="4">
        <f>vlookup(A37,Season7,18,false)</f>
        <v>72</v>
      </c>
      <c r="D37" s="4">
        <f>vlookup(A37,Season8,19,FALSE)</f>
        <v>76</v>
      </c>
      <c r="E37" s="4">
        <f>vlookup(A37,Season9,19,FALSE)</f>
        <v>16</v>
      </c>
      <c r="F37" s="4">
        <f>vlookup(A37,Season10,18,FALSE)</f>
        <v>67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16">
        <f t="shared" si="1"/>
        <v>231</v>
      </c>
      <c r="AI37" s="17">
        <f t="shared" si="2"/>
        <v>57.75</v>
      </c>
      <c r="AJ37" s="18">
        <f t="shared" si="3"/>
        <v>0.008424814909</v>
      </c>
    </row>
    <row r="38" ht="13.5" customHeight="1">
      <c r="A38" s="3" t="s">
        <v>112</v>
      </c>
      <c r="B38" s="3" t="s">
        <v>113</v>
      </c>
      <c r="C38" s="4"/>
      <c r="D38" s="4">
        <f>vlookup(A38,Season8,19,FALSE)</f>
        <v>21</v>
      </c>
      <c r="E38" s="4">
        <f>vlookup(A38,Season9,19,FALSE)</f>
        <v>18</v>
      </c>
      <c r="F38" s="4"/>
      <c r="G38" s="4"/>
      <c r="H38" s="4">
        <f>vlookup(A38,Season12,18,false)</f>
        <v>20</v>
      </c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>
        <f>vlookup(A38,Season29,17,FALSE)</f>
        <v>37</v>
      </c>
      <c r="Z38" s="4"/>
      <c r="AA38" s="4">
        <f>vlookup(A38,Season31,16,FALSE)</f>
        <v>26</v>
      </c>
      <c r="AB38" s="4">
        <f>vlookup(A38,Season32,22,FALSE)</f>
        <v>105</v>
      </c>
      <c r="AC38" s="4"/>
      <c r="AD38" s="4"/>
      <c r="AE38" s="4"/>
      <c r="AF38" s="4"/>
      <c r="AG38" s="4"/>
      <c r="AH38" s="16">
        <f t="shared" si="1"/>
        <v>227</v>
      </c>
      <c r="AI38" s="17">
        <f t="shared" si="2"/>
        <v>37.83333333</v>
      </c>
      <c r="AJ38" s="18">
        <f t="shared" si="3"/>
        <v>0.008278930669</v>
      </c>
    </row>
    <row r="39" ht="13.5" customHeight="1">
      <c r="A39" s="3" t="s">
        <v>114</v>
      </c>
      <c r="B39" s="3" t="s">
        <v>115</v>
      </c>
      <c r="C39" s="4"/>
      <c r="D39" s="4"/>
      <c r="E39" s="4"/>
      <c r="F39" s="4"/>
      <c r="G39" s="4"/>
      <c r="H39" s="4"/>
      <c r="I39" s="4"/>
      <c r="J39" s="4">
        <f>vlookup(A39,Season14,18,FALSE)</f>
        <v>45</v>
      </c>
      <c r="K39" s="4"/>
      <c r="L39" s="4">
        <f>vlookup(A39,Season16,10,FALSE)</f>
        <v>28</v>
      </c>
      <c r="M39" s="4">
        <f>vlookup(A39,Season17,12,false)</f>
        <v>34</v>
      </c>
      <c r="N39" s="4"/>
      <c r="O39" s="4">
        <f>vlookup(A39,Season19,12,FALSE)</f>
        <v>51</v>
      </c>
      <c r="P39" s="4">
        <f>vlookup(A39,Season20,12,FALSE)</f>
        <v>32</v>
      </c>
      <c r="Q39" s="4">
        <f>vlookup(A39,Season21,12,false)</f>
        <v>35</v>
      </c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16">
        <f t="shared" si="1"/>
        <v>225</v>
      </c>
      <c r="AI39" s="17">
        <f t="shared" si="2"/>
        <v>37.5</v>
      </c>
      <c r="AJ39" s="18">
        <f t="shared" si="3"/>
        <v>0.008205988548</v>
      </c>
    </row>
    <row r="40" ht="13.5" customHeight="1">
      <c r="A40" s="3" t="s">
        <v>116</v>
      </c>
      <c r="B40" s="3" t="s">
        <v>117</v>
      </c>
      <c r="C40" s="4">
        <f>vlookup(A40,Season7,18,false)</f>
        <v>25</v>
      </c>
      <c r="D40" s="4">
        <f>vlookup(A40,Season8,19,FALSE)</f>
        <v>41</v>
      </c>
      <c r="E40" s="4">
        <f>vlookup(A40,Season9,19,FALSE)</f>
        <v>13</v>
      </c>
      <c r="F40" s="4">
        <f>vlookup(A40,Season10,18,FALSE)</f>
        <v>43</v>
      </c>
      <c r="G40" s="4"/>
      <c r="H40" s="4"/>
      <c r="I40" s="4"/>
      <c r="J40" s="4"/>
      <c r="K40" s="4"/>
      <c r="L40" s="4"/>
      <c r="M40" s="4"/>
      <c r="N40" s="4">
        <f>vlookup(A40,Season18,12,false)</f>
        <v>24</v>
      </c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>
        <f>vlookup(A40,Season30,19,FALSE)</f>
        <v>48</v>
      </c>
      <c r="AA40" s="4">
        <f>vlookup(A40,Season31,16,FALSE)</f>
        <v>15</v>
      </c>
      <c r="AB40" s="4">
        <f>vlookup(A40,Season32,22,FALSE)</f>
        <v>16</v>
      </c>
      <c r="AC40" s="4"/>
      <c r="AD40" s="4"/>
      <c r="AE40" s="4"/>
      <c r="AF40" s="4"/>
      <c r="AG40" s="4"/>
      <c r="AH40" s="16">
        <f t="shared" si="1"/>
        <v>225</v>
      </c>
      <c r="AI40" s="17">
        <f t="shared" si="2"/>
        <v>28.125</v>
      </c>
      <c r="AJ40" s="18">
        <f t="shared" si="3"/>
        <v>0.008205988548</v>
      </c>
    </row>
    <row r="41" ht="13.5" customHeight="1">
      <c r="A41" s="19" t="s">
        <v>40</v>
      </c>
      <c r="B41" s="19" t="s">
        <v>118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>
        <f>vlookup(A41,Season33,18,FALSE)</f>
        <v>24</v>
      </c>
      <c r="AD41" s="4">
        <f>vlookup(A41,Season34,18,FALSE)</f>
        <v>71</v>
      </c>
      <c r="AE41" s="4">
        <f>vlookup(A41,Season35,18,FALSE)</f>
        <v>77</v>
      </c>
      <c r="AF41" s="4">
        <f>vlookup(A41,Season36,21,false)</f>
        <v>49</v>
      </c>
      <c r="AG41" s="4"/>
      <c r="AH41" s="16">
        <f t="shared" si="1"/>
        <v>221</v>
      </c>
      <c r="AI41" s="17">
        <f t="shared" si="2"/>
        <v>55.25</v>
      </c>
      <c r="AJ41" s="18">
        <f t="shared" si="3"/>
        <v>0.008060104307</v>
      </c>
    </row>
    <row r="42" ht="13.5" customHeight="1">
      <c r="A42" s="3" t="s">
        <v>18</v>
      </c>
      <c r="B42" s="3" t="s">
        <v>119</v>
      </c>
      <c r="C42" s="4">
        <f>vlookup(A42,Season7,18,false)</f>
        <v>20</v>
      </c>
      <c r="D42" s="4">
        <f>vlookup(A42,Season8,19,FALSE)</f>
        <v>52</v>
      </c>
      <c r="E42" s="4">
        <f>vlookup(A42,Season9,19,FALSE)</f>
        <v>17</v>
      </c>
      <c r="F42" s="4"/>
      <c r="G42" s="4">
        <f>vlookup(A42,Season11,19,FALSE)</f>
        <v>13</v>
      </c>
      <c r="H42" s="4">
        <f>vlookup(A42,Season12,18,false)</f>
        <v>15</v>
      </c>
      <c r="I42" s="4"/>
      <c r="J42" s="4"/>
      <c r="K42" s="4">
        <f>vlookup(A42,Season15,11,false)</f>
        <v>24</v>
      </c>
      <c r="L42" s="4"/>
      <c r="M42" s="4">
        <f>vlookup(A42,Season17,12,false)</f>
        <v>12</v>
      </c>
      <c r="N42" s="4">
        <f>vlookup(A42,Season18,12,false)</f>
        <v>12</v>
      </c>
      <c r="O42" s="4"/>
      <c r="P42" s="4">
        <f>vlookup(A42,Season20,12,FALSE)</f>
        <v>15</v>
      </c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>
        <f>vlookup(A42,SeasonA1,11,false)</f>
        <v>32</v>
      </c>
      <c r="AH42" s="16">
        <f t="shared" si="1"/>
        <v>212</v>
      </c>
      <c r="AI42" s="17">
        <f t="shared" si="2"/>
        <v>21.2</v>
      </c>
      <c r="AJ42" s="18">
        <f t="shared" si="3"/>
        <v>0.007731864765</v>
      </c>
    </row>
    <row r="43" ht="13.5" customHeight="1">
      <c r="A43" s="3" t="s">
        <v>120</v>
      </c>
      <c r="B43" s="3" t="s">
        <v>121</v>
      </c>
      <c r="C43" s="4"/>
      <c r="D43" s="4"/>
      <c r="E43" s="4"/>
      <c r="F43" s="4">
        <f>vlookup(A43,Season10,18,FALSE)</f>
        <v>44</v>
      </c>
      <c r="G43" s="4">
        <f>vlookup(A43,Season11,19,FALSE)</f>
        <v>18</v>
      </c>
      <c r="H43" s="4"/>
      <c r="I43" s="4"/>
      <c r="J43" s="4"/>
      <c r="K43" s="4"/>
      <c r="L43" s="4"/>
      <c r="M43" s="4">
        <f>vlookup(A43,Season17,12,false)</f>
        <v>46</v>
      </c>
      <c r="N43" s="4"/>
      <c r="O43" s="4">
        <f>vlookup(A43,Season19,12,FALSE)</f>
        <v>99</v>
      </c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16">
        <f t="shared" si="1"/>
        <v>207</v>
      </c>
      <c r="AI43" s="17">
        <f t="shared" si="2"/>
        <v>51.75</v>
      </c>
      <c r="AJ43" s="18">
        <f t="shared" si="3"/>
        <v>0.007549509464</v>
      </c>
    </row>
    <row r="44" ht="13.5" customHeight="1">
      <c r="A44" s="3" t="s">
        <v>122</v>
      </c>
      <c r="B44" s="3" t="s">
        <v>123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>
        <f>vlookup(A44,Season23,14,FALSE)</f>
        <v>43</v>
      </c>
      <c r="T44" s="4"/>
      <c r="U44" s="4"/>
      <c r="V44" s="4"/>
      <c r="W44" s="4"/>
      <c r="X44" s="4"/>
      <c r="Y44" s="4">
        <f>vlookup(A44,Season29,17,FALSE)</f>
        <v>11</v>
      </c>
      <c r="Z44" s="4">
        <f>vlookup(A44,Season30,19,FALSE)</f>
        <v>29</v>
      </c>
      <c r="AA44" s="4">
        <f>vlookup(A44,Season31,16,FALSE)</f>
        <v>32</v>
      </c>
      <c r="AB44" s="4">
        <f>vlookup(A44,Season32,22,FALSE)</f>
        <v>91</v>
      </c>
      <c r="AC44" s="4"/>
      <c r="AD44" s="4"/>
      <c r="AE44" s="4"/>
      <c r="AF44" s="4"/>
      <c r="AG44" s="4"/>
      <c r="AH44" s="16">
        <f t="shared" si="1"/>
        <v>206</v>
      </c>
      <c r="AI44" s="17">
        <f t="shared" si="2"/>
        <v>41.2</v>
      </c>
      <c r="AJ44" s="18">
        <f t="shared" si="3"/>
        <v>0.007513038404</v>
      </c>
    </row>
    <row r="45" ht="13.5" customHeight="1">
      <c r="A45" s="3" t="s">
        <v>124</v>
      </c>
      <c r="B45" s="3" t="s">
        <v>125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>
        <f>vlookup(A45,Season29,17,FALSE)</f>
        <v>28</v>
      </c>
      <c r="Z45" s="4">
        <f>vlookup(A45,Season30,19,FALSE)</f>
        <v>71</v>
      </c>
      <c r="AA45" s="4">
        <f>vlookup(A45,Season31,16,FALSE)</f>
        <v>64</v>
      </c>
      <c r="AB45" s="4">
        <f>vlookup(A45,Season32,22,FALSE)</f>
        <v>5</v>
      </c>
      <c r="AC45" s="4"/>
      <c r="AD45" s="4"/>
      <c r="AE45" s="4">
        <f>vlookup(A45,Season35,18,FALSE)</f>
        <v>38</v>
      </c>
      <c r="AF45" s="4"/>
      <c r="AG45" s="4"/>
      <c r="AH45" s="16">
        <f t="shared" si="1"/>
        <v>206</v>
      </c>
      <c r="AI45" s="17">
        <f t="shared" si="2"/>
        <v>41.2</v>
      </c>
      <c r="AJ45" s="18">
        <f t="shared" si="3"/>
        <v>0.007513038404</v>
      </c>
    </row>
    <row r="46" ht="13.5" customHeight="1">
      <c r="A46" s="3" t="s">
        <v>126</v>
      </c>
      <c r="B46" s="3" t="s">
        <v>127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>
        <f>vlookup(A46,Season33,18,FALSE)</f>
        <v>55</v>
      </c>
      <c r="AD46" s="4">
        <f>vlookup(A46,Season34,18,FALSE)</f>
        <v>85</v>
      </c>
      <c r="AE46" s="4">
        <f>vlookup(A46,Season35,18,FALSE)</f>
        <v>61</v>
      </c>
      <c r="AF46" s="4"/>
      <c r="AG46" s="4"/>
      <c r="AH46" s="16">
        <f t="shared" si="1"/>
        <v>201</v>
      </c>
      <c r="AI46" s="17">
        <f t="shared" si="2"/>
        <v>67</v>
      </c>
      <c r="AJ46" s="18">
        <f t="shared" si="3"/>
        <v>0.007330683103</v>
      </c>
    </row>
    <row r="47" ht="13.5" customHeight="1">
      <c r="A47" s="3" t="s">
        <v>5</v>
      </c>
      <c r="B47" s="3" t="s">
        <v>128</v>
      </c>
      <c r="C47" s="4"/>
      <c r="D47" s="4"/>
      <c r="E47" s="4">
        <f>vlookup(A47,Season9,19,FALSE)</f>
        <v>38</v>
      </c>
      <c r="F47" s="4"/>
      <c r="G47" s="4">
        <f>vlookup(A47,Season11,19,FALSE)</f>
        <v>30</v>
      </c>
      <c r="H47" s="4"/>
      <c r="I47" s="4"/>
      <c r="J47" s="4"/>
      <c r="K47" s="4"/>
      <c r="L47" s="4"/>
      <c r="M47" s="4">
        <f>vlookup(A47,Season17,12,false)</f>
        <v>39</v>
      </c>
      <c r="N47" s="4"/>
      <c r="O47" s="4"/>
      <c r="P47" s="4"/>
      <c r="Q47" s="4"/>
      <c r="R47" s="4">
        <f>vlookup(A47,Season22,12,FALSE)</f>
        <v>36</v>
      </c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>
        <f>vlookup(A47,SeasonA1,11,false)</f>
        <v>58</v>
      </c>
      <c r="AH47" s="16">
        <f t="shared" si="1"/>
        <v>201</v>
      </c>
      <c r="AI47" s="17">
        <f t="shared" si="2"/>
        <v>40.2</v>
      </c>
      <c r="AJ47" s="18">
        <f t="shared" si="3"/>
        <v>0.007330683103</v>
      </c>
    </row>
    <row r="48" ht="13.5" customHeight="1">
      <c r="A48" s="19" t="s">
        <v>11</v>
      </c>
      <c r="B48" s="19" t="s">
        <v>129</v>
      </c>
      <c r="C48" s="4"/>
      <c r="D48" s="4"/>
      <c r="E48" s="4"/>
      <c r="F48" s="4"/>
      <c r="G48" s="4"/>
      <c r="H48" s="4"/>
      <c r="I48" s="4"/>
      <c r="J48" s="4"/>
      <c r="K48" s="4"/>
      <c r="L48" s="4">
        <f>vlookup(A48,Season16,10,FALSE)</f>
        <v>29</v>
      </c>
      <c r="M48" s="4"/>
      <c r="N48" s="4">
        <f>vlookup(A48,Season18,12,false)</f>
        <v>71</v>
      </c>
      <c r="O48" s="4"/>
      <c r="P48" s="4"/>
      <c r="Q48" s="4"/>
      <c r="R48" s="4"/>
      <c r="S48" s="4"/>
      <c r="T48" s="4"/>
      <c r="U48" s="4"/>
      <c r="V48" s="4"/>
      <c r="W48" s="4">
        <f>vlookup(A48,Season27,15,FALSE)</f>
        <v>34</v>
      </c>
      <c r="X48" s="4">
        <f>vlookup(A48,Season28,16,FALSE)</f>
        <v>30</v>
      </c>
      <c r="Y48" s="4"/>
      <c r="Z48" s="4"/>
      <c r="AA48" s="4"/>
      <c r="AB48" s="4"/>
      <c r="AC48" s="4"/>
      <c r="AD48" s="4"/>
      <c r="AE48" s="4"/>
      <c r="AF48" s="4"/>
      <c r="AG48" s="4">
        <f>vlookup(A48,SeasonA1,11,false)</f>
        <v>30</v>
      </c>
      <c r="AH48" s="16">
        <f t="shared" si="1"/>
        <v>194</v>
      </c>
      <c r="AI48" s="17">
        <f t="shared" si="2"/>
        <v>38.8</v>
      </c>
      <c r="AJ48" s="18">
        <f t="shared" si="3"/>
        <v>0.007075385681</v>
      </c>
    </row>
    <row r="49" ht="13.5" customHeight="1">
      <c r="A49" s="3" t="s">
        <v>12</v>
      </c>
      <c r="B49" s="3" t="s">
        <v>73</v>
      </c>
      <c r="C49" s="4">
        <f>vlookup(A49,Season7,18,false)</f>
        <v>28</v>
      </c>
      <c r="D49" s="4"/>
      <c r="E49" s="4"/>
      <c r="F49" s="4"/>
      <c r="G49" s="4">
        <f>vlookup(A49,Season11,19,FALSE)</f>
        <v>55</v>
      </c>
      <c r="H49" s="4"/>
      <c r="I49" s="4"/>
      <c r="J49" s="4">
        <f>vlookup(A49,Season14,18,FALSE)</f>
        <v>48</v>
      </c>
      <c r="K49" s="4"/>
      <c r="L49" s="4"/>
      <c r="M49" s="4"/>
      <c r="N49" s="4"/>
      <c r="O49" s="4"/>
      <c r="P49" s="4"/>
      <c r="Q49" s="4"/>
      <c r="R49" s="4"/>
      <c r="S49" s="4">
        <f>vlookup(A49,Season23,14,FALSE)</f>
        <v>27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>
        <f>vlookup(A49,SeasonA1,11,false)</f>
        <v>30</v>
      </c>
      <c r="AH49" s="16">
        <f t="shared" si="1"/>
        <v>188</v>
      </c>
      <c r="AI49" s="17">
        <f t="shared" si="2"/>
        <v>37.6</v>
      </c>
      <c r="AJ49" s="18">
        <f t="shared" si="3"/>
        <v>0.00685655932</v>
      </c>
    </row>
    <row r="50" ht="13.5" customHeight="1">
      <c r="A50" s="3" t="s">
        <v>130</v>
      </c>
      <c r="B50" s="3" t="s">
        <v>131</v>
      </c>
      <c r="C50" s="4"/>
      <c r="D50" s="4"/>
      <c r="E50" s="4">
        <f>vlookup(A50,Season9,19,FALSE)</f>
        <v>20</v>
      </c>
      <c r="F50" s="4">
        <f>vlookup(A50,Season10,18,FALSE)</f>
        <v>13</v>
      </c>
      <c r="G50" s="4">
        <f>vlookup(A50,Season11,19,FALSE)</f>
        <v>19</v>
      </c>
      <c r="H50" s="4"/>
      <c r="I50" s="4">
        <f>vlookup(A50,Season13,18,false)</f>
        <v>26</v>
      </c>
      <c r="J50" s="4"/>
      <c r="K50" s="4">
        <f>vlookup(A50,Season15,11,false)</f>
        <v>22</v>
      </c>
      <c r="L50" s="4">
        <f>vlookup(A50,Season16,10,FALSE)</f>
        <v>39</v>
      </c>
      <c r="M50" s="4">
        <f>vlookup(A50,Season17,12,false)</f>
        <v>9</v>
      </c>
      <c r="N50" s="4"/>
      <c r="O50" s="4"/>
      <c r="P50" s="4"/>
      <c r="Q50" s="4">
        <f>vlookup(A50,Season21,12,false)</f>
        <v>7</v>
      </c>
      <c r="R50" s="4">
        <f>vlookup(A50,Season22,12,FALSE)</f>
        <v>30</v>
      </c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16">
        <f t="shared" si="1"/>
        <v>185</v>
      </c>
      <c r="AI50" s="17">
        <f t="shared" si="2"/>
        <v>20.55555556</v>
      </c>
      <c r="AJ50" s="18">
        <f t="shared" si="3"/>
        <v>0.00674714614</v>
      </c>
    </row>
    <row r="51" ht="13.5" customHeight="1">
      <c r="A51" s="3" t="s">
        <v>132</v>
      </c>
      <c r="B51" s="3" t="s">
        <v>133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>
        <f>vlookup(A51,Season28,16,FALSE)</f>
        <v>32</v>
      </c>
      <c r="Y51" s="4">
        <f>vlookup(A51,Season29,17,FALSE)</f>
        <v>41</v>
      </c>
      <c r="Z51" s="4">
        <f>vlookup(A51,Season30,19,FALSE)</f>
        <v>16</v>
      </c>
      <c r="AA51" s="4"/>
      <c r="AB51" s="4">
        <f>vlookup(A51,Season32,22,FALSE)</f>
        <v>64</v>
      </c>
      <c r="AC51" s="4">
        <f>vlookup(A51,Season33,18,FALSE)</f>
        <v>31</v>
      </c>
      <c r="AD51" s="4"/>
      <c r="AE51" s="4"/>
      <c r="AF51" s="4"/>
      <c r="AG51" s="4"/>
      <c r="AH51" s="16">
        <f t="shared" si="1"/>
        <v>184</v>
      </c>
      <c r="AI51" s="17">
        <f t="shared" si="2"/>
        <v>36.8</v>
      </c>
      <c r="AJ51" s="18">
        <f t="shared" si="3"/>
        <v>0.006710675079</v>
      </c>
    </row>
    <row r="52" ht="13.5" customHeight="1">
      <c r="A52" s="3" t="s">
        <v>134</v>
      </c>
      <c r="B52" s="3" t="s">
        <v>135</v>
      </c>
      <c r="C52" s="4"/>
      <c r="D52" s="4"/>
      <c r="E52" s="4"/>
      <c r="F52" s="4"/>
      <c r="G52" s="4"/>
      <c r="H52" s="4">
        <f>vlookup(A52,Season12,18,false)</f>
        <v>20</v>
      </c>
      <c r="I52" s="4">
        <f>vlookup(A52,Season13,18,false)</f>
        <v>25</v>
      </c>
      <c r="J52" s="4"/>
      <c r="K52" s="4">
        <f>vlookup(A52,Season15,11,false)</f>
        <v>22</v>
      </c>
      <c r="L52" s="4"/>
      <c r="M52" s="4">
        <f>vlookup(A52,Season17,12,false)</f>
        <v>24</v>
      </c>
      <c r="N52" s="4"/>
      <c r="O52" s="4"/>
      <c r="P52" s="4">
        <f>vlookup(A52,Season20,12,FALSE)</f>
        <v>23</v>
      </c>
      <c r="Q52" s="4"/>
      <c r="R52" s="4"/>
      <c r="S52" s="4">
        <f>vlookup(A52,Season23,14,FALSE)</f>
        <v>24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>
        <f>vlookup("Big Easy",SeasonA1,11,false)</f>
        <v>42</v>
      </c>
      <c r="AH52" s="16">
        <f t="shared" si="1"/>
        <v>180</v>
      </c>
      <c r="AI52" s="17">
        <f t="shared" si="2"/>
        <v>25.71428571</v>
      </c>
      <c r="AJ52" s="18">
        <f t="shared" si="3"/>
        <v>0.006564790838</v>
      </c>
    </row>
    <row r="53" ht="13.5" customHeight="1">
      <c r="A53" s="3" t="s">
        <v>136</v>
      </c>
      <c r="B53" s="3" t="s">
        <v>137</v>
      </c>
      <c r="C53" s="4">
        <f>vlookup(A53,Season7,18,false)</f>
        <v>14</v>
      </c>
      <c r="D53" s="4"/>
      <c r="E53" s="4">
        <f>vlookup(A53,Season9,19,FALSE)</f>
        <v>42</v>
      </c>
      <c r="F53" s="4">
        <f>vlookup(A53,Season10,18,FALSE)</f>
        <v>43</v>
      </c>
      <c r="G53" s="4"/>
      <c r="H53" s="4">
        <f>vlookup(A53,Season12,18,false)</f>
        <v>69</v>
      </c>
      <c r="I53" s="4">
        <f>vlookup(A53,Season13,18,false)</f>
        <v>9</v>
      </c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16">
        <f t="shared" si="1"/>
        <v>177</v>
      </c>
      <c r="AI53" s="17">
        <f t="shared" si="2"/>
        <v>35.4</v>
      </c>
      <c r="AJ53" s="18">
        <f t="shared" si="3"/>
        <v>0.006455377658</v>
      </c>
    </row>
    <row r="54" ht="13.5" customHeight="1">
      <c r="A54" s="3" t="s">
        <v>138</v>
      </c>
      <c r="B54" s="3" t="s">
        <v>119</v>
      </c>
      <c r="C54" s="4">
        <f>vlookup(A54,Season7,18,false)</f>
        <v>7</v>
      </c>
      <c r="D54" s="4"/>
      <c r="E54" s="4">
        <f>vlookup(A54,Season9,19,FALSE)</f>
        <v>29</v>
      </c>
      <c r="F54" s="4">
        <f>vlookup(A54,Season10,18,FALSE)</f>
        <v>53</v>
      </c>
      <c r="G54" s="4"/>
      <c r="H54" s="4">
        <f>vlookup(A54,Season12,18,false)</f>
        <v>22</v>
      </c>
      <c r="I54" s="4"/>
      <c r="J54" s="4">
        <f>vlookup(A54,Season14,18,FALSE)</f>
        <v>38</v>
      </c>
      <c r="K54" s="4"/>
      <c r="L54" s="4">
        <f>vlookup(A54,Season16,10,FALSE)</f>
        <v>11</v>
      </c>
      <c r="M54" s="4"/>
      <c r="N54" s="4">
        <f>vlookup(A54,Season18,12,false)</f>
        <v>17</v>
      </c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16">
        <f t="shared" si="1"/>
        <v>177</v>
      </c>
      <c r="AI54" s="17">
        <f t="shared" si="2"/>
        <v>25.28571429</v>
      </c>
      <c r="AJ54" s="18">
        <f t="shared" si="3"/>
        <v>0.006455377658</v>
      </c>
    </row>
    <row r="55" ht="13.5" customHeight="1">
      <c r="A55" s="19" t="s">
        <v>139</v>
      </c>
      <c r="B55" s="19" t="s">
        <v>140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>
        <f>vlookup(A55,Season31,16,FALSE)</f>
        <v>7</v>
      </c>
      <c r="AB55" s="4"/>
      <c r="AC55" s="4"/>
      <c r="AD55" s="4">
        <f>vlookup(A55,Season34,18,FALSE)</f>
        <v>94</v>
      </c>
      <c r="AE55" s="4">
        <f>vlookup(A55,Season35,18,FALSE)</f>
        <v>75</v>
      </c>
      <c r="AF55" s="4"/>
      <c r="AG55" s="4"/>
      <c r="AH55" s="16">
        <f t="shared" si="1"/>
        <v>176</v>
      </c>
      <c r="AI55" s="17">
        <f t="shared" si="2"/>
        <v>58.66666667</v>
      </c>
      <c r="AJ55" s="18">
        <f t="shared" si="3"/>
        <v>0.006418906598</v>
      </c>
    </row>
    <row r="56" ht="13.5" customHeight="1">
      <c r="A56" s="3" t="s">
        <v>10</v>
      </c>
      <c r="B56" s="3" t="s">
        <v>141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>
        <f>vlookup(A56,Season21,12,false)</f>
        <v>25</v>
      </c>
      <c r="R56" s="4"/>
      <c r="S56" s="4">
        <f>vlookup(A56,Season23,14,FALSE)</f>
        <v>40</v>
      </c>
      <c r="T56" s="4">
        <f>vlookup(A56,Season24,14,FALSE)</f>
        <v>25</v>
      </c>
      <c r="U56" s="4">
        <f>vlookup(A56,Season25,14,FALSE)</f>
        <v>20</v>
      </c>
      <c r="V56" s="4">
        <f>vlookup(A56,Season26,14,FALSE)</f>
        <v>28</v>
      </c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>
        <f>vlookup(A56,SeasonA1,11,false)</f>
        <v>38</v>
      </c>
      <c r="AH56" s="16">
        <f t="shared" si="1"/>
        <v>176</v>
      </c>
      <c r="AI56" s="17">
        <f t="shared" si="2"/>
        <v>29.33333333</v>
      </c>
      <c r="AJ56" s="18">
        <f t="shared" si="3"/>
        <v>0.006418906598</v>
      </c>
    </row>
    <row r="57" ht="13.5" customHeight="1">
      <c r="A57" s="3" t="s">
        <v>142</v>
      </c>
      <c r="B57" s="3" t="s">
        <v>143</v>
      </c>
      <c r="C57" s="4"/>
      <c r="D57" s="4"/>
      <c r="E57" s="4"/>
      <c r="F57" s="4"/>
      <c r="G57" s="4">
        <f>vlookup(A57,Season11,19,FALSE)</f>
        <v>25</v>
      </c>
      <c r="H57" s="4"/>
      <c r="I57" s="4"/>
      <c r="J57" s="4">
        <f>vlookup(A57,Season14,18,FALSE)</f>
        <v>64</v>
      </c>
      <c r="K57" s="4"/>
      <c r="L57" s="4"/>
      <c r="M57" s="4"/>
      <c r="N57" s="4">
        <f>vlookup(A57,Season18,12,false)</f>
        <v>83</v>
      </c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16">
        <f t="shared" si="1"/>
        <v>172</v>
      </c>
      <c r="AI57" s="17">
        <f t="shared" si="2"/>
        <v>57.33333333</v>
      </c>
      <c r="AJ57" s="18">
        <f t="shared" si="3"/>
        <v>0.006273022357</v>
      </c>
    </row>
    <row r="58" ht="13.5" customHeight="1">
      <c r="A58" s="3" t="s">
        <v>32</v>
      </c>
      <c r="B58" s="3" t="s">
        <v>144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>
        <f>vlookup(A58,Season35,18,FALSE)</f>
        <v>64</v>
      </c>
      <c r="AF58" s="4">
        <f>vlookup(A58,Season36,21,false)</f>
        <v>106</v>
      </c>
      <c r="AG58" s="4"/>
      <c r="AH58" s="16">
        <f t="shared" si="1"/>
        <v>170</v>
      </c>
      <c r="AI58" s="17">
        <f t="shared" si="2"/>
        <v>85</v>
      </c>
      <c r="AJ58" s="18">
        <f t="shared" si="3"/>
        <v>0.006200080236</v>
      </c>
    </row>
    <row r="59" ht="13.5" customHeight="1">
      <c r="A59" s="19" t="s">
        <v>145</v>
      </c>
      <c r="B59" s="19" t="s">
        <v>146</v>
      </c>
      <c r="C59" s="4"/>
      <c r="D59" s="4"/>
      <c r="E59" s="4"/>
      <c r="F59" s="4"/>
      <c r="G59" s="4"/>
      <c r="H59" s="4">
        <f>vlookup(A59,Season12,18,false)</f>
        <v>17</v>
      </c>
      <c r="I59" s="4"/>
      <c r="J59" s="4"/>
      <c r="K59" s="4">
        <f>vlookup(A59,Season15,11,false)</f>
        <v>45</v>
      </c>
      <c r="L59" s="4">
        <f>vlookup(A59,Season16,10,FALSE)</f>
        <v>26</v>
      </c>
      <c r="M59" s="4">
        <f>vlookup(A59,Season17,12,false)</f>
        <v>18</v>
      </c>
      <c r="N59" s="4"/>
      <c r="O59" s="4">
        <f>vlookup(A59,Season19,12,FALSE)</f>
        <v>63</v>
      </c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16">
        <f t="shared" si="1"/>
        <v>169</v>
      </c>
      <c r="AI59" s="17">
        <f t="shared" si="2"/>
        <v>33.8</v>
      </c>
      <c r="AJ59" s="18">
        <f t="shared" si="3"/>
        <v>0.006163609176</v>
      </c>
    </row>
    <row r="60" ht="13.5" customHeight="1">
      <c r="A60" s="3" t="s">
        <v>147</v>
      </c>
      <c r="B60" s="3" t="s">
        <v>148</v>
      </c>
      <c r="C60" s="4">
        <f>vlookup("rachel r.",Season7,18,false)</f>
        <v>20</v>
      </c>
      <c r="D60" s="4"/>
      <c r="E60" s="4">
        <f>vlookup(A60,Season9,19,FALSE)</f>
        <v>15</v>
      </c>
      <c r="F60" s="4">
        <f>vlookup(A60,Season10,18,FALSE)</f>
        <v>30</v>
      </c>
      <c r="G60" s="4"/>
      <c r="H60" s="4"/>
      <c r="I60" s="4"/>
      <c r="J60" s="4"/>
      <c r="K60" s="4"/>
      <c r="L60" s="4">
        <f>vlookup(A60,Season16,10,FALSE)</f>
        <v>18</v>
      </c>
      <c r="M60" s="4">
        <f>vlookup(A60,Season17,12,false)</f>
        <v>57</v>
      </c>
      <c r="N60" s="4"/>
      <c r="O60" s="4"/>
      <c r="P60" s="4"/>
      <c r="Q60" s="4"/>
      <c r="R60" s="4">
        <f>vlookup(A60,Season22,12,FALSE)</f>
        <v>21</v>
      </c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16">
        <f t="shared" si="1"/>
        <v>161</v>
      </c>
      <c r="AI60" s="17">
        <f t="shared" si="2"/>
        <v>26.83333333</v>
      </c>
      <c r="AJ60" s="18">
        <f t="shared" si="3"/>
        <v>0.005871840694</v>
      </c>
    </row>
    <row r="61" ht="13.5" customHeight="1">
      <c r="A61" s="19" t="s">
        <v>149</v>
      </c>
      <c r="B61" s="19" t="s">
        <v>150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>
        <f>vlookup(A61,Season33,18,FALSE)</f>
        <v>82</v>
      </c>
      <c r="AD61" s="4">
        <f>vlookup(A61,Season34,18,FALSE)</f>
        <v>79</v>
      </c>
      <c r="AE61" s="4"/>
      <c r="AF61" s="4"/>
      <c r="AG61" s="4"/>
      <c r="AH61" s="16">
        <f t="shared" si="1"/>
        <v>161</v>
      </c>
      <c r="AI61" s="17">
        <f t="shared" si="2"/>
        <v>80.5</v>
      </c>
      <c r="AJ61" s="18">
        <f t="shared" si="3"/>
        <v>0.005871840694</v>
      </c>
    </row>
    <row r="62" ht="13.5" customHeight="1">
      <c r="A62" s="3" t="s">
        <v>151</v>
      </c>
      <c r="B62" s="3" t="s">
        <v>152</v>
      </c>
      <c r="C62" s="4"/>
      <c r="D62" s="4"/>
      <c r="E62" s="4"/>
      <c r="F62" s="4"/>
      <c r="G62" s="4">
        <f>vlookup(A62,Season11,19,FALSE)</f>
        <v>9</v>
      </c>
      <c r="H62" s="4">
        <f>vlookup(A62,Season12,18,false)</f>
        <v>12</v>
      </c>
      <c r="I62" s="4"/>
      <c r="J62" s="4">
        <f>vlookup(A62,Season14,18,FALSE)</f>
        <v>27</v>
      </c>
      <c r="K62" s="4">
        <f>vlookup(A62,Season15,11,false)</f>
        <v>36</v>
      </c>
      <c r="L62" s="4"/>
      <c r="M62" s="4"/>
      <c r="N62" s="4">
        <f>vlookup(A62,Season18,12,false)</f>
        <v>21</v>
      </c>
      <c r="O62" s="4">
        <f>vlookup(A62,Season19,12,FALSE)</f>
        <v>37</v>
      </c>
      <c r="P62" s="4"/>
      <c r="Q62" s="4"/>
      <c r="R62" s="4"/>
      <c r="S62" s="4">
        <f>vlookup(A62,Season23,14,FALSE)</f>
        <v>16</v>
      </c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16">
        <f t="shared" si="1"/>
        <v>158</v>
      </c>
      <c r="AI62" s="17">
        <f t="shared" si="2"/>
        <v>22.57142857</v>
      </c>
      <c r="AJ62" s="18">
        <f t="shared" si="3"/>
        <v>0.005762427514</v>
      </c>
    </row>
    <row r="63" ht="13.5" customHeight="1">
      <c r="A63" s="19" t="s">
        <v>153</v>
      </c>
      <c r="B63" s="19" t="s">
        <v>154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>
        <f>vlookup(A63,Season32,22,FALSE)</f>
        <v>66</v>
      </c>
      <c r="AC63" s="4">
        <f>vlookup(A63,Season33,18,FALSE)</f>
        <v>87</v>
      </c>
      <c r="AD63" s="4"/>
      <c r="AE63" s="4"/>
      <c r="AF63" s="4"/>
      <c r="AG63" s="4"/>
      <c r="AH63" s="16">
        <f t="shared" si="1"/>
        <v>153</v>
      </c>
      <c r="AI63" s="17">
        <f t="shared" si="2"/>
        <v>76.5</v>
      </c>
      <c r="AJ63" s="18">
        <f t="shared" si="3"/>
        <v>0.005580072213</v>
      </c>
    </row>
    <row r="64" ht="13.5" customHeight="1">
      <c r="A64" s="19" t="s">
        <v>155</v>
      </c>
      <c r="B64" s="19" t="s">
        <v>156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>
        <f>vlookup(A64,Season23,14,FALSE)</f>
        <v>76</v>
      </c>
      <c r="T64" s="4">
        <f>vlookup(A64,Season24,14,FALSE)</f>
        <v>60</v>
      </c>
      <c r="U64" s="4">
        <f>vlookup(A64,Season25,14,FALSE)</f>
        <v>13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16">
        <f t="shared" si="1"/>
        <v>149</v>
      </c>
      <c r="AI64" s="17">
        <f t="shared" si="2"/>
        <v>49.66666667</v>
      </c>
      <c r="AJ64" s="18">
        <f t="shared" si="3"/>
        <v>0.005434187972</v>
      </c>
    </row>
    <row r="65" ht="13.5" customHeight="1">
      <c r="A65" s="3" t="s">
        <v>157</v>
      </c>
      <c r="B65" s="3" t="s">
        <v>158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>
        <f>vlookup("Big T",Season34,18,FALSE)</f>
        <v>12</v>
      </c>
      <c r="AE65" s="4">
        <f>vlookup("Big T",Season35,18,FALSE)</f>
        <v>29</v>
      </c>
      <c r="AF65" s="4">
        <f>vlookup("Big T",Season36,21,false)</f>
        <v>103</v>
      </c>
      <c r="AG65" s="4"/>
      <c r="AH65" s="16">
        <f t="shared" si="1"/>
        <v>144</v>
      </c>
      <c r="AI65" s="17">
        <f t="shared" si="2"/>
        <v>48</v>
      </c>
      <c r="AJ65" s="18">
        <f t="shared" si="3"/>
        <v>0.005251832671</v>
      </c>
    </row>
    <row r="66" ht="13.5" customHeight="1">
      <c r="A66" s="3" t="s">
        <v>21</v>
      </c>
      <c r="B66" s="3" t="s">
        <v>159</v>
      </c>
      <c r="C66" s="4"/>
      <c r="D66" s="4"/>
      <c r="E66" s="4"/>
      <c r="F66" s="4">
        <f>vlookup(A66,Season10,18,FALSE)</f>
        <v>19</v>
      </c>
      <c r="G66" s="4">
        <f>vlookup(A66,Season11,19,FALSE)</f>
        <v>38</v>
      </c>
      <c r="H66" s="4"/>
      <c r="I66" s="4">
        <f>vlookup(A66,Season13,18,false)</f>
        <v>42</v>
      </c>
      <c r="J66" s="4"/>
      <c r="K66" s="4">
        <f>vlookup(A66,Season15,11,false)</f>
        <v>17</v>
      </c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>
        <f>vlookup(A66,SeasonA1,11,false)</f>
        <v>28</v>
      </c>
      <c r="AH66" s="16">
        <f t="shared" si="1"/>
        <v>144</v>
      </c>
      <c r="AI66" s="17">
        <f t="shared" si="2"/>
        <v>28.8</v>
      </c>
      <c r="AJ66" s="18">
        <f t="shared" si="3"/>
        <v>0.005251832671</v>
      </c>
    </row>
    <row r="67" ht="13.5" customHeight="1">
      <c r="A67" s="19" t="s">
        <v>49</v>
      </c>
      <c r="B67" s="19" t="s">
        <v>160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>
        <f>vlookup("Natalie D.",Season33,18,FALSE)</f>
        <v>92</v>
      </c>
      <c r="AD67" s="4">
        <f>vlookup("Ninja",Season34,18,FALSE)</f>
        <v>50</v>
      </c>
      <c r="AE67" s="4"/>
      <c r="AF67" s="4"/>
      <c r="AG67" s="4"/>
      <c r="AH67" s="16">
        <f t="shared" si="1"/>
        <v>142</v>
      </c>
      <c r="AI67" s="17">
        <f t="shared" si="2"/>
        <v>71</v>
      </c>
      <c r="AJ67" s="18">
        <f t="shared" si="3"/>
        <v>0.00517889055</v>
      </c>
    </row>
    <row r="68" ht="13.5" customHeight="1">
      <c r="A68" s="19" t="s">
        <v>161</v>
      </c>
      <c r="B68" s="19" t="s">
        <v>162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>
        <f>vlookup(A68,Season23,14,FALSE)</f>
        <v>62</v>
      </c>
      <c r="T68" s="4"/>
      <c r="U68" s="4">
        <f>vlookup(A68,Season25,14,FALSE)</f>
        <v>79</v>
      </c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16">
        <f t="shared" si="1"/>
        <v>141</v>
      </c>
      <c r="AI68" s="17">
        <f t="shared" si="2"/>
        <v>70.5</v>
      </c>
      <c r="AJ68" s="18">
        <f t="shared" si="3"/>
        <v>0.00514241949</v>
      </c>
    </row>
    <row r="69" ht="13.5" customHeight="1">
      <c r="A69" s="19" t="s">
        <v>163</v>
      </c>
      <c r="B69" s="19" t="s">
        <v>164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>
        <f>vlookup(A69,Season29,17,FALSE)</f>
        <v>32</v>
      </c>
      <c r="Z69" s="4"/>
      <c r="AA69" s="4">
        <f>vlookup(A69,Season31,16,FALSE)</f>
        <v>20</v>
      </c>
      <c r="AB69" s="4">
        <f>vlookup(A69,Season32,22,FALSE)</f>
        <v>89</v>
      </c>
      <c r="AC69" s="4"/>
      <c r="AD69" s="4"/>
      <c r="AE69" s="4"/>
      <c r="AF69" s="4"/>
      <c r="AG69" s="4"/>
      <c r="AH69" s="16">
        <f t="shared" si="1"/>
        <v>141</v>
      </c>
      <c r="AI69" s="17">
        <f t="shared" si="2"/>
        <v>47</v>
      </c>
      <c r="AJ69" s="18">
        <f t="shared" si="3"/>
        <v>0.00514241949</v>
      </c>
    </row>
    <row r="70" ht="13.5" customHeight="1">
      <c r="A70" s="19" t="s">
        <v>165</v>
      </c>
      <c r="B70" s="19" t="s">
        <v>166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>
        <f>vlookup(A70,Season31,16,FALSE)</f>
        <v>35</v>
      </c>
      <c r="AB70" s="4">
        <f>vlookup(A70,Season32,22,FALSE)</f>
        <v>63</v>
      </c>
      <c r="AC70" s="4"/>
      <c r="AD70" s="4">
        <f>vlookup(A70,Season34,18,FALSE)</f>
        <v>41</v>
      </c>
      <c r="AE70" s="4"/>
      <c r="AF70" s="4"/>
      <c r="AG70" s="4"/>
      <c r="AH70" s="16">
        <f t="shared" si="1"/>
        <v>139</v>
      </c>
      <c r="AI70" s="17">
        <f t="shared" si="2"/>
        <v>46.33333333</v>
      </c>
      <c r="AJ70" s="18">
        <f t="shared" si="3"/>
        <v>0.00506947737</v>
      </c>
    </row>
    <row r="71" ht="13.5" customHeight="1">
      <c r="A71" s="3" t="s">
        <v>167</v>
      </c>
      <c r="B71" s="3" t="s">
        <v>168</v>
      </c>
      <c r="C71" s="4"/>
      <c r="D71" s="4"/>
      <c r="E71" s="4"/>
      <c r="F71" s="4"/>
      <c r="G71" s="4"/>
      <c r="H71" s="4">
        <f>vlookup(A71,Season12,18,false)</f>
        <v>60</v>
      </c>
      <c r="I71" s="4">
        <f>vlookup(A71,Season13,18,false)</f>
        <v>19</v>
      </c>
      <c r="J71" s="4"/>
      <c r="K71" s="4">
        <f>vlookup(A71,Season15,11,false)</f>
        <v>23</v>
      </c>
      <c r="L71" s="4"/>
      <c r="M71" s="4"/>
      <c r="N71" s="4">
        <f>vlookup(A71,Season18,12,false)</f>
        <v>36</v>
      </c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16">
        <f t="shared" si="1"/>
        <v>138</v>
      </c>
      <c r="AI71" s="17">
        <f t="shared" si="2"/>
        <v>34.5</v>
      </c>
      <c r="AJ71" s="18">
        <f t="shared" si="3"/>
        <v>0.005033006309</v>
      </c>
    </row>
    <row r="72" ht="13.5" customHeight="1">
      <c r="A72" s="3" t="s">
        <v>169</v>
      </c>
      <c r="B72" s="3" t="s">
        <v>170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>
        <f>vlookup(A72,Season31,16,FALSE)</f>
        <v>23</v>
      </c>
      <c r="AB72" s="4">
        <f>vlookup(A72,Season32,22,FALSE)</f>
        <v>63</v>
      </c>
      <c r="AC72" s="4"/>
      <c r="AD72" s="4">
        <f>vlookup(A72,Season34,18,FALSE)</f>
        <v>49</v>
      </c>
      <c r="AE72" s="4"/>
      <c r="AF72" s="4"/>
      <c r="AG72" s="4"/>
      <c r="AH72" s="16">
        <f t="shared" si="1"/>
        <v>135</v>
      </c>
      <c r="AI72" s="17">
        <f t="shared" si="2"/>
        <v>45</v>
      </c>
      <c r="AJ72" s="18">
        <f t="shared" si="3"/>
        <v>0.004923593129</v>
      </c>
    </row>
    <row r="73" ht="13.5" customHeight="1">
      <c r="A73" s="19" t="s">
        <v>171</v>
      </c>
      <c r="B73" s="19" t="s">
        <v>172</v>
      </c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>
        <f>vlookup(A73,Season33,18,FALSE)</f>
        <v>73</v>
      </c>
      <c r="AD73" s="4">
        <f>vlookup(A73,Season34,18,FALSE)</f>
        <v>60</v>
      </c>
      <c r="AE73" s="4"/>
      <c r="AF73" s="4"/>
      <c r="AG73" s="4"/>
      <c r="AH73" s="16">
        <f t="shared" si="1"/>
        <v>133</v>
      </c>
      <c r="AI73" s="17">
        <f t="shared" si="2"/>
        <v>66.5</v>
      </c>
      <c r="AJ73" s="18">
        <f t="shared" si="3"/>
        <v>0.004850651008</v>
      </c>
    </row>
    <row r="74" ht="13.5" customHeight="1">
      <c r="A74" s="3" t="s">
        <v>173</v>
      </c>
      <c r="B74" s="3" t="s">
        <v>174</v>
      </c>
      <c r="C74" s="4"/>
      <c r="D74" s="4"/>
      <c r="E74" s="4"/>
      <c r="F74" s="4"/>
      <c r="G74" s="4"/>
      <c r="H74" s="4"/>
      <c r="I74" s="4"/>
      <c r="J74" s="4"/>
      <c r="K74" s="4"/>
      <c r="L74" s="4">
        <f>vlookup(A74,Season16,10,FALSE)</f>
        <v>23</v>
      </c>
      <c r="M74" s="4">
        <f>vlookup(A74,Season17,12,false)</f>
        <v>24</v>
      </c>
      <c r="N74" s="4">
        <f>vlookup(A74,Season18,12,false)</f>
        <v>29</v>
      </c>
      <c r="O74" s="4"/>
      <c r="P74" s="4">
        <f>vlookup(A74,Season20,12,FALSE)</f>
        <v>30</v>
      </c>
      <c r="Q74" s="4"/>
      <c r="R74" s="4">
        <f>vlookup(A74,Season22,12,FALSE)</f>
        <v>20</v>
      </c>
      <c r="S74" s="4"/>
      <c r="T74" s="4">
        <f>vlookup(A74,Season24,14,FALSE)</f>
        <v>4</v>
      </c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16">
        <f t="shared" si="1"/>
        <v>130</v>
      </c>
      <c r="AI74" s="17">
        <f t="shared" si="2"/>
        <v>21.66666667</v>
      </c>
      <c r="AJ74" s="18">
        <f t="shared" si="3"/>
        <v>0.004741237828</v>
      </c>
    </row>
    <row r="75" ht="13.5" customHeight="1">
      <c r="A75" s="3" t="s">
        <v>16</v>
      </c>
      <c r="B75" s="3" t="s">
        <v>175</v>
      </c>
      <c r="C75" s="4"/>
      <c r="D75" s="4"/>
      <c r="E75" s="4"/>
      <c r="F75" s="4"/>
      <c r="G75" s="4"/>
      <c r="H75" s="4"/>
      <c r="I75" s="4">
        <f>vlookup(A75,Season13,18,false)</f>
        <v>19</v>
      </c>
      <c r="J75" s="4"/>
      <c r="K75" s="4">
        <f>vlookup(A75,Season15,11,false)</f>
        <v>42</v>
      </c>
      <c r="L75" s="4"/>
      <c r="M75" s="4">
        <f>vlookup(A75,Season17,12,false)</f>
        <v>18</v>
      </c>
      <c r="N75" s="4"/>
      <c r="O75" s="4"/>
      <c r="P75" s="4"/>
      <c r="Q75" s="4">
        <f>vlookup(A75,Season21,12,false)</f>
        <v>12</v>
      </c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>
        <f>vlookup(A75,SeasonA1,11,false)</f>
        <v>37</v>
      </c>
      <c r="AH75" s="16">
        <f t="shared" si="1"/>
        <v>128</v>
      </c>
      <c r="AI75" s="17">
        <f t="shared" si="2"/>
        <v>25.6</v>
      </c>
      <c r="AJ75" s="18">
        <f t="shared" si="3"/>
        <v>0.004668295707</v>
      </c>
    </row>
    <row r="76" ht="13.5" customHeight="1">
      <c r="A76" s="3" t="s">
        <v>49</v>
      </c>
      <c r="B76" s="3" t="s">
        <v>176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>
        <f>vlookup(A76,Season31,16,FALSE)</f>
        <v>52</v>
      </c>
      <c r="AB76" s="4">
        <f>vlookup(A76,Season32,22,FALSE)</f>
        <v>70</v>
      </c>
      <c r="AC76" s="4">
        <f>vlookup("Natalie N.",Season33,18,FALSE)</f>
        <v>5</v>
      </c>
      <c r="AD76" s="4"/>
      <c r="AE76" s="4"/>
      <c r="AF76" s="4"/>
      <c r="AG76" s="4"/>
      <c r="AH76" s="16">
        <f t="shared" si="1"/>
        <v>127</v>
      </c>
      <c r="AI76" s="17">
        <f t="shared" si="2"/>
        <v>42.33333333</v>
      </c>
      <c r="AJ76" s="18">
        <f t="shared" si="3"/>
        <v>0.004631824647</v>
      </c>
    </row>
    <row r="77" ht="13.5" customHeight="1">
      <c r="A77" s="3" t="s">
        <v>177</v>
      </c>
      <c r="B77" s="3" t="s">
        <v>178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>
        <f>vlookup(A77,Season21,12,false)</f>
        <v>35</v>
      </c>
      <c r="R77" s="4">
        <f>vlookup(A77,Season22,12,FALSE)</f>
        <v>17</v>
      </c>
      <c r="S77" s="4">
        <f>vlookup(A77,Season23,14,FALSE)</f>
        <v>27</v>
      </c>
      <c r="T77" s="4">
        <f>vlookup(A77,Season24,14,FALSE)</f>
        <v>23</v>
      </c>
      <c r="U77" s="4">
        <f>vlookup(A77,Season25,14,FALSE)</f>
        <v>25</v>
      </c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16">
        <f t="shared" si="1"/>
        <v>127</v>
      </c>
      <c r="AI77" s="17">
        <f t="shared" si="2"/>
        <v>25.4</v>
      </c>
      <c r="AJ77" s="18">
        <f t="shared" si="3"/>
        <v>0.004631824647</v>
      </c>
    </row>
    <row r="78" ht="13.5" customHeight="1">
      <c r="A78" s="19" t="s">
        <v>179</v>
      </c>
      <c r="B78" s="19" t="s">
        <v>180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>
        <f>vlookup(A78,Season20,12,FALSE)</f>
        <v>23</v>
      </c>
      <c r="Q78" s="4"/>
      <c r="R78" s="4">
        <f>vlookup(A78,Season22,12,FALSE)</f>
        <v>64</v>
      </c>
      <c r="S78" s="4"/>
      <c r="T78" s="4">
        <f>vlookup(A78,Season24,14,FALSE)</f>
        <v>38</v>
      </c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16">
        <f t="shared" si="1"/>
        <v>125</v>
      </c>
      <c r="AI78" s="17">
        <f t="shared" si="2"/>
        <v>41.66666667</v>
      </c>
      <c r="AJ78" s="18">
        <f t="shared" si="3"/>
        <v>0.004558882527</v>
      </c>
    </row>
    <row r="79" ht="13.5" customHeight="1">
      <c r="A79" s="3" t="s">
        <v>34</v>
      </c>
      <c r="B79" s="3" t="s">
        <v>175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>
        <f>vlookup(A79,Season35,18,FALSE)</f>
        <v>46</v>
      </c>
      <c r="AF79" s="4">
        <f>vlookup(A79,Season36,21,false)</f>
        <v>78</v>
      </c>
      <c r="AG79" s="4"/>
      <c r="AH79" s="16">
        <f t="shared" si="1"/>
        <v>124</v>
      </c>
      <c r="AI79" s="17">
        <f t="shared" si="2"/>
        <v>62</v>
      </c>
      <c r="AJ79" s="18">
        <f t="shared" si="3"/>
        <v>0.004522411467</v>
      </c>
    </row>
    <row r="80" ht="13.5" customHeight="1">
      <c r="A80" s="19" t="s">
        <v>181</v>
      </c>
      <c r="B80" s="19" t="s">
        <v>182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>
        <f>vlookup(B80,Season33,18,FALSE)</f>
        <v>49</v>
      </c>
      <c r="AD80" s="4">
        <f>vlookup(B80,Season34,18,FALSE)</f>
        <v>40</v>
      </c>
      <c r="AE80" s="4">
        <f>vlookup(B80,Season35,18,FALSE)</f>
        <v>35</v>
      </c>
      <c r="AF80" s="4"/>
      <c r="AG80" s="4"/>
      <c r="AH80" s="16">
        <f t="shared" si="1"/>
        <v>124</v>
      </c>
      <c r="AI80" s="17">
        <f t="shared" si="2"/>
        <v>41.33333333</v>
      </c>
      <c r="AJ80" s="18">
        <f t="shared" si="3"/>
        <v>0.004522411467</v>
      </c>
    </row>
    <row r="81" ht="13.5" customHeight="1">
      <c r="A81" s="19" t="s">
        <v>24</v>
      </c>
      <c r="B81" s="19" t="s">
        <v>183</v>
      </c>
      <c r="C81" s="4">
        <f>vlookup(A81,Season7,18,false)</f>
        <v>25</v>
      </c>
      <c r="D81" s="4">
        <f>vlookup(A81,Season8,19,FALSE)</f>
        <v>23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>
        <f>vlookup(A81,Season23,14,FALSE)</f>
        <v>54</v>
      </c>
      <c r="T81" s="4">
        <f>vlookup(A81,Season24,14,FALSE)</f>
        <v>4</v>
      </c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>
        <f>vlookup(A81,SeasonA1,11,false)</f>
        <v>17</v>
      </c>
      <c r="AH81" s="16">
        <f t="shared" si="1"/>
        <v>123</v>
      </c>
      <c r="AI81" s="17">
        <f t="shared" si="2"/>
        <v>24.6</v>
      </c>
      <c r="AJ81" s="18">
        <f t="shared" si="3"/>
        <v>0.004485940406</v>
      </c>
    </row>
    <row r="82" ht="13.5" customHeight="1">
      <c r="A82" s="3" t="s">
        <v>53</v>
      </c>
      <c r="B82" s="3" t="s">
        <v>184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>
        <f>vlookup(A82,Season29,17,FALSE)</f>
        <v>68</v>
      </c>
      <c r="Z82" s="4"/>
      <c r="AA82" s="4">
        <f>vlookup("nicole z.",Season31,16,FALSE)</f>
        <v>50</v>
      </c>
      <c r="AB82" s="4"/>
      <c r="AC82" s="4"/>
      <c r="AD82" s="4"/>
      <c r="AE82" s="4"/>
      <c r="AF82" s="4">
        <f>vlookup(A82,Season36,21,false)</f>
        <v>4</v>
      </c>
      <c r="AG82" s="4"/>
      <c r="AH82" s="16">
        <f t="shared" si="1"/>
        <v>122</v>
      </c>
      <c r="AI82" s="17">
        <f t="shared" si="2"/>
        <v>40.66666667</v>
      </c>
      <c r="AJ82" s="18">
        <f t="shared" si="3"/>
        <v>0.004449469346</v>
      </c>
    </row>
    <row r="83" ht="13.5" customHeight="1">
      <c r="A83" s="3" t="s">
        <v>20</v>
      </c>
      <c r="B83" s="3" t="s">
        <v>185</v>
      </c>
      <c r="C83" s="4"/>
      <c r="D83" s="4">
        <f>vlookup(A83,Season8,19,FALSE)</f>
        <v>55</v>
      </c>
      <c r="E83" s="4"/>
      <c r="F83" s="4"/>
      <c r="G83" s="4">
        <f>vlookup(A83,Season11,19,FALSE)</f>
        <v>15</v>
      </c>
      <c r="H83" s="4"/>
      <c r="I83" s="4"/>
      <c r="J83" s="4"/>
      <c r="K83" s="4"/>
      <c r="L83" s="4"/>
      <c r="M83" s="4"/>
      <c r="N83" s="4">
        <f>vlookup(A83,Season18,12,false)</f>
        <v>23</v>
      </c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>
        <f>vlookup(A83,SeasonA1,11,false)</f>
        <v>24</v>
      </c>
      <c r="AH83" s="16">
        <f t="shared" si="1"/>
        <v>117</v>
      </c>
      <c r="AI83" s="17">
        <f t="shared" si="2"/>
        <v>29.25</v>
      </c>
      <c r="AJ83" s="18">
        <f t="shared" si="3"/>
        <v>0.004267114045</v>
      </c>
    </row>
    <row r="84" ht="13.5" customHeight="1">
      <c r="A84" s="3" t="s">
        <v>186</v>
      </c>
      <c r="B84" s="3" t="s">
        <v>187</v>
      </c>
      <c r="C84" s="4"/>
      <c r="D84" s="4">
        <f>vlookup(A84,Season8,19,FALSE)</f>
        <v>36</v>
      </c>
      <c r="E84" s="4"/>
      <c r="F84" s="4">
        <f>vlookup(A84,Season10,18,FALSE)</f>
        <v>39</v>
      </c>
      <c r="G84" s="4">
        <f>vlookup(A84,Season11,19,FALSE)</f>
        <v>38</v>
      </c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16">
        <f t="shared" si="1"/>
        <v>113</v>
      </c>
      <c r="AI84" s="17">
        <f t="shared" si="2"/>
        <v>37.66666667</v>
      </c>
      <c r="AJ84" s="18">
        <f t="shared" si="3"/>
        <v>0.004121229804</v>
      </c>
    </row>
    <row r="85" ht="13.5" customHeight="1">
      <c r="A85" s="3" t="s">
        <v>188</v>
      </c>
      <c r="B85" s="3" t="s">
        <v>189</v>
      </c>
      <c r="C85" s="4"/>
      <c r="D85" s="4"/>
      <c r="E85" s="4"/>
      <c r="F85" s="4"/>
      <c r="G85" s="4"/>
      <c r="H85" s="4"/>
      <c r="I85" s="4"/>
      <c r="J85" s="4"/>
      <c r="K85" s="4"/>
      <c r="L85" s="4">
        <f>vlookup(A85,Season16,10,FALSE)</f>
        <v>19</v>
      </c>
      <c r="M85" s="4"/>
      <c r="N85" s="4">
        <f>vlookup(A85,Season18,12,false)</f>
        <v>37</v>
      </c>
      <c r="O85" s="4"/>
      <c r="P85" s="4"/>
      <c r="Q85" s="4"/>
      <c r="R85" s="4"/>
      <c r="S85" s="4"/>
      <c r="T85" s="4"/>
      <c r="U85" s="4">
        <f>vlookup(A85,Season25,14,FALSE)</f>
        <v>40</v>
      </c>
      <c r="V85" s="4"/>
      <c r="W85" s="4">
        <f>vlookup(A85,Season27,15,FALSE)</f>
        <v>17</v>
      </c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16">
        <f t="shared" si="1"/>
        <v>113</v>
      </c>
      <c r="AI85" s="17">
        <f t="shared" si="2"/>
        <v>28.25</v>
      </c>
      <c r="AJ85" s="18">
        <f t="shared" si="3"/>
        <v>0.004121229804</v>
      </c>
    </row>
    <row r="86" ht="13.5" customHeight="1">
      <c r="A86" s="3" t="s">
        <v>190</v>
      </c>
      <c r="B86" s="3" t="s">
        <v>191</v>
      </c>
      <c r="C86" s="4"/>
      <c r="D86" s="4"/>
      <c r="E86" s="4">
        <f>vlookup(A86,Season9,19,FALSE)</f>
        <v>10</v>
      </c>
      <c r="F86" s="4"/>
      <c r="G86" s="4">
        <f>vlookup("adam k.",Season11,19,FALSE)</f>
        <v>15</v>
      </c>
      <c r="H86" s="4"/>
      <c r="I86" s="4"/>
      <c r="J86" s="4"/>
      <c r="K86" s="4">
        <f>vlookup(A86,Season15,11,false)</f>
        <v>37</v>
      </c>
      <c r="L86" s="4"/>
      <c r="M86" s="4">
        <f>vlookup(A86,Season17,12,false)</f>
        <v>0</v>
      </c>
      <c r="N86" s="4">
        <f>vlookup(A86,Season18,12,false)</f>
        <v>15</v>
      </c>
      <c r="O86" s="4"/>
      <c r="P86" s="4"/>
      <c r="Q86" s="4">
        <f>vlookup("adam k.",Season21,12,false)</f>
        <v>34</v>
      </c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16">
        <f t="shared" si="1"/>
        <v>111</v>
      </c>
      <c r="AI86" s="17">
        <f t="shared" si="2"/>
        <v>18.5</v>
      </c>
      <c r="AJ86" s="18">
        <f t="shared" si="3"/>
        <v>0.004048287684</v>
      </c>
    </row>
    <row r="87" ht="13.5" customHeight="1">
      <c r="A87" s="3" t="s">
        <v>171</v>
      </c>
      <c r="B87" s="3" t="s">
        <v>192</v>
      </c>
      <c r="C87" s="4">
        <f>vlookup("Theo V.",Season7,18,false)</f>
        <v>45</v>
      </c>
      <c r="D87" s="4"/>
      <c r="E87" s="4">
        <f>vlookup(A87,Season9,19,FALSE)</f>
        <v>31</v>
      </c>
      <c r="F87" s="4"/>
      <c r="G87" s="4"/>
      <c r="H87" s="4">
        <f>vlookup(A87,Season12,18,false)</f>
        <v>34</v>
      </c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16">
        <f t="shared" si="1"/>
        <v>110</v>
      </c>
      <c r="AI87" s="17">
        <f t="shared" si="2"/>
        <v>36.66666667</v>
      </c>
      <c r="AJ87" s="18">
        <f t="shared" si="3"/>
        <v>0.004011816624</v>
      </c>
    </row>
    <row r="88" ht="13.5" customHeight="1">
      <c r="A88" s="19" t="s">
        <v>193</v>
      </c>
      <c r="B88" s="19" t="s">
        <v>194</v>
      </c>
      <c r="C88" s="4"/>
      <c r="D88" s="4"/>
      <c r="E88" s="4"/>
      <c r="F88" s="4"/>
      <c r="G88" s="4"/>
      <c r="H88" s="4"/>
      <c r="I88" s="4">
        <f>vlookup(A88,Season13,18,false)</f>
        <v>16</v>
      </c>
      <c r="J88" s="4"/>
      <c r="K88" s="4">
        <f>vlookup(A88,Season15,11,false)</f>
        <v>11</v>
      </c>
      <c r="L88" s="4"/>
      <c r="M88" s="4"/>
      <c r="N88" s="4"/>
      <c r="O88" s="4"/>
      <c r="P88" s="4">
        <f>vlookup(A88,Season20,12,FALSE)</f>
        <v>43</v>
      </c>
      <c r="Q88" s="4">
        <f>vlookup(A88,Season21,12,false)</f>
        <v>39</v>
      </c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16">
        <f t="shared" si="1"/>
        <v>109</v>
      </c>
      <c r="AI88" s="17">
        <f t="shared" si="2"/>
        <v>27.25</v>
      </c>
      <c r="AJ88" s="18">
        <f t="shared" si="3"/>
        <v>0.003975345563</v>
      </c>
    </row>
    <row r="89" ht="13.5" customHeight="1">
      <c r="A89" s="3" t="s">
        <v>195</v>
      </c>
      <c r="B89" s="3" t="s">
        <v>196</v>
      </c>
      <c r="C89" s="4"/>
      <c r="D89" s="4"/>
      <c r="E89" s="4"/>
      <c r="F89" s="4"/>
      <c r="G89" s="4">
        <f>vlookup(A89,Season11,19,FALSE)</f>
        <v>14</v>
      </c>
      <c r="H89" s="4"/>
      <c r="I89" s="4"/>
      <c r="J89" s="4"/>
      <c r="K89" s="4">
        <f>vlookup(A89,Season15,11,false)</f>
        <v>38</v>
      </c>
      <c r="L89" s="4"/>
      <c r="M89" s="4"/>
      <c r="N89" s="4"/>
      <c r="O89" s="4">
        <f>vlookup(A89,Season19,12,FALSE)</f>
        <v>56</v>
      </c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16">
        <f t="shared" si="1"/>
        <v>108</v>
      </c>
      <c r="AI89" s="17">
        <f t="shared" si="2"/>
        <v>36</v>
      </c>
      <c r="AJ89" s="18">
        <f t="shared" si="3"/>
        <v>0.003938874503</v>
      </c>
    </row>
    <row r="90" ht="13.5" customHeight="1">
      <c r="A90" s="19" t="s">
        <v>197</v>
      </c>
      <c r="B90" s="19" t="s">
        <v>198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>
        <f>vlookup(A90,Season27,15,FALSE)</f>
        <v>17</v>
      </c>
      <c r="X90" s="4">
        <f>vlookup(A90,Season28,16,FALSE)</f>
        <v>44</v>
      </c>
      <c r="Y90" s="4">
        <f>vlookup(A90,Season29,17,FALSE)</f>
        <v>22</v>
      </c>
      <c r="Z90" s="4">
        <f>vlookup(A90,Season30,19,FALSE)</f>
        <v>25</v>
      </c>
      <c r="AA90" s="4"/>
      <c r="AB90" s="4"/>
      <c r="AC90" s="4"/>
      <c r="AD90" s="4"/>
      <c r="AE90" s="4"/>
      <c r="AF90" s="4"/>
      <c r="AG90" s="4"/>
      <c r="AH90" s="16">
        <f t="shared" si="1"/>
        <v>108</v>
      </c>
      <c r="AI90" s="17">
        <f t="shared" si="2"/>
        <v>27</v>
      </c>
      <c r="AJ90" s="18">
        <f t="shared" si="3"/>
        <v>0.003938874503</v>
      </c>
    </row>
    <row r="91" ht="13.5" customHeight="1">
      <c r="A91" s="3" t="s">
        <v>199</v>
      </c>
      <c r="B91" s="3" t="s">
        <v>200</v>
      </c>
      <c r="C91" s="4"/>
      <c r="D91" s="4">
        <f>vlookup(A91,Season8,19,FALSE)</f>
        <v>39</v>
      </c>
      <c r="E91" s="4"/>
      <c r="F91" s="4"/>
      <c r="G91" s="4">
        <f>vlookup(A91,Season11,19,FALSE)</f>
        <v>38</v>
      </c>
      <c r="H91" s="4"/>
      <c r="I91" s="4"/>
      <c r="J91" s="4">
        <f>vlookup(A91,Season14,18,FALSE)</f>
        <v>30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16">
        <f t="shared" si="1"/>
        <v>107</v>
      </c>
      <c r="AI91" s="17">
        <f t="shared" si="2"/>
        <v>35.66666667</v>
      </c>
      <c r="AJ91" s="18">
        <f t="shared" si="3"/>
        <v>0.003902403443</v>
      </c>
    </row>
    <row r="92" ht="13.5" customHeight="1">
      <c r="A92" s="3" t="s">
        <v>48</v>
      </c>
      <c r="B92" s="3" t="s">
        <v>201</v>
      </c>
      <c r="C92" s="4"/>
      <c r="D92" s="4"/>
      <c r="E92" s="4"/>
      <c r="F92" s="4"/>
      <c r="G92" s="4"/>
      <c r="H92" s="4"/>
      <c r="I92" s="4"/>
      <c r="J92" s="4"/>
      <c r="K92" s="4">
        <f>vlookup(A92,Season15,11,false)</f>
        <v>39</v>
      </c>
      <c r="L92" s="4"/>
      <c r="M92" s="4">
        <f>vlookup(A92,Season17,12,false)</f>
        <v>37</v>
      </c>
      <c r="N92" s="4"/>
      <c r="O92" s="4"/>
      <c r="P92" s="4">
        <f>vlookup(A92,Season20,12,FALSE)</f>
        <v>30</v>
      </c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16">
        <f t="shared" si="1"/>
        <v>106</v>
      </c>
      <c r="AI92" s="17">
        <f t="shared" si="2"/>
        <v>35.33333333</v>
      </c>
      <c r="AJ92" s="18">
        <f t="shared" si="3"/>
        <v>0.003865932383</v>
      </c>
    </row>
    <row r="93" ht="13.5" customHeight="1">
      <c r="A93" s="3" t="s">
        <v>202</v>
      </c>
      <c r="B93" s="3" t="s">
        <v>203</v>
      </c>
      <c r="C93" s="4"/>
      <c r="D93" s="4"/>
      <c r="E93" s="4"/>
      <c r="F93" s="4">
        <f>vlookup(A93,Season10,18,FALSE)</f>
        <v>23</v>
      </c>
      <c r="G93" s="4">
        <f>vlookup(A93,Season11,19,FALSE)</f>
        <v>29</v>
      </c>
      <c r="H93" s="4"/>
      <c r="I93" s="4">
        <f>vlookup(A93,Season13,18,false)</f>
        <v>54</v>
      </c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16">
        <f t="shared" si="1"/>
        <v>106</v>
      </c>
      <c r="AI93" s="17">
        <f t="shared" si="2"/>
        <v>35.33333333</v>
      </c>
      <c r="AJ93" s="18">
        <f t="shared" si="3"/>
        <v>0.003865932383</v>
      </c>
    </row>
    <row r="94" ht="13.5" customHeight="1">
      <c r="A94" s="3" t="s">
        <v>204</v>
      </c>
      <c r="B94" s="3" t="s">
        <v>205</v>
      </c>
      <c r="C94" s="4">
        <f>vlookup(A94,Season7,18,false)</f>
        <v>32</v>
      </c>
      <c r="D94" s="4"/>
      <c r="E94" s="4"/>
      <c r="F94" s="4"/>
      <c r="G94" s="4">
        <f>vlookup(A94,Season11,19,FALSE)</f>
        <v>30</v>
      </c>
      <c r="H94" s="4"/>
      <c r="I94" s="4"/>
      <c r="J94" s="4">
        <f>vlookup(A94,Season14,18,FALSE)</f>
        <v>44</v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16">
        <f t="shared" si="1"/>
        <v>106</v>
      </c>
      <c r="AI94" s="17">
        <f t="shared" si="2"/>
        <v>35.33333333</v>
      </c>
      <c r="AJ94" s="18">
        <f t="shared" si="3"/>
        <v>0.003865932383</v>
      </c>
    </row>
    <row r="95" ht="13.5" customHeight="1">
      <c r="A95" s="3" t="s">
        <v>206</v>
      </c>
      <c r="B95" s="3" t="s">
        <v>207</v>
      </c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>
        <f>vlookup(A95,Season33,18,FALSE)</f>
        <v>62</v>
      </c>
      <c r="AD95" s="4"/>
      <c r="AE95" s="4">
        <f>vlookup(A95,Season35,18,FALSE)</f>
        <v>43</v>
      </c>
      <c r="AF95" s="4"/>
      <c r="AG95" s="4"/>
      <c r="AH95" s="16">
        <f t="shared" si="1"/>
        <v>105</v>
      </c>
      <c r="AI95" s="17">
        <f t="shared" si="2"/>
        <v>52.5</v>
      </c>
      <c r="AJ95" s="18">
        <f t="shared" si="3"/>
        <v>0.003829461322</v>
      </c>
    </row>
    <row r="96" ht="13.5" customHeight="1">
      <c r="A96" s="3" t="s">
        <v>57</v>
      </c>
      <c r="B96" s="3" t="s">
        <v>208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>
        <f>vlookup(A96,Season25,14,FALSE)</f>
        <v>44</v>
      </c>
      <c r="V96" s="4">
        <f>vlookup(A96,Season26,14,FALSE)</f>
        <v>35</v>
      </c>
      <c r="W96" s="4"/>
      <c r="X96" s="4">
        <f>vlookup(A96,Season28,16,FALSE)</f>
        <v>25</v>
      </c>
      <c r="Y96" s="4"/>
      <c r="Z96" s="4"/>
      <c r="AA96" s="4"/>
      <c r="AB96" s="4"/>
      <c r="AC96" s="4"/>
      <c r="AD96" s="4"/>
      <c r="AE96" s="4"/>
      <c r="AF96" s="4"/>
      <c r="AG96" s="4"/>
      <c r="AH96" s="16">
        <f t="shared" si="1"/>
        <v>104</v>
      </c>
      <c r="AI96" s="17">
        <f t="shared" si="2"/>
        <v>34.66666667</v>
      </c>
      <c r="AJ96" s="18">
        <f t="shared" si="3"/>
        <v>0.003792990262</v>
      </c>
    </row>
    <row r="97" ht="13.5" customHeight="1">
      <c r="A97" s="19" t="s">
        <v>209</v>
      </c>
      <c r="B97" s="19" t="s">
        <v>210</v>
      </c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>
        <f>vlookup(A97,Season33,18,FALSE)</f>
        <v>78</v>
      </c>
      <c r="AD97" s="4">
        <f>vlookup(A97,Season34,18,FALSE)</f>
        <v>25</v>
      </c>
      <c r="AE97" s="4"/>
      <c r="AF97" s="4"/>
      <c r="AG97" s="4"/>
      <c r="AH97" s="16">
        <f t="shared" si="1"/>
        <v>103</v>
      </c>
      <c r="AI97" s="17">
        <f t="shared" si="2"/>
        <v>51.5</v>
      </c>
      <c r="AJ97" s="18">
        <f t="shared" si="3"/>
        <v>0.003756519202</v>
      </c>
    </row>
    <row r="98" ht="13.5" customHeight="1">
      <c r="A98" s="19" t="s">
        <v>211</v>
      </c>
      <c r="B98" s="19" t="s">
        <v>212</v>
      </c>
      <c r="C98" s="4"/>
      <c r="D98" s="4"/>
      <c r="E98" s="4"/>
      <c r="F98" s="4"/>
      <c r="G98" s="4"/>
      <c r="H98" s="4">
        <f>vlookup(A98,Season12,18,false)</f>
        <v>26</v>
      </c>
      <c r="I98" s="4"/>
      <c r="J98" s="4"/>
      <c r="K98" s="4">
        <f>vlookup(A98,Season15,11,false)</f>
        <v>29</v>
      </c>
      <c r="L98" s="4">
        <f>vlookup(A98,Season16,10,FALSE)</f>
        <v>18</v>
      </c>
      <c r="M98" s="4"/>
      <c r="N98" s="4">
        <f>vlookup(A98,Season18,12,false)</f>
        <v>30</v>
      </c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16">
        <f t="shared" si="1"/>
        <v>103</v>
      </c>
      <c r="AI98" s="17">
        <f t="shared" si="2"/>
        <v>25.75</v>
      </c>
      <c r="AJ98" s="18">
        <f t="shared" si="3"/>
        <v>0.003756519202</v>
      </c>
    </row>
    <row r="99" ht="13.5" customHeight="1">
      <c r="A99" s="3" t="s">
        <v>213</v>
      </c>
      <c r="B99" s="3" t="s">
        <v>214</v>
      </c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>
        <f>vlookup(A99,Season22,12,FALSE)</f>
        <v>8</v>
      </c>
      <c r="S99" s="4">
        <f>vlookup(A99,Season23,14,FALSE)</f>
        <v>66</v>
      </c>
      <c r="T99" s="4"/>
      <c r="U99" s="4">
        <f>vlookup(A99,Season25,14,FALSE)</f>
        <v>15</v>
      </c>
      <c r="V99" s="4">
        <f>vlookup(A99,Season26,14,FALSE)</f>
        <v>13</v>
      </c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16">
        <f t="shared" si="1"/>
        <v>102</v>
      </c>
      <c r="AI99" s="17">
        <f t="shared" si="2"/>
        <v>25.5</v>
      </c>
      <c r="AJ99" s="18">
        <f t="shared" si="3"/>
        <v>0.003720048142</v>
      </c>
    </row>
    <row r="100" ht="13.5" customHeight="1">
      <c r="A100" s="3" t="s">
        <v>13</v>
      </c>
      <c r="B100" s="3" t="s">
        <v>215</v>
      </c>
      <c r="C100" s="4"/>
      <c r="D100" s="4"/>
      <c r="E100" s="4">
        <f>vlookup(A100,Season9,19,FALSE)</f>
        <v>34</v>
      </c>
      <c r="F100" s="4"/>
      <c r="G100" s="4">
        <f>vlookup(A100,Season11,19,FALSE)</f>
        <v>18</v>
      </c>
      <c r="H100" s="4"/>
      <c r="I100" s="4"/>
      <c r="J100" s="4"/>
      <c r="K100" s="4"/>
      <c r="L100" s="4"/>
      <c r="M100" s="4">
        <f>vlookup(A100,Season17,12,false)</f>
        <v>19</v>
      </c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>
        <f>vlookup(A100,SeasonA1,11,false)</f>
        <v>26</v>
      </c>
      <c r="AH100" s="16">
        <f t="shared" si="1"/>
        <v>97</v>
      </c>
      <c r="AI100" s="17">
        <f t="shared" si="2"/>
        <v>24.25</v>
      </c>
      <c r="AJ100" s="18">
        <f t="shared" si="3"/>
        <v>0.003537692841</v>
      </c>
    </row>
    <row r="101" ht="13.5" customHeight="1">
      <c r="A101" s="19" t="s">
        <v>53</v>
      </c>
      <c r="B101" s="19" t="s">
        <v>216</v>
      </c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>
        <f>vlookup(A101,Season27,15,FALSE)</f>
        <v>10</v>
      </c>
      <c r="X101" s="4">
        <f>vlookup(A101,Season28,16,FALSE)</f>
        <v>50</v>
      </c>
      <c r="Y101" s="4"/>
      <c r="Z101" s="4">
        <f>vlookup(A101,Season30,19,FALSE)</f>
        <v>33</v>
      </c>
      <c r="AA101" s="4">
        <f>vlookup("nicole r.",Season31,16,FALSE)</f>
        <v>3</v>
      </c>
      <c r="AB101" s="4"/>
      <c r="AC101" s="4"/>
      <c r="AD101" s="4"/>
      <c r="AE101" s="4"/>
      <c r="AF101" s="4"/>
      <c r="AG101" s="4"/>
      <c r="AH101" s="16">
        <f t="shared" si="1"/>
        <v>96</v>
      </c>
      <c r="AI101" s="17">
        <f t="shared" si="2"/>
        <v>24</v>
      </c>
      <c r="AJ101" s="18">
        <f t="shared" si="3"/>
        <v>0.003501221781</v>
      </c>
    </row>
    <row r="102" ht="13.5" customHeight="1">
      <c r="A102" s="3" t="s">
        <v>217</v>
      </c>
      <c r="B102" s="3" t="s">
        <v>135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>
        <f>vlookup(A102,Season27,15,FALSE)</f>
        <v>67</v>
      </c>
      <c r="X102" s="4">
        <f>vlookup(A102,Season28,16,FALSE)</f>
        <v>28</v>
      </c>
      <c r="Y102" s="4"/>
      <c r="Z102" s="4"/>
      <c r="AA102" s="4"/>
      <c r="AB102" s="4"/>
      <c r="AC102" s="4"/>
      <c r="AD102" s="4"/>
      <c r="AE102" s="4"/>
      <c r="AF102" s="4"/>
      <c r="AG102" s="4"/>
      <c r="AH102" s="16">
        <f t="shared" si="1"/>
        <v>95</v>
      </c>
      <c r="AI102" s="17">
        <f t="shared" si="2"/>
        <v>47.5</v>
      </c>
      <c r="AJ102" s="18">
        <f t="shared" si="3"/>
        <v>0.00346475072</v>
      </c>
    </row>
    <row r="103" ht="13.5" customHeight="1">
      <c r="A103" s="3" t="s">
        <v>218</v>
      </c>
      <c r="B103" s="3" t="s">
        <v>219</v>
      </c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>
        <f>vlookup(A103,Season31,16,FALSE)</f>
        <v>25</v>
      </c>
      <c r="AB103" s="4">
        <f>vlookup(A103,Season32,22,FALSE)</f>
        <v>3</v>
      </c>
      <c r="AC103" s="4"/>
      <c r="AD103" s="4"/>
      <c r="AE103" s="4">
        <f>vlookup(A103,Season35,18,FALSE)</f>
        <v>65</v>
      </c>
      <c r="AF103" s="4"/>
      <c r="AG103" s="4"/>
      <c r="AH103" s="16">
        <f t="shared" si="1"/>
        <v>93</v>
      </c>
      <c r="AI103" s="17">
        <f t="shared" si="2"/>
        <v>31</v>
      </c>
      <c r="AJ103" s="18">
        <f t="shared" si="3"/>
        <v>0.0033918086</v>
      </c>
    </row>
    <row r="104" ht="13.5" customHeight="1">
      <c r="A104" s="19" t="s">
        <v>220</v>
      </c>
      <c r="B104" s="19" t="s">
        <v>221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>
        <f>vlookup(A104,Season30,19,FALSE)</f>
        <v>41</v>
      </c>
      <c r="AA104" s="4">
        <f>vlookup(A104,Season31,16,FALSE)</f>
        <v>30</v>
      </c>
      <c r="AB104" s="4">
        <f>vlookup(A104,Season32,22,FALSE)</f>
        <v>18</v>
      </c>
      <c r="AC104" s="4"/>
      <c r="AD104" s="4"/>
      <c r="AE104" s="4"/>
      <c r="AF104" s="4"/>
      <c r="AG104" s="4"/>
      <c r="AH104" s="16">
        <f t="shared" si="1"/>
        <v>89</v>
      </c>
      <c r="AI104" s="17">
        <f t="shared" si="2"/>
        <v>29.66666667</v>
      </c>
      <c r="AJ104" s="18">
        <f t="shared" si="3"/>
        <v>0.003245924359</v>
      </c>
    </row>
    <row r="105" ht="13.5" customHeight="1">
      <c r="A105" s="3" t="s">
        <v>222</v>
      </c>
      <c r="B105" s="3" t="s">
        <v>223</v>
      </c>
      <c r="C105" s="4"/>
      <c r="D105" s="4"/>
      <c r="E105" s="4">
        <f>vlookup(A105,Season9,19,FALSE)</f>
        <v>4</v>
      </c>
      <c r="F105" s="4"/>
      <c r="G105" s="4">
        <f>vlookup(A105,Season11,19,FALSE)</f>
        <v>44</v>
      </c>
      <c r="H105" s="4"/>
      <c r="I105" s="4">
        <f>vlookup(A105,Season13,18,false)</f>
        <v>41</v>
      </c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16">
        <f t="shared" si="1"/>
        <v>89</v>
      </c>
      <c r="AI105" s="17">
        <f t="shared" si="2"/>
        <v>29.66666667</v>
      </c>
      <c r="AJ105" s="18">
        <f t="shared" si="3"/>
        <v>0.003245924359</v>
      </c>
    </row>
    <row r="106" ht="13.5" customHeight="1">
      <c r="A106" s="19" t="s">
        <v>224</v>
      </c>
      <c r="B106" s="19" t="s">
        <v>225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>
        <f>vlookup(A106,Season20,12,FALSE)</f>
        <v>18</v>
      </c>
      <c r="Q106" s="4">
        <f>vlookup(A106,Season21,12,false)</f>
        <v>6</v>
      </c>
      <c r="R106" s="4">
        <f>vlookup(A106,Season22,12,FALSE)</f>
        <v>54</v>
      </c>
      <c r="S106" s="4"/>
      <c r="T106" s="4">
        <f>vlookup(A106,Season24,14,FALSE)</f>
        <v>10</v>
      </c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16">
        <f t="shared" si="1"/>
        <v>88</v>
      </c>
      <c r="AI106" s="17">
        <f t="shared" si="2"/>
        <v>22</v>
      </c>
      <c r="AJ106" s="18">
        <f t="shared" si="3"/>
        <v>0.003209453299</v>
      </c>
    </row>
    <row r="107" ht="13.5" customHeight="1">
      <c r="A107" s="19" t="s">
        <v>25</v>
      </c>
      <c r="B107" s="19" t="s">
        <v>226</v>
      </c>
      <c r="C107" s="4"/>
      <c r="D107" s="4">
        <f>vlookup(A107,Season8,19,FALSE)</f>
        <v>9</v>
      </c>
      <c r="E107" s="4">
        <f>vlookup(A107,Season9,19,FALSE)</f>
        <v>5</v>
      </c>
      <c r="F107" s="4"/>
      <c r="G107" s="4">
        <f>vlookup(A107,Season11,19,FALSE)</f>
        <v>19</v>
      </c>
      <c r="H107" s="4"/>
      <c r="I107" s="4"/>
      <c r="J107" s="4">
        <f>vlookup(A107,Season14,18,FALSE)</f>
        <v>43</v>
      </c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>
        <f>vlookup(A107,SeasonA1,11,false)</f>
        <v>9</v>
      </c>
      <c r="AH107" s="16">
        <f t="shared" si="1"/>
        <v>85</v>
      </c>
      <c r="AI107" s="17">
        <f t="shared" si="2"/>
        <v>17</v>
      </c>
      <c r="AJ107" s="18">
        <f t="shared" si="3"/>
        <v>0.003100040118</v>
      </c>
    </row>
    <row r="108" ht="13.5" customHeight="1">
      <c r="A108" s="3" t="s">
        <v>17</v>
      </c>
      <c r="B108" s="3" t="s">
        <v>227</v>
      </c>
      <c r="C108" s="4"/>
      <c r="D108" s="4">
        <f>vlookup(A108,Season8,19,FALSE)</f>
        <v>41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>
        <f>vlookup(A108,SeasonA1,11,false)</f>
        <v>37</v>
      </c>
      <c r="AH108" s="16">
        <f t="shared" si="1"/>
        <v>78</v>
      </c>
      <c r="AI108" s="17">
        <f t="shared" si="2"/>
        <v>39</v>
      </c>
      <c r="AJ108" s="18">
        <f t="shared" si="3"/>
        <v>0.002844742697</v>
      </c>
    </row>
    <row r="109" ht="13.5" customHeight="1">
      <c r="A109" s="3" t="s">
        <v>45</v>
      </c>
      <c r="B109" s="3" t="s">
        <v>228</v>
      </c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>
        <f>vlookup(A109,Season35,18,FALSE)</f>
        <v>42</v>
      </c>
      <c r="AF109" s="4">
        <f>vlookup(A109,Season36,21,false)</f>
        <v>35</v>
      </c>
      <c r="AG109" s="4"/>
      <c r="AH109" s="16">
        <f t="shared" si="1"/>
        <v>77</v>
      </c>
      <c r="AI109" s="17">
        <f t="shared" si="2"/>
        <v>38.5</v>
      </c>
      <c r="AJ109" s="18">
        <f t="shared" si="3"/>
        <v>0.002808271636</v>
      </c>
    </row>
    <row r="110" ht="13.5" customHeight="1">
      <c r="A110" s="3" t="s">
        <v>229</v>
      </c>
      <c r="B110" s="3" t="s">
        <v>230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>
        <f>vlookup(A110,Season20,12,FALSE)</f>
        <v>17</v>
      </c>
      <c r="Q110" s="4"/>
      <c r="R110" s="4"/>
      <c r="S110" s="4">
        <f>vlookup(A110,Season23,14,FALSE)</f>
        <v>56</v>
      </c>
      <c r="T110" s="4"/>
      <c r="U110" s="4">
        <f>vlookup(A110,Season25,14,FALSE)</f>
        <v>3</v>
      </c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16">
        <f t="shared" si="1"/>
        <v>76</v>
      </c>
      <c r="AI110" s="17">
        <f t="shared" si="2"/>
        <v>25.33333333</v>
      </c>
      <c r="AJ110" s="18">
        <f t="shared" si="3"/>
        <v>0.002771800576</v>
      </c>
    </row>
    <row r="111" ht="13.5" customHeight="1">
      <c r="A111" s="3" t="s">
        <v>231</v>
      </c>
      <c r="B111" s="3" t="s">
        <v>65</v>
      </c>
      <c r="C111" s="4"/>
      <c r="D111" s="4"/>
      <c r="E111" s="4"/>
      <c r="F111" s="4"/>
      <c r="G111" s="4">
        <f>vlookup(A111,Season11,19,FALSE)</f>
        <v>21</v>
      </c>
      <c r="H111" s="4"/>
      <c r="I111" s="4"/>
      <c r="J111" s="4"/>
      <c r="K111" s="4">
        <f>vlookup(A111,Season15,11,false)</f>
        <v>14</v>
      </c>
      <c r="L111" s="4"/>
      <c r="M111" s="4">
        <f>vlookup(A111,Season17,12,false)</f>
        <v>40</v>
      </c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16">
        <f t="shared" si="1"/>
        <v>75</v>
      </c>
      <c r="AI111" s="17">
        <f t="shared" si="2"/>
        <v>25</v>
      </c>
      <c r="AJ111" s="18">
        <f t="shared" si="3"/>
        <v>0.002735329516</v>
      </c>
    </row>
    <row r="112" ht="13.5" customHeight="1">
      <c r="A112" s="3" t="s">
        <v>232</v>
      </c>
      <c r="B112" s="3" t="s">
        <v>233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>
        <f>vlookup(A112,Season19,12,FALSE)</f>
        <v>24</v>
      </c>
      <c r="P112" s="4">
        <f>vlookup(A112,Season20,12,FALSE)</f>
        <v>5</v>
      </c>
      <c r="Q112" s="4">
        <f>vlookup(A112,Season21,12,false)</f>
        <v>34</v>
      </c>
      <c r="R112" s="4">
        <f>vlookup(A112,Season22,12,FALSE)</f>
        <v>10</v>
      </c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16">
        <f t="shared" si="1"/>
        <v>73</v>
      </c>
      <c r="AI112" s="17">
        <f t="shared" si="2"/>
        <v>18.25</v>
      </c>
      <c r="AJ112" s="18">
        <f t="shared" si="3"/>
        <v>0.002662387396</v>
      </c>
    </row>
    <row r="113" ht="13.5" customHeight="1">
      <c r="A113" s="19" t="s">
        <v>155</v>
      </c>
      <c r="B113" s="19" t="s">
        <v>234</v>
      </c>
      <c r="C113" s="4"/>
      <c r="D113" s="4"/>
      <c r="E113" s="4">
        <f>vlookup(A113,Season9,19,FALSE)</f>
        <v>6</v>
      </c>
      <c r="F113" s="4"/>
      <c r="G113" s="4"/>
      <c r="H113" s="4"/>
      <c r="I113" s="4"/>
      <c r="J113" s="4"/>
      <c r="K113" s="4">
        <f>vlookup(A113,Season15,11,false)</f>
        <v>65</v>
      </c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16">
        <f t="shared" si="1"/>
        <v>71</v>
      </c>
      <c r="AI113" s="17">
        <f t="shared" si="2"/>
        <v>35.5</v>
      </c>
      <c r="AJ113" s="18">
        <f t="shared" si="3"/>
        <v>0.002589445275</v>
      </c>
    </row>
    <row r="114" ht="13.5" customHeight="1">
      <c r="A114" s="3" t="s">
        <v>235</v>
      </c>
      <c r="B114" s="3" t="s">
        <v>236</v>
      </c>
      <c r="C114" s="4"/>
      <c r="D114" s="4"/>
      <c r="E114" s="4"/>
      <c r="F114" s="4"/>
      <c r="G114" s="4"/>
      <c r="H114" s="4"/>
      <c r="I114" s="4"/>
      <c r="J114" s="4"/>
      <c r="K114" s="4">
        <f>vlookup(A114,Season15,11,false)</f>
        <v>28</v>
      </c>
      <c r="L114" s="4"/>
      <c r="M114" s="4">
        <f>vlookup(A114,Season17,12,false)</f>
        <v>41</v>
      </c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16">
        <f t="shared" si="1"/>
        <v>69</v>
      </c>
      <c r="AI114" s="17">
        <f t="shared" si="2"/>
        <v>34.5</v>
      </c>
      <c r="AJ114" s="18">
        <f t="shared" si="3"/>
        <v>0.002516503155</v>
      </c>
    </row>
    <row r="115" ht="13.5" customHeight="1">
      <c r="A115" s="3" t="s">
        <v>237</v>
      </c>
      <c r="B115" s="3" t="s">
        <v>238</v>
      </c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>
        <f>vlookup(A115,Season24,14,FALSE)</f>
        <v>7</v>
      </c>
      <c r="U115" s="4">
        <f>vlookup(A115,Season25,14,FALSE)</f>
        <v>27</v>
      </c>
      <c r="V115" s="4">
        <f>vlookup(A115,Season26,14,FALSE)</f>
        <v>10</v>
      </c>
      <c r="W115" s="4"/>
      <c r="X115" s="4">
        <f>vlookup(A115,Season28,16,FALSE)</f>
        <v>25</v>
      </c>
      <c r="Y115" s="4"/>
      <c r="Z115" s="4"/>
      <c r="AA115" s="4"/>
      <c r="AB115" s="4"/>
      <c r="AC115" s="4"/>
      <c r="AD115" s="4"/>
      <c r="AE115" s="4"/>
      <c r="AF115" s="4"/>
      <c r="AG115" s="4"/>
      <c r="AH115" s="16">
        <f t="shared" si="1"/>
        <v>69</v>
      </c>
      <c r="AI115" s="17">
        <f t="shared" si="2"/>
        <v>17.25</v>
      </c>
      <c r="AJ115" s="18">
        <f t="shared" si="3"/>
        <v>0.002516503155</v>
      </c>
    </row>
    <row r="116" ht="13.5" customHeight="1">
      <c r="A116" s="3" t="s">
        <v>239</v>
      </c>
      <c r="B116" s="3" t="s">
        <v>240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>
        <f>vlookup(A116,Season25,14,FALSE)</f>
        <v>14</v>
      </c>
      <c r="V116" s="4">
        <f>vlookup(A116,Season26,14,FALSE)</f>
        <v>54</v>
      </c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16">
        <f t="shared" si="1"/>
        <v>68</v>
      </c>
      <c r="AI116" s="17">
        <f t="shared" si="2"/>
        <v>34</v>
      </c>
      <c r="AJ116" s="18">
        <f t="shared" si="3"/>
        <v>0.002480032095</v>
      </c>
    </row>
    <row r="117" ht="13.5" customHeight="1">
      <c r="A117" s="19" t="s">
        <v>241</v>
      </c>
      <c r="B117" s="19" t="s">
        <v>50</v>
      </c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>
        <f>vlookup(A117,Season19,12,FALSE)</f>
        <v>19</v>
      </c>
      <c r="P117" s="4">
        <f>vlookup(A117,Season20,12,FALSE)</f>
        <v>25</v>
      </c>
      <c r="Q117" s="4">
        <f>vlookup(A117,Season21,12,false)</f>
        <v>7</v>
      </c>
      <c r="R117" s="4"/>
      <c r="S117" s="4">
        <f>vlookup(A117,Season23,14,FALSE)</f>
        <v>10</v>
      </c>
      <c r="T117" s="4"/>
      <c r="U117" s="4">
        <f>vlookup(A117,Season25,14,FALSE)</f>
        <v>6</v>
      </c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16">
        <f t="shared" si="1"/>
        <v>67</v>
      </c>
      <c r="AI117" s="17">
        <f t="shared" si="2"/>
        <v>13.4</v>
      </c>
      <c r="AJ117" s="18">
        <f t="shared" si="3"/>
        <v>0.002443561034</v>
      </c>
    </row>
    <row r="118" ht="13.5" customHeight="1">
      <c r="A118" s="3" t="s">
        <v>242</v>
      </c>
      <c r="B118" s="3" t="s">
        <v>243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>
        <f>vlookup(A118,Season27,15,FALSE)</f>
        <v>18</v>
      </c>
      <c r="X118" s="4">
        <f>vlookup(A118,Season28,16,FALSE)</f>
        <v>45</v>
      </c>
      <c r="Y118" s="4"/>
      <c r="Z118" s="4"/>
      <c r="AA118" s="4"/>
      <c r="AB118" s="4"/>
      <c r="AC118" s="4"/>
      <c r="AD118" s="4"/>
      <c r="AE118" s="4"/>
      <c r="AF118" s="4"/>
      <c r="AG118" s="4"/>
      <c r="AH118" s="16">
        <f t="shared" si="1"/>
        <v>63</v>
      </c>
      <c r="AI118" s="17">
        <f t="shared" si="2"/>
        <v>31.5</v>
      </c>
      <c r="AJ118" s="18">
        <f t="shared" si="3"/>
        <v>0.002297676793</v>
      </c>
    </row>
    <row r="119" ht="13.5" customHeight="1">
      <c r="A119" s="19" t="s">
        <v>244</v>
      </c>
      <c r="B119" s="19" t="s">
        <v>245</v>
      </c>
      <c r="C119" s="4"/>
      <c r="D119" s="4"/>
      <c r="E119" s="4"/>
      <c r="F119" s="4"/>
      <c r="G119" s="4"/>
      <c r="H119" s="4">
        <f>vlookup(A119,Season12,18,false)</f>
        <v>16</v>
      </c>
      <c r="I119" s="4"/>
      <c r="J119" s="4"/>
      <c r="K119" s="4">
        <f>vlookup(A119,Season15,11,false)</f>
        <v>20</v>
      </c>
      <c r="L119" s="4"/>
      <c r="M119" s="4"/>
      <c r="N119" s="4"/>
      <c r="O119" s="4"/>
      <c r="P119" s="4">
        <f>vlookup(A119,Season20,12,FALSE)</f>
        <v>12</v>
      </c>
      <c r="Q119" s="4"/>
      <c r="R119" s="4"/>
      <c r="S119" s="4">
        <f>vlookup(A119,Season23,14,FALSE)</f>
        <v>13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16">
        <f t="shared" si="1"/>
        <v>61</v>
      </c>
      <c r="AI119" s="17">
        <f t="shared" si="2"/>
        <v>15.25</v>
      </c>
      <c r="AJ119" s="18">
        <f t="shared" si="3"/>
        <v>0.002224734673</v>
      </c>
    </row>
    <row r="120" ht="13.5" customHeight="1">
      <c r="A120" s="3" t="s">
        <v>246</v>
      </c>
      <c r="B120" s="3" t="s">
        <v>247</v>
      </c>
      <c r="C120" s="4"/>
      <c r="D120" s="4"/>
      <c r="E120" s="4"/>
      <c r="F120" s="4"/>
      <c r="G120" s="4"/>
      <c r="H120" s="4"/>
      <c r="I120" s="4"/>
      <c r="J120" s="4">
        <f>vlookup(A120,Season14,18,FALSE)</f>
        <v>44</v>
      </c>
      <c r="K120" s="4"/>
      <c r="L120" s="4"/>
      <c r="M120" s="4">
        <f>vlookup(A120,Season17,12,false)</f>
        <v>11</v>
      </c>
      <c r="N120" s="4"/>
      <c r="O120" s="4"/>
      <c r="P120" s="4"/>
      <c r="Q120" s="4">
        <f>vlookup(A120,Season21,12,false)</f>
        <v>6</v>
      </c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16">
        <f t="shared" si="1"/>
        <v>61</v>
      </c>
      <c r="AI120" s="17">
        <f t="shared" si="2"/>
        <v>20.33333333</v>
      </c>
      <c r="AJ120" s="18">
        <f t="shared" si="3"/>
        <v>0.002224734673</v>
      </c>
    </row>
    <row r="121" ht="13.5" customHeight="1">
      <c r="A121" s="3" t="s">
        <v>248</v>
      </c>
      <c r="B121" s="3" t="s">
        <v>249</v>
      </c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>
        <f>vlookup(A121,Season17,12,false)</f>
        <v>32</v>
      </c>
      <c r="N121" s="4">
        <f>vlookup(A121,Season18,12,false)</f>
        <v>28</v>
      </c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16">
        <f t="shared" si="1"/>
        <v>60</v>
      </c>
      <c r="AI121" s="17">
        <f t="shared" si="2"/>
        <v>30</v>
      </c>
      <c r="AJ121" s="18">
        <f t="shared" si="3"/>
        <v>0.002188263613</v>
      </c>
    </row>
    <row r="122" ht="13.5" customHeight="1">
      <c r="A122" s="19" t="s">
        <v>250</v>
      </c>
      <c r="B122" s="19" t="s">
        <v>251</v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>
        <f>vlookup(A122,Season23,14,FALSE)</f>
        <v>13</v>
      </c>
      <c r="T122" s="4">
        <f>vlookup(A122,Season24,14,FALSE)</f>
        <v>20</v>
      </c>
      <c r="U122" s="4">
        <f>vlookup(A122,Season25,14,FALSE)</f>
        <v>24</v>
      </c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16">
        <f t="shared" si="1"/>
        <v>57</v>
      </c>
      <c r="AI122" s="17">
        <f t="shared" si="2"/>
        <v>19</v>
      </c>
      <c r="AJ122" s="18">
        <f t="shared" si="3"/>
        <v>0.002078850432</v>
      </c>
    </row>
    <row r="123" ht="13.5" customHeight="1">
      <c r="A123" s="19" t="s">
        <v>145</v>
      </c>
      <c r="B123" s="19" t="s">
        <v>252</v>
      </c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>
        <f>vlookup(B123,Season23,14,FALSE)</f>
        <v>30</v>
      </c>
      <c r="T123" s="4">
        <f>vlookup(B123,Season24,14,FALSE)</f>
        <v>25</v>
      </c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16">
        <f t="shared" si="1"/>
        <v>55</v>
      </c>
      <c r="AI123" s="17">
        <f t="shared" si="2"/>
        <v>27.5</v>
      </c>
      <c r="AJ123" s="18">
        <f t="shared" si="3"/>
        <v>0.002005908312</v>
      </c>
    </row>
    <row r="124" ht="13.5" customHeight="1">
      <c r="A124" s="3" t="s">
        <v>253</v>
      </c>
      <c r="B124" s="3" t="s">
        <v>254</v>
      </c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>
        <f>vlookup(A124,Season19,12,FALSE)</f>
        <v>31</v>
      </c>
      <c r="P124" s="4">
        <f>vlookup(A124,Season20,12,FALSE)</f>
        <v>23</v>
      </c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16">
        <f t="shared" si="1"/>
        <v>54</v>
      </c>
      <c r="AI124" s="17">
        <f t="shared" si="2"/>
        <v>27</v>
      </c>
      <c r="AJ124" s="18">
        <f t="shared" si="3"/>
        <v>0.001969437252</v>
      </c>
    </row>
    <row r="125" ht="13.5" customHeight="1">
      <c r="A125" s="3" t="s">
        <v>255</v>
      </c>
      <c r="B125" s="3" t="s">
        <v>256</v>
      </c>
      <c r="C125" s="4"/>
      <c r="D125" s="4"/>
      <c r="E125" s="4">
        <f>vlookup(A125,Season9,19,FALSE)</f>
        <v>19</v>
      </c>
      <c r="F125" s="4"/>
      <c r="G125" s="4">
        <f>vlookup(A125,Season11,19,FALSE)</f>
        <v>19</v>
      </c>
      <c r="H125" s="4"/>
      <c r="I125" s="4"/>
      <c r="J125" s="4"/>
      <c r="K125" s="4"/>
      <c r="L125" s="4"/>
      <c r="M125" s="4"/>
      <c r="N125" s="4">
        <f>vlookup(A125,Season18,12,false)</f>
        <v>16</v>
      </c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16">
        <f t="shared" si="1"/>
        <v>54</v>
      </c>
      <c r="AI125" s="17">
        <f t="shared" si="2"/>
        <v>18</v>
      </c>
      <c r="AJ125" s="18">
        <f t="shared" si="3"/>
        <v>0.001969437252</v>
      </c>
    </row>
    <row r="126" ht="13.5" customHeight="1">
      <c r="A126" s="3" t="s">
        <v>257</v>
      </c>
      <c r="B126" s="3" t="s">
        <v>258</v>
      </c>
      <c r="C126" s="4"/>
      <c r="D126" s="4"/>
      <c r="E126" s="4"/>
      <c r="F126" s="4"/>
      <c r="G126" s="4"/>
      <c r="H126" s="4"/>
      <c r="I126" s="4"/>
      <c r="J126" s="4"/>
      <c r="K126" s="4"/>
      <c r="L126" s="4">
        <f>vlookup(A126,Season16,10,FALSE)</f>
        <v>27</v>
      </c>
      <c r="M126" s="4"/>
      <c r="N126" s="4"/>
      <c r="O126" s="4"/>
      <c r="P126" s="4">
        <f>vlookup(A126,Season20,12,FALSE)</f>
        <v>27</v>
      </c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16">
        <f t="shared" si="1"/>
        <v>54</v>
      </c>
      <c r="AI126" s="17">
        <f t="shared" si="2"/>
        <v>27</v>
      </c>
      <c r="AJ126" s="18">
        <f t="shared" si="3"/>
        <v>0.001969437252</v>
      </c>
    </row>
    <row r="127" ht="13.5" customHeight="1">
      <c r="A127" s="3" t="s">
        <v>259</v>
      </c>
      <c r="B127" s="3" t="s">
        <v>260</v>
      </c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>
        <f>vlookup(A127,Season19,12,FALSE)</f>
        <v>26</v>
      </c>
      <c r="P127" s="4"/>
      <c r="Q127" s="4"/>
      <c r="R127" s="4"/>
      <c r="S127" s="4">
        <f>vlookup(A127,Season23,14,FALSE)</f>
        <v>26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16">
        <f t="shared" si="1"/>
        <v>52</v>
      </c>
      <c r="AI127" s="17">
        <f t="shared" si="2"/>
        <v>26</v>
      </c>
      <c r="AJ127" s="18">
        <f t="shared" si="3"/>
        <v>0.001896495131</v>
      </c>
    </row>
    <row r="128" ht="13.5" customHeight="1">
      <c r="A128" s="3" t="s">
        <v>190</v>
      </c>
      <c r="B128" s="3" t="s">
        <v>261</v>
      </c>
      <c r="C128" s="4">
        <f>vlookup(A128,Season7,18,false)</f>
        <v>39</v>
      </c>
      <c r="D128" s="4"/>
      <c r="E128" s="4"/>
      <c r="F128" s="4"/>
      <c r="G128" s="4">
        <f>vlookup("adam l.",Season11,19,FALSE)</f>
        <v>11</v>
      </c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16">
        <f t="shared" si="1"/>
        <v>50</v>
      </c>
      <c r="AI128" s="17">
        <f t="shared" si="2"/>
        <v>25</v>
      </c>
      <c r="AJ128" s="18">
        <f t="shared" si="3"/>
        <v>0.001823553011</v>
      </c>
    </row>
    <row r="129" ht="13.5" customHeight="1">
      <c r="A129" s="3" t="s">
        <v>262</v>
      </c>
      <c r="B129" s="3" t="s">
        <v>263</v>
      </c>
      <c r="C129" s="4"/>
      <c r="D129" s="4"/>
      <c r="E129" s="4"/>
      <c r="F129" s="4"/>
      <c r="G129" s="4"/>
      <c r="H129" s="4"/>
      <c r="I129" s="4"/>
      <c r="J129" s="4">
        <f>vlookup(A129,Season14,18,FALSE)</f>
        <v>5</v>
      </c>
      <c r="K129" s="4">
        <f>vlookup(A129,Season15,11,false)</f>
        <v>10</v>
      </c>
      <c r="L129" s="4">
        <f>vlookup(A129,Season16,10,FALSE)</f>
        <v>10</v>
      </c>
      <c r="M129" s="4"/>
      <c r="N129" s="4"/>
      <c r="O129" s="4"/>
      <c r="P129" s="4"/>
      <c r="Q129" s="4">
        <f>vlookup(A129,Season21,12,false)</f>
        <v>9</v>
      </c>
      <c r="R129" s="4">
        <f>vlookup(A129,Season22,12,FALSE)</f>
        <v>8</v>
      </c>
      <c r="S129" s="4"/>
      <c r="T129" s="4">
        <f>vlookup(A129,Season24,14,FALSE)</f>
        <v>7</v>
      </c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16">
        <f t="shared" si="1"/>
        <v>49</v>
      </c>
      <c r="AI129" s="17">
        <f t="shared" si="2"/>
        <v>8.166666667</v>
      </c>
      <c r="AJ129" s="18">
        <f t="shared" si="3"/>
        <v>0.00178708195</v>
      </c>
    </row>
    <row r="130" ht="13.5" customHeight="1">
      <c r="A130" s="3" t="s">
        <v>14</v>
      </c>
      <c r="B130" s="3" t="s">
        <v>264</v>
      </c>
      <c r="C130" s="4"/>
      <c r="D130" s="4"/>
      <c r="E130" s="4"/>
      <c r="F130" s="4"/>
      <c r="G130" s="4">
        <f>vlookup(A130,Season11,19,FALSE)</f>
        <v>2</v>
      </c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>
        <f>vlookup(A130,SeasonA1,11,false)</f>
        <v>46</v>
      </c>
      <c r="AH130" s="16">
        <f t="shared" si="1"/>
        <v>48</v>
      </c>
      <c r="AI130" s="17">
        <f t="shared" si="2"/>
        <v>24</v>
      </c>
      <c r="AJ130" s="18">
        <f t="shared" si="3"/>
        <v>0.00175061089</v>
      </c>
    </row>
    <row r="131" ht="13.5" customHeight="1">
      <c r="A131" s="3" t="s">
        <v>265</v>
      </c>
      <c r="B131" s="3" t="s">
        <v>266</v>
      </c>
      <c r="C131" s="4"/>
      <c r="D131" s="4"/>
      <c r="E131" s="4"/>
      <c r="F131" s="4"/>
      <c r="G131" s="4"/>
      <c r="H131" s="4"/>
      <c r="I131" s="4"/>
      <c r="J131" s="4">
        <f>vlookup(A131,Season14,18,FALSE)</f>
        <v>24</v>
      </c>
      <c r="K131" s="4"/>
      <c r="L131" s="4">
        <f>vlookup(A131,Season16,10,FALSE)</f>
        <v>23</v>
      </c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16">
        <f t="shared" si="1"/>
        <v>47</v>
      </c>
      <c r="AI131" s="17">
        <f t="shared" si="2"/>
        <v>23.5</v>
      </c>
      <c r="AJ131" s="18">
        <f t="shared" si="3"/>
        <v>0.00171413983</v>
      </c>
    </row>
    <row r="132" ht="13.5" customHeight="1">
      <c r="A132" s="3" t="s">
        <v>147</v>
      </c>
      <c r="B132" s="3" t="s">
        <v>267</v>
      </c>
      <c r="C132" s="4"/>
      <c r="D132" s="4"/>
      <c r="E132" s="4"/>
      <c r="F132" s="4"/>
      <c r="G132" s="4"/>
      <c r="H132" s="4"/>
      <c r="I132" s="4"/>
      <c r="J132" s="4">
        <f>vlookup(A132,Season14,18,FALSE)</f>
        <v>12</v>
      </c>
      <c r="K132" s="4">
        <f>vlookup(A132,Season15,11,false)</f>
        <v>32</v>
      </c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16">
        <f t="shared" si="1"/>
        <v>44</v>
      </c>
      <c r="AI132" s="17">
        <f t="shared" si="2"/>
        <v>22</v>
      </c>
      <c r="AJ132" s="18">
        <f t="shared" si="3"/>
        <v>0.001604726649</v>
      </c>
    </row>
    <row r="133" ht="13.5" customHeight="1">
      <c r="A133" s="3" t="s">
        <v>87</v>
      </c>
      <c r="B133" s="3" t="s">
        <v>268</v>
      </c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>
        <f>vlookup(A133,Season26,14,FALSE)</f>
        <v>5</v>
      </c>
      <c r="W133" s="4">
        <f>vlookup(A133,Season27,15,FALSE)</f>
        <v>20</v>
      </c>
      <c r="X133" s="4">
        <f>vlookup(A133,Season28,16,FALSE)</f>
        <v>19</v>
      </c>
      <c r="Y133" s="4"/>
      <c r="Z133" s="4"/>
      <c r="AA133" s="4"/>
      <c r="AB133" s="4"/>
      <c r="AC133" s="4"/>
      <c r="AD133" s="4"/>
      <c r="AE133" s="4"/>
      <c r="AF133" s="4"/>
      <c r="AG133" s="4"/>
      <c r="AH133" s="16">
        <f t="shared" si="1"/>
        <v>44</v>
      </c>
      <c r="AI133" s="17">
        <f t="shared" si="2"/>
        <v>14.66666667</v>
      </c>
      <c r="AJ133" s="18">
        <f t="shared" si="3"/>
        <v>0.001604726649</v>
      </c>
    </row>
    <row r="134" ht="13.5" customHeight="1">
      <c r="A134" s="3" t="s">
        <v>22</v>
      </c>
      <c r="B134" s="3" t="s">
        <v>269</v>
      </c>
      <c r="C134" s="4"/>
      <c r="D134" s="4"/>
      <c r="E134" s="4">
        <f>vlookup(A134,Season9,19,FALSE)</f>
        <v>29</v>
      </c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>
        <f>vlookup(A134,SeasonA1,11,false)</f>
        <v>14</v>
      </c>
      <c r="AH134" s="16">
        <f t="shared" si="1"/>
        <v>43</v>
      </c>
      <c r="AI134" s="17">
        <f t="shared" si="2"/>
        <v>21.5</v>
      </c>
      <c r="AJ134" s="18">
        <f t="shared" si="3"/>
        <v>0.001568255589</v>
      </c>
    </row>
    <row r="135" ht="13.5" customHeight="1">
      <c r="A135" s="3" t="s">
        <v>46</v>
      </c>
      <c r="B135" s="3" t="s">
        <v>270</v>
      </c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>
        <f>vlookup(A135,Season23,14,FALSE)</f>
        <v>36</v>
      </c>
      <c r="T135" s="4"/>
      <c r="U135" s="4"/>
      <c r="V135" s="4"/>
      <c r="W135" s="4"/>
      <c r="X135" s="4"/>
      <c r="Y135" s="4">
        <f>vlookup("ashley k.",Season29,17,FALSE)</f>
        <v>7</v>
      </c>
      <c r="Z135" s="4"/>
      <c r="AA135" s="4"/>
      <c r="AB135" s="4"/>
      <c r="AC135" s="4"/>
      <c r="AD135" s="4"/>
      <c r="AE135" s="4"/>
      <c r="AF135" s="4"/>
      <c r="AG135" s="4"/>
      <c r="AH135" s="16">
        <f t="shared" si="1"/>
        <v>43</v>
      </c>
      <c r="AI135" s="17">
        <f t="shared" si="2"/>
        <v>21.5</v>
      </c>
      <c r="AJ135" s="18">
        <f t="shared" si="3"/>
        <v>0.001568255589</v>
      </c>
    </row>
    <row r="136" ht="13.5" customHeight="1">
      <c r="A136" s="19" t="s">
        <v>271</v>
      </c>
      <c r="B136" s="19" t="s">
        <v>272</v>
      </c>
      <c r="C136" s="4"/>
      <c r="D136" s="4"/>
      <c r="E136" s="4"/>
      <c r="F136" s="4"/>
      <c r="G136" s="4"/>
      <c r="H136" s="4"/>
      <c r="I136" s="4"/>
      <c r="J136" s="4">
        <f>vlookup(A136,Season14,18,FALSE)</f>
        <v>30</v>
      </c>
      <c r="K136" s="4">
        <f>vlookup(A136,Season15,11,false)</f>
        <v>13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16">
        <f t="shared" si="1"/>
        <v>43</v>
      </c>
      <c r="AI136" s="17">
        <f t="shared" si="2"/>
        <v>21.5</v>
      </c>
      <c r="AJ136" s="18">
        <f t="shared" si="3"/>
        <v>0.001568255589</v>
      </c>
    </row>
    <row r="137" ht="13.5" customHeight="1">
      <c r="A137" s="3" t="s">
        <v>235</v>
      </c>
      <c r="B137" s="3" t="s">
        <v>273</v>
      </c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>
        <f>vlookup(A137,Season20,12,FALSE)</f>
        <v>5</v>
      </c>
      <c r="Q137" s="4"/>
      <c r="R137" s="4"/>
      <c r="S137" s="4">
        <f>vlookup(A137,Season23,14,FALSE)</f>
        <v>25</v>
      </c>
      <c r="T137" s="4">
        <f>vlookup(A137,Season24,14,FALSE)</f>
        <v>13</v>
      </c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16">
        <f t="shared" si="1"/>
        <v>43</v>
      </c>
      <c r="AI137" s="17">
        <f t="shared" si="2"/>
        <v>14.33333333</v>
      </c>
      <c r="AJ137" s="18">
        <f t="shared" si="3"/>
        <v>0.001568255589</v>
      </c>
    </row>
    <row r="138" ht="13.5" customHeight="1">
      <c r="A138" s="3" t="s">
        <v>19</v>
      </c>
      <c r="B138" s="3" t="s">
        <v>274</v>
      </c>
      <c r="C138" s="4">
        <f>vlookup(A138,Season7,18,false)</f>
        <v>13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>
        <f>vlookup(A138,SeasonA1,11,false)</f>
        <v>29</v>
      </c>
      <c r="AH138" s="16">
        <f t="shared" si="1"/>
        <v>42</v>
      </c>
      <c r="AI138" s="17">
        <f t="shared" si="2"/>
        <v>21</v>
      </c>
      <c r="AJ138" s="18">
        <f t="shared" si="3"/>
        <v>0.001531784529</v>
      </c>
    </row>
    <row r="139" ht="13.5" customHeight="1">
      <c r="A139" s="3" t="s">
        <v>275</v>
      </c>
      <c r="B139" s="3" t="s">
        <v>276</v>
      </c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>
        <f>vlookup(A139,Season27,15,FALSE)</f>
        <v>4</v>
      </c>
      <c r="X139" s="4">
        <f>vlookup(A139,Season28,16,FALSE)</f>
        <v>32</v>
      </c>
      <c r="Y139" s="4"/>
      <c r="Z139" s="4"/>
      <c r="AA139" s="4"/>
      <c r="AB139" s="4"/>
      <c r="AC139" s="4"/>
      <c r="AD139" s="4"/>
      <c r="AE139" s="4"/>
      <c r="AF139" s="4"/>
      <c r="AG139" s="4"/>
      <c r="AH139" s="16">
        <f t="shared" si="1"/>
        <v>36</v>
      </c>
      <c r="AI139" s="17">
        <f t="shared" si="2"/>
        <v>18</v>
      </c>
      <c r="AJ139" s="18">
        <f t="shared" si="3"/>
        <v>0.001312958168</v>
      </c>
    </row>
    <row r="140" ht="13.5" customHeight="1">
      <c r="A140" s="19" t="s">
        <v>277</v>
      </c>
      <c r="B140" s="19" t="s">
        <v>278</v>
      </c>
      <c r="C140" s="4"/>
      <c r="D140" s="4"/>
      <c r="E140" s="4">
        <f>vlookup(A140,Season9,19,FALSE)</f>
        <v>12</v>
      </c>
      <c r="F140" s="4"/>
      <c r="G140" s="4">
        <f>vlookup(A140,Season11,19,FALSE)</f>
        <v>23</v>
      </c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16">
        <f t="shared" si="1"/>
        <v>35</v>
      </c>
      <c r="AI140" s="17">
        <f t="shared" si="2"/>
        <v>17.5</v>
      </c>
      <c r="AJ140" s="18">
        <f t="shared" si="3"/>
        <v>0.001276487107</v>
      </c>
    </row>
    <row r="141" ht="13.5" customHeight="1">
      <c r="A141" s="3" t="s">
        <v>279</v>
      </c>
      <c r="B141" s="3" t="s">
        <v>280</v>
      </c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>
        <f>vlookup(A141,Season17,12,false)</f>
        <v>12</v>
      </c>
      <c r="N141" s="4">
        <f>vlookup(A141,Season18,12,false)</f>
        <v>10</v>
      </c>
      <c r="O141" s="4"/>
      <c r="P141" s="4">
        <f>vlookup(A141,Season20,12,FALSE)</f>
        <v>13</v>
      </c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16">
        <f t="shared" si="1"/>
        <v>35</v>
      </c>
      <c r="AI141" s="17">
        <f t="shared" si="2"/>
        <v>11.66666667</v>
      </c>
      <c r="AJ141" s="18">
        <f t="shared" si="3"/>
        <v>0.001276487107</v>
      </c>
    </row>
    <row r="142" ht="13.5" customHeight="1">
      <c r="A142" s="3" t="s">
        <v>281</v>
      </c>
      <c r="B142" s="3" t="s">
        <v>282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>
        <f>vlookup(A142,Season17,12,false)</f>
        <v>20</v>
      </c>
      <c r="N142" s="4"/>
      <c r="O142" s="4"/>
      <c r="P142" s="4"/>
      <c r="Q142" s="4"/>
      <c r="R142" s="4"/>
      <c r="S142" s="4"/>
      <c r="T142" s="4"/>
      <c r="U142" s="4">
        <f>vlookup(A142,Season25,14,FALSE)</f>
        <v>12</v>
      </c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16">
        <f t="shared" si="1"/>
        <v>32</v>
      </c>
      <c r="AI142" s="17">
        <f t="shared" si="2"/>
        <v>16</v>
      </c>
      <c r="AJ142" s="18">
        <f t="shared" si="3"/>
        <v>0.001167073927</v>
      </c>
    </row>
    <row r="143" ht="13.5" customHeight="1">
      <c r="A143" s="3" t="s">
        <v>283</v>
      </c>
      <c r="B143" s="3" t="s">
        <v>284</v>
      </c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>
        <f>vlookup(A143,Season23,14,FALSE)</f>
        <v>15</v>
      </c>
      <c r="T143" s="4">
        <f>vlookup(A143,Season24,14,FALSE)</f>
        <v>11</v>
      </c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16">
        <f t="shared" si="1"/>
        <v>26</v>
      </c>
      <c r="AI143" s="17">
        <f t="shared" si="2"/>
        <v>13</v>
      </c>
      <c r="AJ143" s="18">
        <f t="shared" si="3"/>
        <v>0.0009482475656</v>
      </c>
    </row>
    <row r="144" ht="13.5" customHeight="1">
      <c r="A144" s="3" t="s">
        <v>285</v>
      </c>
      <c r="B144" s="3" t="s">
        <v>286</v>
      </c>
      <c r="C144" s="4">
        <f>vlookup(A144,Season7,18,false)</f>
        <v>9</v>
      </c>
      <c r="D144" s="4"/>
      <c r="E144" s="4"/>
      <c r="F144" s="4"/>
      <c r="G144" s="4">
        <f>vlookup(A144,Season11,19,FALSE)</f>
        <v>16</v>
      </c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16">
        <f t="shared" si="1"/>
        <v>25</v>
      </c>
      <c r="AI144" s="17">
        <f t="shared" si="2"/>
        <v>12.5</v>
      </c>
      <c r="AJ144" s="18">
        <f t="shared" si="3"/>
        <v>0.0009117765053</v>
      </c>
    </row>
    <row r="145" ht="13.5" customHeight="1">
      <c r="A145" s="3" t="s">
        <v>112</v>
      </c>
      <c r="B145" s="3" t="s">
        <v>97</v>
      </c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>
        <f>vlookup(A145,Season27,15,FALSE)</f>
        <v>14</v>
      </c>
      <c r="X145" s="4"/>
      <c r="Y145" s="4"/>
      <c r="Z145" s="4">
        <f>vlookup(A145,Season30,19,FALSE)</f>
        <v>6</v>
      </c>
      <c r="AA145" s="4"/>
      <c r="AB145" s="4"/>
      <c r="AC145" s="4"/>
      <c r="AD145" s="4"/>
      <c r="AE145" s="4"/>
      <c r="AF145" s="4"/>
      <c r="AG145" s="4"/>
      <c r="AH145" s="16">
        <f t="shared" si="1"/>
        <v>20</v>
      </c>
      <c r="AI145" s="17">
        <f t="shared" si="2"/>
        <v>10</v>
      </c>
      <c r="AJ145" s="18">
        <f t="shared" si="3"/>
        <v>0.0007294212043</v>
      </c>
    </row>
    <row r="146" ht="13.5" customHeight="1">
      <c r="A146" s="3" t="s">
        <v>287</v>
      </c>
      <c r="B146" s="3" t="s">
        <v>288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>
        <f>vlookup(A146,Season20,12,FALSE)</f>
        <v>8</v>
      </c>
      <c r="Q146" s="4"/>
      <c r="R146" s="4"/>
      <c r="S146" s="4">
        <f>vlookup(A146,Season23,14,FALSE)</f>
        <v>10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16">
        <f t="shared" si="1"/>
        <v>18</v>
      </c>
      <c r="AI146" s="17">
        <f t="shared" si="2"/>
        <v>9</v>
      </c>
      <c r="AJ146" s="18">
        <f t="shared" si="3"/>
        <v>0.0006564790838</v>
      </c>
    </row>
    <row r="147" ht="13.5" customHeight="1">
      <c r="A147" s="3" t="s">
        <v>289</v>
      </c>
      <c r="B147" s="3" t="s">
        <v>93</v>
      </c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>
        <f>vlookup(A147,Season17,12,false)</f>
        <v>8</v>
      </c>
      <c r="N147" s="4">
        <f>vlookup(A147,Season18,12,false)</f>
        <v>9</v>
      </c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16">
        <f t="shared" si="1"/>
        <v>17</v>
      </c>
      <c r="AI147" s="17">
        <f t="shared" si="2"/>
        <v>8.5</v>
      </c>
      <c r="AJ147" s="18">
        <f t="shared" si="3"/>
        <v>0.0006200080236</v>
      </c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</row>
    <row r="149" ht="13.5" customHeight="1">
      <c r="A149" s="10"/>
      <c r="B149" s="10"/>
      <c r="C149" s="12">
        <f t="shared" ref="C149:AH149" si="4">SUM(C$2:C$148)</f>
        <v>455</v>
      </c>
      <c r="D149" s="12">
        <f t="shared" si="4"/>
        <v>573</v>
      </c>
      <c r="E149" s="12">
        <f t="shared" si="4"/>
        <v>490</v>
      </c>
      <c r="F149" s="12">
        <f t="shared" si="4"/>
        <v>532</v>
      </c>
      <c r="G149" s="12">
        <f t="shared" si="4"/>
        <v>678</v>
      </c>
      <c r="H149" s="12">
        <f t="shared" si="4"/>
        <v>638</v>
      </c>
      <c r="I149" s="12">
        <f t="shared" si="4"/>
        <v>671</v>
      </c>
      <c r="J149" s="12">
        <f t="shared" si="4"/>
        <v>725</v>
      </c>
      <c r="K149" s="12">
        <f t="shared" si="4"/>
        <v>839</v>
      </c>
      <c r="L149" s="12">
        <f t="shared" si="4"/>
        <v>558</v>
      </c>
      <c r="M149" s="12">
        <f t="shared" si="4"/>
        <v>825</v>
      </c>
      <c r="N149" s="12">
        <f t="shared" si="4"/>
        <v>914</v>
      </c>
      <c r="O149" s="12">
        <f t="shared" si="4"/>
        <v>805</v>
      </c>
      <c r="P149" s="12">
        <f t="shared" si="4"/>
        <v>731</v>
      </c>
      <c r="Q149" s="12">
        <f t="shared" si="4"/>
        <v>770</v>
      </c>
      <c r="R149" s="12">
        <f t="shared" si="4"/>
        <v>694</v>
      </c>
      <c r="S149" s="12">
        <f t="shared" si="4"/>
        <v>903</v>
      </c>
      <c r="T149" s="12">
        <f t="shared" si="4"/>
        <v>887</v>
      </c>
      <c r="U149" s="12">
        <f t="shared" si="4"/>
        <v>908</v>
      </c>
      <c r="V149" s="12">
        <f t="shared" si="4"/>
        <v>750</v>
      </c>
      <c r="W149" s="12">
        <f t="shared" si="4"/>
        <v>766</v>
      </c>
      <c r="X149" s="12">
        <f t="shared" si="4"/>
        <v>855</v>
      </c>
      <c r="Y149" s="12">
        <f t="shared" si="4"/>
        <v>885</v>
      </c>
      <c r="Z149" s="12">
        <f t="shared" si="4"/>
        <v>1227</v>
      </c>
      <c r="AA149" s="12">
        <f t="shared" si="4"/>
        <v>1089</v>
      </c>
      <c r="AB149" s="12">
        <f t="shared" si="4"/>
        <v>1707</v>
      </c>
      <c r="AC149" s="12">
        <f t="shared" si="4"/>
        <v>1302</v>
      </c>
      <c r="AD149" s="12">
        <f t="shared" si="4"/>
        <v>1615</v>
      </c>
      <c r="AE149" s="12">
        <f t="shared" si="4"/>
        <v>1357</v>
      </c>
      <c r="AF149" s="12">
        <f t="shared" si="4"/>
        <v>1584</v>
      </c>
      <c r="AG149" s="12">
        <f t="shared" si="4"/>
        <v>686</v>
      </c>
      <c r="AH149" s="12">
        <f t="shared" si="4"/>
        <v>27419</v>
      </c>
      <c r="AI149" s="9"/>
      <c r="AJ149" s="9"/>
    </row>
    <row r="150" ht="13.5" customHeight="1">
      <c r="A150" s="13"/>
      <c r="B150" s="13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</row>
    <row r="151" ht="13.5" customHeight="1">
      <c r="A151" s="13"/>
      <c r="B151" s="13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</row>
    <row r="980" ht="13.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</row>
    <row r="981" ht="13.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</row>
    <row r="982" ht="13.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</row>
    <row r="983" ht="13.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</row>
    <row r="984" ht="13.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</row>
    <row r="985" ht="13.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</row>
    <row r="986" ht="13.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</row>
    <row r="987" ht="13.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</row>
    <row r="988" ht="13.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</row>
    <row r="989" ht="13.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</row>
    <row r="990" ht="13.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</row>
    <row r="991" ht="13.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</row>
    <row r="992" ht="13.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</row>
    <row r="993" ht="13.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</row>
    <row r="994" ht="13.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</row>
    <row r="995" ht="13.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</row>
    <row r="996" ht="13.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</row>
    <row r="997" ht="13.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</row>
    <row r="998" ht="13.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</row>
    <row r="999" ht="13.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</row>
    <row r="1000" ht="13.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</row>
    <row r="1001" ht="13.5" customHeight="1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</row>
    <row r="1002" ht="13.5" customHeight="1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</row>
    <row r="1003" ht="13.5" customHeight="1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</row>
    <row r="1004" ht="13.5" customHeight="1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</row>
    <row r="1005" ht="13.5" customHeight="1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</row>
    <row r="1006" ht="13.5" customHeight="1">
      <c r="A1006" s="9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</row>
    <row r="1007" ht="13.5" customHeight="1">
      <c r="A1007" s="9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</row>
    <row r="1008" ht="13.5" customHeight="1">
      <c r="A1008" s="9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</row>
    <row r="1009" ht="13.5" customHeight="1">
      <c r="A1009" s="9"/>
      <c r="B1009" s="9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</row>
    <row r="1010" ht="13.5" customHeight="1">
      <c r="A1010" s="9"/>
      <c r="B1010" s="9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</row>
    <row r="1011" ht="13.5" customHeight="1">
      <c r="A1011" s="9"/>
      <c r="B1011" s="9"/>
      <c r="C1011" s="9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</row>
    <row r="1012" ht="13.5" customHeight="1">
      <c r="A1012" s="9"/>
      <c r="B1012" s="9"/>
      <c r="C1012" s="9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</row>
    <row r="1013" ht="13.5" customHeight="1">
      <c r="A1013" s="9"/>
      <c r="B1013" s="9"/>
      <c r="C1013" s="9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</row>
    <row r="1014" ht="13.5" customHeight="1">
      <c r="A1014" s="9"/>
      <c r="B1014" s="9"/>
      <c r="C1014" s="9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</row>
    <row r="1015" ht="13.5" customHeight="1">
      <c r="A1015" s="9"/>
      <c r="B1015" s="9"/>
      <c r="C1015" s="9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</row>
    <row r="1016" ht="13.5" customHeight="1">
      <c r="A1016" s="9"/>
      <c r="B1016" s="9"/>
      <c r="C1016" s="9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</row>
    <row r="1017" ht="13.5" customHeight="1">
      <c r="A1017" s="9"/>
      <c r="B1017" s="9"/>
      <c r="C1017" s="9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</row>
    <row r="1018" ht="13.5" customHeight="1">
      <c r="A1018" s="9"/>
      <c r="B1018" s="9"/>
      <c r="C1018" s="9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</row>
    <row r="1019" ht="13.5" customHeight="1">
      <c r="A1019" s="9"/>
      <c r="B1019" s="9"/>
      <c r="C1019" s="9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</row>
    <row r="1020" ht="13.5" customHeight="1">
      <c r="A1020" s="9"/>
      <c r="B1020" s="9"/>
      <c r="C1020" s="9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</row>
    <row r="1021" ht="13.5" customHeight="1">
      <c r="A1021" s="9"/>
      <c r="B1021" s="9"/>
      <c r="C1021" s="9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</row>
    <row r="1022" ht="13.5" customHeight="1">
      <c r="A1022" s="9"/>
      <c r="B1022" s="9"/>
      <c r="C1022" s="9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</row>
    <row r="1023" ht="13.5" customHeight="1">
      <c r="A1023" s="9"/>
      <c r="B1023" s="9"/>
      <c r="C1023" s="9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</row>
    <row r="1024" ht="13.5" customHeight="1">
      <c r="A1024" s="9"/>
      <c r="B1024" s="9"/>
      <c r="C1024" s="9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</row>
    <row r="1025" ht="13.5" customHeight="1">
      <c r="A1025" s="9"/>
      <c r="B1025" s="9"/>
      <c r="C1025" s="9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</row>
    <row r="1026" ht="13.5" customHeight="1">
      <c r="A1026" s="9"/>
      <c r="B1026" s="9"/>
      <c r="C1026" s="9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</row>
    <row r="1027" ht="13.5" customHeight="1">
      <c r="A1027" s="9"/>
      <c r="B1027" s="9"/>
      <c r="C1027" s="9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</row>
    <row r="1028" ht="13.5" customHeight="1">
      <c r="A1028" s="9"/>
      <c r="B1028" s="9"/>
      <c r="C1028" s="9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</row>
    <row r="1029" ht="13.5" customHeight="1">
      <c r="A1029" s="9"/>
      <c r="B1029" s="9"/>
      <c r="C1029" s="9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</row>
    <row r="1030" ht="13.5" customHeight="1">
      <c r="A1030" s="9"/>
      <c r="B1030" s="9"/>
      <c r="C1030" s="9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</row>
    <row r="1031" ht="13.5" customHeight="1">
      <c r="A1031" s="9"/>
      <c r="B1031" s="9"/>
      <c r="C1031" s="9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</row>
    <row r="1032" ht="13.5" customHeight="1">
      <c r="A1032" s="9"/>
      <c r="B1032" s="9"/>
      <c r="C1032" s="9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</row>
    <row r="1033" ht="13.5" customHeight="1">
      <c r="A1033" s="9"/>
      <c r="B1033" s="9"/>
      <c r="C1033" s="9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</row>
    <row r="1034" ht="13.5" customHeight="1">
      <c r="A1034" s="9"/>
      <c r="B1034" s="9"/>
      <c r="C1034" s="9"/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</row>
    <row r="1035" ht="13.5" customHeight="1">
      <c r="A1035" s="9"/>
      <c r="B1035" s="9"/>
      <c r="C1035" s="9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</row>
    <row r="1036" ht="13.5" customHeight="1">
      <c r="A1036" s="9"/>
      <c r="B1036" s="9"/>
      <c r="C1036" s="9"/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</row>
    <row r="1037" ht="13.5" customHeight="1">
      <c r="A1037" s="9"/>
      <c r="B1037" s="9"/>
      <c r="C1037" s="9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</row>
    <row r="1038" ht="13.5" customHeight="1">
      <c r="A1038" s="9"/>
      <c r="B1038" s="9"/>
      <c r="C1038" s="9"/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</row>
    <row r="1039" ht="13.5" customHeight="1">
      <c r="A1039" s="9"/>
      <c r="B1039" s="9"/>
      <c r="C1039" s="9"/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</row>
    <row r="1040" ht="13.5" customHeight="1">
      <c r="A1040" s="9"/>
      <c r="B1040" s="9"/>
      <c r="C1040" s="9"/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</row>
    <row r="1041" ht="13.5" customHeight="1">
      <c r="A1041" s="9"/>
      <c r="B1041" s="9"/>
      <c r="C1041" s="9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</row>
    <row r="1042" ht="13.5" customHeight="1">
      <c r="A1042" s="9"/>
      <c r="B1042" s="9"/>
      <c r="C1042" s="9"/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</row>
    <row r="1043" ht="13.5" customHeight="1">
      <c r="A1043" s="9"/>
      <c r="B1043" s="9"/>
      <c r="C1043" s="9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</row>
    <row r="1044" ht="13.5" customHeight="1">
      <c r="A1044" s="9"/>
      <c r="B1044" s="9"/>
      <c r="C1044" s="9"/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</row>
    <row r="1045" ht="13.5" customHeight="1">
      <c r="A1045" s="9"/>
      <c r="B1045" s="9"/>
      <c r="C1045" s="9"/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</row>
    <row r="1046" ht="13.5" customHeight="1">
      <c r="A1046" s="9"/>
      <c r="B1046" s="9"/>
      <c r="C1046" s="9"/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</row>
    <row r="1047" ht="13.5" customHeight="1">
      <c r="A1047" s="9"/>
      <c r="B1047" s="9"/>
      <c r="C1047" s="9"/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</row>
    <row r="1048" ht="13.5" customHeight="1">
      <c r="A1048" s="9"/>
      <c r="B1048" s="9"/>
      <c r="C1048" s="9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</row>
    <row r="1049" ht="13.5" customHeight="1">
      <c r="A1049" s="9"/>
      <c r="B1049" s="9"/>
      <c r="C1049" s="9"/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</row>
    <row r="1050" ht="13.5" customHeight="1">
      <c r="A1050" s="9"/>
      <c r="B1050" s="9"/>
      <c r="C1050" s="9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</row>
    <row r="1051" ht="13.5" customHeight="1">
      <c r="A1051" s="9"/>
      <c r="B1051" s="9"/>
      <c r="C1051" s="9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</row>
    <row r="1052" ht="13.5" customHeight="1">
      <c r="A1052" s="9"/>
      <c r="B1052" s="9"/>
      <c r="C1052" s="9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</row>
    <row r="1053" ht="13.5" customHeight="1">
      <c r="A1053" s="9"/>
      <c r="B1053" s="9"/>
      <c r="C1053" s="9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</row>
    <row r="1054" ht="13.5" customHeight="1">
      <c r="A1054" s="9"/>
      <c r="B1054" s="9"/>
      <c r="C1054" s="9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</row>
    <row r="1055" ht="13.5" customHeight="1">
      <c r="A1055" s="9"/>
      <c r="B1055" s="9"/>
      <c r="C1055" s="9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</row>
    <row r="1056" ht="13.5" customHeight="1">
      <c r="A1056" s="9"/>
      <c r="B1056" s="9"/>
      <c r="C1056" s="9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</row>
    <row r="1057" ht="13.5" customHeight="1">
      <c r="A1057" s="9"/>
      <c r="B1057" s="9"/>
      <c r="C1057" s="9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</row>
    <row r="1058" ht="13.5" customHeight="1">
      <c r="A1058" s="9"/>
      <c r="B1058" s="9"/>
      <c r="C1058" s="9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</row>
    <row r="1059" ht="13.5" customHeight="1">
      <c r="A1059" s="9"/>
      <c r="B1059" s="9"/>
      <c r="C1059" s="9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</row>
    <row r="1060" ht="13.5" customHeight="1">
      <c r="A1060" s="9"/>
      <c r="B1060" s="9"/>
      <c r="C1060" s="9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</row>
    <row r="1061" ht="13.5" customHeight="1">
      <c r="A1061" s="9"/>
      <c r="B1061" s="9"/>
      <c r="C1061" s="9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</row>
    <row r="1062" ht="13.5" customHeight="1">
      <c r="A1062" s="9"/>
      <c r="B1062" s="9"/>
      <c r="C1062" s="9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</row>
    <row r="1063" ht="13.5" customHeight="1">
      <c r="A1063" s="9"/>
      <c r="B1063" s="9"/>
      <c r="C1063" s="9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</row>
    <row r="1064" ht="13.5" customHeight="1">
      <c r="A1064" s="9"/>
      <c r="B1064" s="9"/>
      <c r="C1064" s="9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</row>
    <row r="1065" ht="13.5" customHeight="1">
      <c r="A1065" s="9"/>
      <c r="B1065" s="9"/>
      <c r="C1065" s="9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</row>
    <row r="1066" ht="13.5" customHeight="1">
      <c r="A1066" s="9"/>
      <c r="B1066" s="9"/>
      <c r="C1066" s="9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</row>
    <row r="1067" ht="13.5" customHeight="1">
      <c r="A1067" s="9"/>
      <c r="B1067" s="9"/>
      <c r="C1067" s="9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</row>
    <row r="1068" ht="13.5" customHeight="1">
      <c r="A1068" s="9"/>
      <c r="B1068" s="9"/>
      <c r="C1068" s="9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</row>
    <row r="1069" ht="13.5" customHeight="1">
      <c r="A1069" s="9"/>
      <c r="B1069" s="9"/>
      <c r="C1069" s="9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</row>
    <row r="1070" ht="13.5" customHeight="1">
      <c r="A1070" s="9"/>
      <c r="B1070" s="9"/>
      <c r="C1070" s="9"/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</row>
    <row r="1071" ht="13.5" customHeight="1">
      <c r="A1071" s="9"/>
      <c r="B1071" s="9"/>
      <c r="C1071" s="9"/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</row>
    <row r="1072" ht="13.5" customHeight="1">
      <c r="A1072" s="9"/>
      <c r="B1072" s="9"/>
      <c r="C1072" s="9"/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</row>
    <row r="1073" ht="13.5" customHeight="1">
      <c r="A1073" s="9"/>
      <c r="B1073" s="9"/>
      <c r="C1073" s="9"/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</row>
    <row r="1074" ht="13.5" customHeight="1">
      <c r="A1074" s="9"/>
      <c r="B1074" s="9"/>
      <c r="C1074" s="9"/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</row>
    <row r="1075" ht="13.5" customHeight="1">
      <c r="A1075" s="9"/>
      <c r="B1075" s="9"/>
      <c r="C1075" s="9"/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</row>
    <row r="1076" ht="13.5" customHeight="1">
      <c r="A1076" s="9"/>
      <c r="B1076" s="9"/>
      <c r="C1076" s="9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</row>
    <row r="1077" ht="13.5" customHeight="1">
      <c r="A1077" s="9"/>
      <c r="B1077" s="9"/>
      <c r="C1077" s="9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</row>
    <row r="1078" ht="13.5" customHeight="1">
      <c r="A1078" s="9"/>
      <c r="B1078" s="9"/>
      <c r="C1078" s="9"/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</row>
    <row r="1079" ht="13.5" customHeight="1">
      <c r="A1079" s="9"/>
      <c r="B1079" s="9"/>
      <c r="C1079" s="9"/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</row>
    <row r="1080" ht="13.5" customHeight="1">
      <c r="A1080" s="9"/>
      <c r="B1080" s="9"/>
      <c r="C1080" s="9"/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</row>
    <row r="1081" ht="13.5" customHeight="1">
      <c r="A1081" s="9"/>
      <c r="B1081" s="9"/>
      <c r="C1081" s="9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</row>
    <row r="1082" ht="13.5" customHeight="1">
      <c r="A1082" s="9"/>
      <c r="B1082" s="9"/>
      <c r="C1082" s="9"/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</row>
    <row r="1083" ht="13.5" customHeight="1">
      <c r="A1083" s="9"/>
      <c r="B1083" s="9"/>
      <c r="C1083" s="9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</row>
    <row r="1084" ht="13.5" customHeight="1">
      <c r="A1084" s="9"/>
      <c r="B1084" s="9"/>
      <c r="C1084" s="9"/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</row>
    <row r="1085" ht="13.5" customHeight="1">
      <c r="A1085" s="9"/>
      <c r="B1085" s="9"/>
      <c r="C1085" s="9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</row>
    <row r="1086" ht="13.5" customHeight="1">
      <c r="A1086" s="9"/>
      <c r="B1086" s="9"/>
      <c r="C1086" s="9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</row>
    <row r="1087" ht="13.5" customHeight="1">
      <c r="A1087" s="9"/>
      <c r="B1087" s="9"/>
      <c r="C1087" s="9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</row>
    <row r="1088" ht="13.5" customHeight="1">
      <c r="A1088" s="9"/>
      <c r="B1088" s="9"/>
      <c r="C1088" s="9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</row>
    <row r="1089" ht="13.5" customHeight="1">
      <c r="A1089" s="9"/>
      <c r="B1089" s="9"/>
      <c r="C1089" s="9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</row>
    <row r="1090" ht="13.5" customHeight="1">
      <c r="A1090" s="9"/>
      <c r="B1090" s="9"/>
      <c r="C1090" s="9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</row>
    <row r="1091" ht="13.5" customHeight="1">
      <c r="A1091" s="9"/>
      <c r="B1091" s="9"/>
      <c r="C1091" s="9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</row>
    <row r="1092" ht="13.5" customHeight="1">
      <c r="A1092" s="9"/>
      <c r="B1092" s="9"/>
      <c r="C1092" s="9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</row>
    <row r="1093" ht="13.5" customHeight="1">
      <c r="A1093" s="9"/>
      <c r="B1093" s="9"/>
      <c r="C1093" s="9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</row>
    <row r="1094" ht="13.5" customHeight="1">
      <c r="A1094" s="9"/>
      <c r="B1094" s="9"/>
      <c r="C1094" s="9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</row>
    <row r="1095" ht="13.5" customHeight="1">
      <c r="A1095" s="9"/>
      <c r="B1095" s="9"/>
      <c r="C1095" s="9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</row>
    <row r="1096" ht="13.5" customHeight="1">
      <c r="A1096" s="9"/>
      <c r="B1096" s="9"/>
      <c r="C1096" s="9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</row>
    <row r="1097" ht="13.5" customHeight="1">
      <c r="A1097" s="9"/>
      <c r="B1097" s="9"/>
      <c r="C1097" s="9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</row>
    <row r="1098" ht="13.5" customHeight="1">
      <c r="A1098" s="9"/>
      <c r="B1098" s="9"/>
      <c r="C1098" s="9"/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</row>
    <row r="1099" ht="13.5" customHeight="1">
      <c r="A1099" s="9"/>
      <c r="B1099" s="9"/>
      <c r="C1099" s="9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</row>
    <row r="1100" ht="13.5" customHeight="1">
      <c r="A1100" s="9"/>
      <c r="B1100" s="9"/>
      <c r="C1100" s="9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</row>
    <row r="1101" ht="13.5" customHeight="1">
      <c r="A1101" s="9"/>
      <c r="B1101" s="9"/>
      <c r="C1101" s="9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</row>
  </sheetData>
  <mergeCells count="1">
    <mergeCell ref="A1:B1"/>
  </mergeCells>
  <conditionalFormatting sqref="C2:AG147">
    <cfRule type="containsBlanks" dxfId="0" priority="1">
      <formula>LEN(TRIM(C2))=0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4.86"/>
    <col customWidth="1" min="2" max="2" width="17.29"/>
    <col customWidth="1" min="3" max="4" width="19.0"/>
    <col customWidth="1" min="5" max="8" width="17.71"/>
    <col customWidth="1" min="9" max="9" width="16.14"/>
    <col customWidth="1" min="10" max="10" width="17.43"/>
    <col customWidth="1" min="11" max="11" width="17.71"/>
    <col customWidth="1" min="12" max="12" width="17.43"/>
    <col customWidth="1" min="13" max="14" width="17.71"/>
    <col customWidth="1" min="15" max="16" width="17.43"/>
    <col customWidth="1" min="17" max="18" width="17.71"/>
    <col customWidth="1" min="19" max="19" width="16.29"/>
    <col customWidth="1" min="20" max="20" width="17.43"/>
    <col customWidth="1" min="21" max="21" width="15.29"/>
    <col customWidth="1" min="22" max="22" width="17.43"/>
    <col customWidth="1" min="23" max="23" width="15.0"/>
    <col customWidth="1" min="24" max="24" width="17.43"/>
    <col customWidth="1" min="25" max="26" width="18.86"/>
    <col customWidth="1" min="27" max="27" width="14.57"/>
    <col customWidth="1" min="28" max="28" width="15.29"/>
    <col customWidth="1" min="29" max="29" width="19.29"/>
    <col customWidth="1" min="30" max="30" width="15.43"/>
    <col customWidth="1" min="31" max="31" width="18.86"/>
  </cols>
  <sheetData>
    <row r="1">
      <c r="A1" s="20" t="s">
        <v>290</v>
      </c>
      <c r="B1" s="20" t="s">
        <v>291</v>
      </c>
      <c r="C1" s="20" t="s">
        <v>292</v>
      </c>
      <c r="D1" s="20" t="s">
        <v>293</v>
      </c>
      <c r="E1" s="20" t="s">
        <v>294</v>
      </c>
      <c r="F1" s="20" t="s">
        <v>295</v>
      </c>
      <c r="G1" s="20" t="s">
        <v>296</v>
      </c>
      <c r="H1" s="20" t="s">
        <v>297</v>
      </c>
      <c r="I1" s="20" t="s">
        <v>298</v>
      </c>
      <c r="J1" s="20" t="s">
        <v>299</v>
      </c>
      <c r="K1" s="20" t="s">
        <v>300</v>
      </c>
      <c r="L1" s="20" t="s">
        <v>301</v>
      </c>
      <c r="M1" s="20" t="s">
        <v>302</v>
      </c>
      <c r="N1" s="20" t="s">
        <v>303</v>
      </c>
      <c r="O1" s="20" t="s">
        <v>304</v>
      </c>
      <c r="P1" s="20" t="s">
        <v>305</v>
      </c>
      <c r="Q1" s="20" t="s">
        <v>306</v>
      </c>
      <c r="R1" s="20" t="s">
        <v>307</v>
      </c>
      <c r="S1" s="20" t="s">
        <v>308</v>
      </c>
      <c r="T1" s="20" t="s">
        <v>309</v>
      </c>
      <c r="U1" s="20" t="s">
        <v>310</v>
      </c>
      <c r="V1" s="20" t="s">
        <v>311</v>
      </c>
      <c r="W1" s="20" t="s">
        <v>312</v>
      </c>
      <c r="X1" s="20" t="s">
        <v>313</v>
      </c>
      <c r="Y1" s="20" t="s">
        <v>314</v>
      </c>
      <c r="Z1" s="20" t="s">
        <v>315</v>
      </c>
      <c r="AA1" s="20" t="s">
        <v>316</v>
      </c>
      <c r="AB1" s="20" t="s">
        <v>317</v>
      </c>
      <c r="AC1" s="20" t="s">
        <v>318</v>
      </c>
      <c r="AD1" s="20" t="s">
        <v>319</v>
      </c>
      <c r="AE1" s="20" t="s">
        <v>320</v>
      </c>
    </row>
    <row r="2">
      <c r="A2" s="21">
        <v>1.0</v>
      </c>
      <c r="B2" s="21" t="s">
        <v>321</v>
      </c>
      <c r="C2" s="21" t="s">
        <v>322</v>
      </c>
      <c r="D2" s="21" t="s">
        <v>323</v>
      </c>
      <c r="E2" s="21" t="s">
        <v>324</v>
      </c>
      <c r="F2" s="21" t="s">
        <v>322</v>
      </c>
      <c r="G2" s="21" t="s">
        <v>325</v>
      </c>
      <c r="H2" s="21" t="s">
        <v>326</v>
      </c>
      <c r="I2" s="21" t="s">
        <v>327</v>
      </c>
      <c r="J2" s="21" t="s">
        <v>322</v>
      </c>
      <c r="K2" s="21" t="s">
        <v>325</v>
      </c>
      <c r="L2" s="21" t="s">
        <v>328</v>
      </c>
      <c r="M2" s="21" t="s">
        <v>329</v>
      </c>
      <c r="N2" s="21" t="s">
        <v>321</v>
      </c>
      <c r="O2" s="21" t="s">
        <v>330</v>
      </c>
      <c r="P2" s="21" t="s">
        <v>322</v>
      </c>
      <c r="Q2" s="21" t="s">
        <v>324</v>
      </c>
      <c r="R2" s="21" t="s">
        <v>331</v>
      </c>
      <c r="S2" s="21" t="s">
        <v>332</v>
      </c>
      <c r="T2" s="21" t="s">
        <v>333</v>
      </c>
      <c r="U2" s="21" t="s">
        <v>333</v>
      </c>
      <c r="V2" s="21" t="s">
        <v>322</v>
      </c>
      <c r="W2" s="21" t="s">
        <v>334</v>
      </c>
      <c r="X2" s="21" t="s">
        <v>335</v>
      </c>
      <c r="Y2" s="21" t="s">
        <v>336</v>
      </c>
      <c r="Z2" s="21" t="s">
        <v>324</v>
      </c>
      <c r="AA2" s="21" t="s">
        <v>337</v>
      </c>
      <c r="AB2" s="21" t="s">
        <v>338</v>
      </c>
      <c r="AC2" s="21" t="s">
        <v>339</v>
      </c>
      <c r="AD2" s="21" t="s">
        <v>338</v>
      </c>
      <c r="AE2" s="21" t="s">
        <v>338</v>
      </c>
    </row>
    <row r="3">
      <c r="A3" s="21">
        <v>2.0</v>
      </c>
      <c r="B3" s="21" t="s">
        <v>340</v>
      </c>
      <c r="C3" s="21" t="s">
        <v>341</v>
      </c>
      <c r="D3" s="21" t="s">
        <v>326</v>
      </c>
      <c r="E3" s="21" t="s">
        <v>325</v>
      </c>
      <c r="F3" s="21" t="s">
        <v>325</v>
      </c>
      <c r="G3" s="21" t="s">
        <v>340</v>
      </c>
      <c r="H3" s="21" t="s">
        <v>323</v>
      </c>
      <c r="I3" s="21" t="s">
        <v>342</v>
      </c>
      <c r="J3" s="21" t="s">
        <v>343</v>
      </c>
      <c r="K3" s="21" t="s">
        <v>344</v>
      </c>
      <c r="L3" s="21" t="s">
        <v>345</v>
      </c>
      <c r="M3" s="21" t="s">
        <v>346</v>
      </c>
      <c r="N3" s="21" t="s">
        <v>322</v>
      </c>
      <c r="O3" s="21" t="s">
        <v>347</v>
      </c>
      <c r="P3" s="21" t="s">
        <v>321</v>
      </c>
      <c r="Q3" s="21" t="s">
        <v>321</v>
      </c>
      <c r="R3" s="21" t="s">
        <v>322</v>
      </c>
      <c r="S3" s="21" t="s">
        <v>348</v>
      </c>
      <c r="T3" s="21" t="s">
        <v>335</v>
      </c>
      <c r="U3" s="21" t="s">
        <v>331</v>
      </c>
      <c r="V3" s="21" t="s">
        <v>349</v>
      </c>
      <c r="W3" s="21" t="s">
        <v>333</v>
      </c>
      <c r="X3" s="21" t="s">
        <v>348</v>
      </c>
      <c r="Y3" s="21" t="s">
        <v>324</v>
      </c>
      <c r="Z3" s="21" t="s">
        <v>350</v>
      </c>
      <c r="AA3" s="21" t="s">
        <v>351</v>
      </c>
      <c r="AB3" s="21" t="s">
        <v>352</v>
      </c>
      <c r="AC3" s="21" t="s">
        <v>350</v>
      </c>
      <c r="AD3" s="21" t="s">
        <v>339</v>
      </c>
      <c r="AE3" s="21" t="s">
        <v>353</v>
      </c>
    </row>
    <row r="4">
      <c r="A4" s="21">
        <v>3.0</v>
      </c>
      <c r="B4" s="21" t="s">
        <v>345</v>
      </c>
      <c r="C4" s="21" t="s">
        <v>354</v>
      </c>
      <c r="D4" s="21" t="s">
        <v>325</v>
      </c>
      <c r="E4" s="21" t="s">
        <v>355</v>
      </c>
      <c r="F4" s="21" t="s">
        <v>356</v>
      </c>
      <c r="G4" s="21" t="s">
        <v>357</v>
      </c>
      <c r="H4" s="21" t="s">
        <v>325</v>
      </c>
      <c r="I4" s="21" t="s">
        <v>341</v>
      </c>
      <c r="J4" s="21" t="s">
        <v>358</v>
      </c>
      <c r="K4" s="21" t="s">
        <v>341</v>
      </c>
      <c r="L4" s="21" t="s">
        <v>322</v>
      </c>
      <c r="M4" s="21" t="s">
        <v>322</v>
      </c>
      <c r="N4" s="21" t="s">
        <v>359</v>
      </c>
      <c r="O4" s="21" t="s">
        <v>328</v>
      </c>
      <c r="P4" s="21" t="s">
        <v>359</v>
      </c>
      <c r="Q4" s="21" t="s">
        <v>331</v>
      </c>
      <c r="R4" s="21" t="s">
        <v>360</v>
      </c>
      <c r="S4" s="21" t="s">
        <v>349</v>
      </c>
      <c r="T4" s="21" t="s">
        <v>361</v>
      </c>
      <c r="U4" s="21" t="s">
        <v>360</v>
      </c>
      <c r="V4" s="21" t="s">
        <v>348</v>
      </c>
      <c r="W4" s="21" t="s">
        <v>362</v>
      </c>
      <c r="X4" s="21" t="s">
        <v>351</v>
      </c>
      <c r="Y4" s="21" t="s">
        <v>360</v>
      </c>
      <c r="Z4" s="21" t="s">
        <v>363</v>
      </c>
      <c r="AA4" s="21" t="s">
        <v>364</v>
      </c>
      <c r="AB4" s="21" t="s">
        <v>365</v>
      </c>
      <c r="AC4" s="21" t="s">
        <v>366</v>
      </c>
      <c r="AD4" s="21" t="s">
        <v>367</v>
      </c>
      <c r="AE4" s="21" t="s">
        <v>339</v>
      </c>
    </row>
    <row r="5">
      <c r="A5" s="21">
        <v>4.0</v>
      </c>
      <c r="B5" s="21" t="s">
        <v>354</v>
      </c>
      <c r="C5" s="21" t="s">
        <v>324</v>
      </c>
      <c r="D5" s="21" t="s">
        <v>368</v>
      </c>
      <c r="E5" s="21" t="s">
        <v>369</v>
      </c>
      <c r="F5" s="21" t="s">
        <v>370</v>
      </c>
      <c r="G5" s="21" t="s">
        <v>322</v>
      </c>
      <c r="H5" s="21" t="s">
        <v>322</v>
      </c>
      <c r="I5" s="21" t="s">
        <v>371</v>
      </c>
      <c r="J5" s="21" t="s">
        <v>372</v>
      </c>
      <c r="K5" s="21" t="s">
        <v>322</v>
      </c>
      <c r="L5" s="21" t="s">
        <v>373</v>
      </c>
      <c r="M5" s="21" t="s">
        <v>374</v>
      </c>
      <c r="N5" s="21" t="s">
        <v>331</v>
      </c>
      <c r="O5" s="21" t="s">
        <v>375</v>
      </c>
      <c r="P5" s="21" t="s">
        <v>376</v>
      </c>
      <c r="Q5" s="21" t="s">
        <v>322</v>
      </c>
      <c r="R5" s="21" t="s">
        <v>377</v>
      </c>
      <c r="S5" s="21" t="s">
        <v>324</v>
      </c>
      <c r="T5" s="21" t="s">
        <v>328</v>
      </c>
      <c r="U5" s="21" t="s">
        <v>378</v>
      </c>
      <c r="V5" s="21" t="s">
        <v>331</v>
      </c>
      <c r="W5" s="21" t="s">
        <v>379</v>
      </c>
      <c r="X5" s="21" t="s">
        <v>322</v>
      </c>
      <c r="Y5" s="21" t="s">
        <v>333</v>
      </c>
      <c r="Z5" s="21" t="s">
        <v>348</v>
      </c>
      <c r="AA5" s="21" t="s">
        <v>380</v>
      </c>
      <c r="AB5" s="21" t="s">
        <v>377</v>
      </c>
      <c r="AC5" s="21" t="s">
        <v>381</v>
      </c>
      <c r="AD5" s="21" t="s">
        <v>382</v>
      </c>
      <c r="AE5" s="21" t="s">
        <v>383</v>
      </c>
    </row>
    <row r="6">
      <c r="A6" s="21">
        <v>5.0</v>
      </c>
      <c r="B6" s="21" t="s">
        <v>341</v>
      </c>
      <c r="C6" s="21" t="s">
        <v>384</v>
      </c>
      <c r="D6" s="21" t="s">
        <v>385</v>
      </c>
      <c r="E6" s="21" t="s">
        <v>386</v>
      </c>
      <c r="F6" s="21" t="s">
        <v>387</v>
      </c>
      <c r="G6" s="21" t="s">
        <v>358</v>
      </c>
      <c r="H6" s="21" t="s">
        <v>321</v>
      </c>
      <c r="I6" s="21" t="s">
        <v>388</v>
      </c>
      <c r="J6" s="21" t="s">
        <v>344</v>
      </c>
      <c r="K6" s="21" t="s">
        <v>389</v>
      </c>
      <c r="L6" s="21" t="s">
        <v>323</v>
      </c>
      <c r="M6" s="21" t="s">
        <v>325</v>
      </c>
      <c r="N6" s="21" t="s">
        <v>330</v>
      </c>
      <c r="O6" s="21" t="s">
        <v>346</v>
      </c>
      <c r="P6" s="21" t="s">
        <v>390</v>
      </c>
      <c r="Q6" s="21" t="s">
        <v>329</v>
      </c>
      <c r="R6" s="21" t="s">
        <v>391</v>
      </c>
      <c r="S6" s="21" t="s">
        <v>362</v>
      </c>
      <c r="T6" s="21" t="s">
        <v>322</v>
      </c>
      <c r="U6" s="21" t="s">
        <v>392</v>
      </c>
      <c r="V6" s="21" t="s">
        <v>337</v>
      </c>
      <c r="W6" s="21" t="s">
        <v>393</v>
      </c>
      <c r="X6" s="21" t="s">
        <v>394</v>
      </c>
      <c r="Y6" s="21" t="s">
        <v>359</v>
      </c>
      <c r="Z6" s="21" t="s">
        <v>359</v>
      </c>
      <c r="AA6" s="21" t="s">
        <v>395</v>
      </c>
      <c r="AB6" s="21" t="s">
        <v>332</v>
      </c>
      <c r="AC6" s="21" t="s">
        <v>396</v>
      </c>
      <c r="AD6" s="21" t="s">
        <v>397</v>
      </c>
      <c r="AE6" s="21" t="s">
        <v>396</v>
      </c>
    </row>
    <row r="7">
      <c r="A7" s="21">
        <v>6.0</v>
      </c>
      <c r="B7" s="21" t="s">
        <v>374</v>
      </c>
      <c r="C7" s="21" t="s">
        <v>398</v>
      </c>
      <c r="D7" s="21" t="s">
        <v>321</v>
      </c>
      <c r="E7" s="21" t="s">
        <v>399</v>
      </c>
      <c r="F7" s="21" t="s">
        <v>400</v>
      </c>
      <c r="G7" s="21" t="s">
        <v>401</v>
      </c>
      <c r="H7" s="21" t="s">
        <v>401</v>
      </c>
      <c r="I7" s="21" t="s">
        <v>321</v>
      </c>
      <c r="J7" s="21" t="s">
        <v>402</v>
      </c>
      <c r="K7" s="21" t="s">
        <v>403</v>
      </c>
      <c r="L7" s="21" t="s">
        <v>404</v>
      </c>
      <c r="M7" s="21" t="s">
        <v>375</v>
      </c>
      <c r="N7" s="21" t="s">
        <v>325</v>
      </c>
      <c r="O7" s="21" t="s">
        <v>405</v>
      </c>
      <c r="P7" s="21" t="s">
        <v>331</v>
      </c>
      <c r="Q7" s="21" t="s">
        <v>325</v>
      </c>
      <c r="R7" s="21" t="s">
        <v>329</v>
      </c>
      <c r="S7" s="21" t="s">
        <v>406</v>
      </c>
      <c r="T7" s="21" t="s">
        <v>348</v>
      </c>
      <c r="U7" s="21" t="s">
        <v>359</v>
      </c>
      <c r="V7" s="21" t="s">
        <v>407</v>
      </c>
      <c r="W7" s="21" t="s">
        <v>406</v>
      </c>
      <c r="X7" s="21" t="s">
        <v>408</v>
      </c>
      <c r="Y7" s="21" t="s">
        <v>409</v>
      </c>
      <c r="Z7" s="21" t="s">
        <v>337</v>
      </c>
      <c r="AA7" s="21" t="s">
        <v>410</v>
      </c>
      <c r="AB7" s="21" t="s">
        <v>350</v>
      </c>
      <c r="AC7" s="21" t="s">
        <v>411</v>
      </c>
      <c r="AD7" s="21" t="s">
        <v>412</v>
      </c>
      <c r="AE7" s="21" t="s">
        <v>413</v>
      </c>
    </row>
    <row r="8">
      <c r="A8" s="21">
        <v>7.0</v>
      </c>
      <c r="B8" s="21" t="s">
        <v>414</v>
      </c>
      <c r="C8" s="21" t="s">
        <v>368</v>
      </c>
      <c r="D8" s="21" t="s">
        <v>387</v>
      </c>
      <c r="E8" s="21" t="s">
        <v>415</v>
      </c>
      <c r="F8" s="21" t="s">
        <v>327</v>
      </c>
      <c r="G8" s="21" t="s">
        <v>375</v>
      </c>
      <c r="H8" s="21" t="s">
        <v>416</v>
      </c>
      <c r="I8" s="21" t="s">
        <v>329</v>
      </c>
      <c r="J8" s="21" t="s">
        <v>341</v>
      </c>
      <c r="K8" s="21" t="s">
        <v>392</v>
      </c>
      <c r="L8" s="21" t="s">
        <v>375</v>
      </c>
      <c r="M8" s="21" t="s">
        <v>417</v>
      </c>
      <c r="N8" s="21" t="s">
        <v>324</v>
      </c>
      <c r="O8" s="21" t="s">
        <v>418</v>
      </c>
      <c r="P8" s="21" t="s">
        <v>342</v>
      </c>
      <c r="Q8" s="21" t="s">
        <v>348</v>
      </c>
      <c r="R8" s="21" t="s">
        <v>325</v>
      </c>
      <c r="S8" s="21" t="s">
        <v>419</v>
      </c>
      <c r="T8" s="21" t="s">
        <v>324</v>
      </c>
      <c r="U8" s="21" t="s">
        <v>332</v>
      </c>
      <c r="V8" s="21" t="s">
        <v>361</v>
      </c>
      <c r="W8" s="21" t="s">
        <v>420</v>
      </c>
      <c r="X8" s="21" t="s">
        <v>421</v>
      </c>
      <c r="Y8" s="21" t="s">
        <v>392</v>
      </c>
      <c r="Z8" s="21" t="s">
        <v>422</v>
      </c>
      <c r="AA8" s="21" t="s">
        <v>392</v>
      </c>
      <c r="AB8" s="21" t="s">
        <v>423</v>
      </c>
      <c r="AC8" s="21" t="s">
        <v>424</v>
      </c>
      <c r="AD8" s="21" t="s">
        <v>423</v>
      </c>
      <c r="AE8" s="21" t="s">
        <v>408</v>
      </c>
    </row>
    <row r="9">
      <c r="A9" s="21">
        <v>8.0</v>
      </c>
      <c r="B9" s="21" t="s">
        <v>425</v>
      </c>
      <c r="C9" s="21" t="s">
        <v>426</v>
      </c>
      <c r="D9" s="21" t="s">
        <v>386</v>
      </c>
      <c r="E9" s="21" t="s">
        <v>416</v>
      </c>
      <c r="F9" s="21" t="s">
        <v>371</v>
      </c>
      <c r="G9" s="21" t="s">
        <v>371</v>
      </c>
      <c r="H9" s="21" t="s">
        <v>337</v>
      </c>
      <c r="I9" s="21" t="s">
        <v>427</v>
      </c>
      <c r="J9" s="21" t="s">
        <v>428</v>
      </c>
      <c r="K9" s="21" t="s">
        <v>429</v>
      </c>
      <c r="L9" s="21" t="s">
        <v>430</v>
      </c>
      <c r="M9" s="21" t="s">
        <v>323</v>
      </c>
      <c r="N9" s="21" t="s">
        <v>431</v>
      </c>
      <c r="O9" s="21" t="s">
        <v>370</v>
      </c>
      <c r="P9" s="21" t="s">
        <v>366</v>
      </c>
      <c r="Q9" s="21" t="s">
        <v>349</v>
      </c>
      <c r="R9" s="21" t="s">
        <v>328</v>
      </c>
      <c r="S9" s="21" t="s">
        <v>432</v>
      </c>
      <c r="T9" s="21" t="s">
        <v>337</v>
      </c>
      <c r="U9" s="21" t="s">
        <v>433</v>
      </c>
      <c r="V9" s="21" t="s">
        <v>394</v>
      </c>
      <c r="W9" s="21" t="s">
        <v>348</v>
      </c>
      <c r="X9" s="21" t="s">
        <v>434</v>
      </c>
      <c r="Y9" s="21" t="s">
        <v>321</v>
      </c>
      <c r="Z9" s="21" t="s">
        <v>396</v>
      </c>
      <c r="AA9" s="21" t="s">
        <v>366</v>
      </c>
      <c r="AB9" s="21" t="s">
        <v>395</v>
      </c>
      <c r="AC9" s="21" t="s">
        <v>352</v>
      </c>
      <c r="AD9" s="21" t="s">
        <v>435</v>
      </c>
      <c r="AE9" s="21" t="s">
        <v>436</v>
      </c>
    </row>
    <row r="10">
      <c r="A10" s="21">
        <v>9.0</v>
      </c>
      <c r="B10" s="21" t="s">
        <v>392</v>
      </c>
      <c r="C10" s="21" t="s">
        <v>371</v>
      </c>
      <c r="D10" s="21" t="s">
        <v>375</v>
      </c>
      <c r="E10" s="21" t="s">
        <v>354</v>
      </c>
      <c r="F10" s="21" t="s">
        <v>340</v>
      </c>
      <c r="G10" s="21" t="s">
        <v>345</v>
      </c>
      <c r="H10" s="21" t="s">
        <v>357</v>
      </c>
      <c r="I10" s="21" t="s">
        <v>422</v>
      </c>
      <c r="J10" s="21" t="s">
        <v>437</v>
      </c>
      <c r="K10" s="21" t="s">
        <v>374</v>
      </c>
      <c r="L10" s="21" t="s">
        <v>324</v>
      </c>
      <c r="M10" s="21" t="s">
        <v>321</v>
      </c>
      <c r="N10" s="21" t="s">
        <v>438</v>
      </c>
      <c r="O10" s="21" t="s">
        <v>374</v>
      </c>
      <c r="P10" s="21" t="s">
        <v>407</v>
      </c>
      <c r="Q10" s="21" t="s">
        <v>391</v>
      </c>
      <c r="R10" s="21" t="s">
        <v>394</v>
      </c>
      <c r="S10" s="21" t="s">
        <v>329</v>
      </c>
      <c r="T10" s="21" t="s">
        <v>363</v>
      </c>
      <c r="U10" s="21" t="s">
        <v>439</v>
      </c>
      <c r="V10" s="21" t="s">
        <v>362</v>
      </c>
      <c r="W10" s="21" t="s">
        <v>440</v>
      </c>
      <c r="X10" s="21" t="s">
        <v>337</v>
      </c>
      <c r="Y10" s="21" t="s">
        <v>410</v>
      </c>
      <c r="Z10" s="21" t="s">
        <v>333</v>
      </c>
      <c r="AA10" s="21" t="s">
        <v>408</v>
      </c>
      <c r="AB10" s="21" t="s">
        <v>441</v>
      </c>
      <c r="AC10" s="21" t="s">
        <v>442</v>
      </c>
      <c r="AD10" s="21" t="s">
        <v>443</v>
      </c>
      <c r="AE10" s="21" t="s">
        <v>351</v>
      </c>
    </row>
    <row r="11">
      <c r="A11" s="21">
        <v>10.0</v>
      </c>
      <c r="B11" s="21" t="s">
        <v>444</v>
      </c>
      <c r="C11" s="21" t="s">
        <v>392</v>
      </c>
      <c r="D11" s="21" t="s">
        <v>327</v>
      </c>
      <c r="E11" s="21" t="s">
        <v>387</v>
      </c>
      <c r="F11" s="21" t="s">
        <v>357</v>
      </c>
      <c r="G11" s="21" t="s">
        <v>354</v>
      </c>
      <c r="H11" s="21" t="s">
        <v>344</v>
      </c>
      <c r="I11" s="21" t="s">
        <v>356</v>
      </c>
      <c r="J11" s="21" t="s">
        <v>374</v>
      </c>
      <c r="K11" s="21" t="s">
        <v>377</v>
      </c>
      <c r="L11" s="21" t="s">
        <v>374</v>
      </c>
      <c r="M11" s="21" t="s">
        <v>445</v>
      </c>
      <c r="N11" s="21" t="s">
        <v>323</v>
      </c>
      <c r="O11" s="21" t="s">
        <v>446</v>
      </c>
      <c r="P11" s="21" t="s">
        <v>392</v>
      </c>
      <c r="Q11" s="21" t="s">
        <v>394</v>
      </c>
      <c r="R11" s="21" t="s">
        <v>342</v>
      </c>
      <c r="S11" s="21" t="s">
        <v>394</v>
      </c>
      <c r="T11" s="21" t="s">
        <v>445</v>
      </c>
      <c r="U11" s="21" t="s">
        <v>447</v>
      </c>
      <c r="V11" s="21" t="s">
        <v>448</v>
      </c>
      <c r="W11" s="21" t="s">
        <v>339</v>
      </c>
      <c r="X11" s="21" t="s">
        <v>331</v>
      </c>
      <c r="Y11" s="21" t="s">
        <v>364</v>
      </c>
      <c r="Z11" s="21" t="s">
        <v>339</v>
      </c>
      <c r="AA11" s="21" t="s">
        <v>409</v>
      </c>
      <c r="AB11" s="21" t="s">
        <v>378</v>
      </c>
      <c r="AC11" s="21" t="s">
        <v>449</v>
      </c>
      <c r="AD11" s="21" t="s">
        <v>422</v>
      </c>
      <c r="AE11" s="21" t="s">
        <v>422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9.57"/>
    <col customWidth="1" min="2" max="17" width="4.71"/>
    <col customWidth="1" min="18" max="20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1">
        <v>13.0</v>
      </c>
      <c r="O1" s="1">
        <v>14.0</v>
      </c>
      <c r="P1" s="1">
        <v>15.0</v>
      </c>
      <c r="Q1" s="1">
        <v>16.0</v>
      </c>
      <c r="R1" s="2" t="s">
        <v>1</v>
      </c>
      <c r="S1" s="2" t="s">
        <v>2</v>
      </c>
      <c r="T1" s="2" t="s">
        <v>3</v>
      </c>
    </row>
    <row r="2" ht="13.5" customHeight="1">
      <c r="A2" s="8" t="s">
        <v>450</v>
      </c>
      <c r="B2" s="4">
        <v>7.0</v>
      </c>
      <c r="C2" s="4">
        <v>5.0</v>
      </c>
      <c r="D2" s="4">
        <v>9.0</v>
      </c>
      <c r="E2" s="4">
        <v>11.0</v>
      </c>
      <c r="F2" s="4">
        <v>9.0</v>
      </c>
      <c r="G2" s="4">
        <v>10.0</v>
      </c>
      <c r="H2" s="4">
        <v>1.0</v>
      </c>
      <c r="I2" s="4">
        <v>10.0</v>
      </c>
      <c r="J2" s="4">
        <v>4.0</v>
      </c>
      <c r="K2" s="4">
        <v>17.0</v>
      </c>
      <c r="L2" s="4">
        <v>5.0</v>
      </c>
      <c r="M2" s="4">
        <v>7.0</v>
      </c>
      <c r="N2" s="4">
        <v>5.0</v>
      </c>
      <c r="O2" s="4">
        <v>7.0</v>
      </c>
      <c r="P2" s="4">
        <v>9.0</v>
      </c>
      <c r="Q2" s="4">
        <v>19.0</v>
      </c>
      <c r="R2" s="5">
        <f t="shared" ref="R2:R29" si="1">SUM(B2:Q2)</f>
        <v>135</v>
      </c>
      <c r="S2" s="6">
        <f t="shared" ref="S2:S29" si="2">AVERAGE(B2:Q2)</f>
        <v>8.4375</v>
      </c>
      <c r="T2" s="7">
        <f t="shared" ref="T2:T29" si="3">R2/$R$31</f>
        <v>0.0864830237</v>
      </c>
    </row>
    <row r="3" ht="13.5" customHeight="1">
      <c r="A3" s="3" t="s">
        <v>30</v>
      </c>
      <c r="B3" s="4">
        <v>5.0</v>
      </c>
      <c r="C3" s="4">
        <v>1.0</v>
      </c>
      <c r="D3" s="4">
        <v>6.0</v>
      </c>
      <c r="E3" s="4">
        <v>2.0</v>
      </c>
      <c r="F3" s="4">
        <v>2.0</v>
      </c>
      <c r="G3" s="4">
        <v>3.0</v>
      </c>
      <c r="H3" s="4">
        <v>3.0</v>
      </c>
      <c r="I3" s="4">
        <v>9.0</v>
      </c>
      <c r="J3" s="4">
        <v>2.0</v>
      </c>
      <c r="K3" s="4">
        <v>6.0</v>
      </c>
      <c r="L3" s="4">
        <v>2.0</v>
      </c>
      <c r="M3" s="4">
        <v>14.0</v>
      </c>
      <c r="N3" s="4">
        <v>4.0</v>
      </c>
      <c r="O3" s="4">
        <v>10.0</v>
      </c>
      <c r="P3" s="4">
        <v>12.0</v>
      </c>
      <c r="Q3" s="4">
        <v>16.0</v>
      </c>
      <c r="R3" s="5">
        <f t="shared" si="1"/>
        <v>97</v>
      </c>
      <c r="S3" s="6">
        <f t="shared" si="2"/>
        <v>6.0625</v>
      </c>
      <c r="T3" s="7">
        <f t="shared" si="3"/>
        <v>0.06213965407</v>
      </c>
    </row>
    <row r="4" ht="13.5" customHeight="1">
      <c r="A4" s="3" t="s">
        <v>35</v>
      </c>
      <c r="B4" s="4">
        <v>7.0</v>
      </c>
      <c r="C4" s="4">
        <v>1.0</v>
      </c>
      <c r="D4" s="4">
        <v>0.0</v>
      </c>
      <c r="E4" s="4">
        <v>2.0</v>
      </c>
      <c r="F4" s="4">
        <v>4.0</v>
      </c>
      <c r="G4" s="4">
        <v>2.0</v>
      </c>
      <c r="H4" s="4">
        <v>2.0</v>
      </c>
      <c r="I4" s="4">
        <v>7.0</v>
      </c>
      <c r="J4" s="4">
        <v>2.0</v>
      </c>
      <c r="K4" s="4">
        <v>4.0</v>
      </c>
      <c r="L4" s="4">
        <v>0.0</v>
      </c>
      <c r="M4" s="4">
        <v>14.0</v>
      </c>
      <c r="N4" s="4">
        <v>4.0</v>
      </c>
      <c r="O4" s="4">
        <v>9.0</v>
      </c>
      <c r="P4" s="4">
        <v>8.0</v>
      </c>
      <c r="Q4" s="4">
        <v>16.0</v>
      </c>
      <c r="R4" s="5">
        <f t="shared" si="1"/>
        <v>82</v>
      </c>
      <c r="S4" s="6">
        <f t="shared" si="2"/>
        <v>5.125</v>
      </c>
      <c r="T4" s="7">
        <f t="shared" si="3"/>
        <v>0.05253042921</v>
      </c>
    </row>
    <row r="5" ht="13.5" customHeight="1">
      <c r="A5" s="8" t="s">
        <v>451</v>
      </c>
      <c r="B5" s="4">
        <v>3.0</v>
      </c>
      <c r="C5" s="4">
        <v>8.0</v>
      </c>
      <c r="D5" s="4">
        <v>1.0</v>
      </c>
      <c r="E5" s="4">
        <v>1.0</v>
      </c>
      <c r="F5" s="4">
        <v>2.0</v>
      </c>
      <c r="G5" s="4">
        <v>2.0</v>
      </c>
      <c r="H5" s="4">
        <v>1.0</v>
      </c>
      <c r="I5" s="4">
        <v>2.0</v>
      </c>
      <c r="J5" s="4">
        <v>8.0</v>
      </c>
      <c r="K5" s="4">
        <v>2.0</v>
      </c>
      <c r="L5" s="4">
        <v>4.0</v>
      </c>
      <c r="M5" s="4">
        <v>5.0</v>
      </c>
      <c r="N5" s="4">
        <v>6.0</v>
      </c>
      <c r="O5" s="4">
        <v>3.0</v>
      </c>
      <c r="P5" s="4">
        <v>13.0</v>
      </c>
      <c r="Q5" s="4">
        <v>14.0</v>
      </c>
      <c r="R5" s="5">
        <f t="shared" si="1"/>
        <v>75</v>
      </c>
      <c r="S5" s="6">
        <f t="shared" si="2"/>
        <v>4.6875</v>
      </c>
      <c r="T5" s="7">
        <f t="shared" si="3"/>
        <v>0.04804612428</v>
      </c>
    </row>
    <row r="6" ht="13.5" customHeight="1">
      <c r="A6" s="3" t="s">
        <v>139</v>
      </c>
      <c r="B6" s="4">
        <v>6.0</v>
      </c>
      <c r="C6" s="4">
        <v>6.0</v>
      </c>
      <c r="D6" s="4">
        <v>8.0</v>
      </c>
      <c r="E6" s="4">
        <v>2.0</v>
      </c>
      <c r="F6" s="4">
        <v>14.0</v>
      </c>
      <c r="G6" s="4">
        <v>6.0</v>
      </c>
      <c r="H6" s="4">
        <v>1.0</v>
      </c>
      <c r="I6" s="4">
        <v>2.0</v>
      </c>
      <c r="J6" s="4">
        <v>4.0</v>
      </c>
      <c r="K6" s="4">
        <v>3.0</v>
      </c>
      <c r="L6" s="4">
        <v>3.0</v>
      </c>
      <c r="M6" s="4">
        <v>3.0</v>
      </c>
      <c r="N6" s="4">
        <v>1.0</v>
      </c>
      <c r="O6" s="4">
        <v>0.0</v>
      </c>
      <c r="P6" s="4">
        <v>9.0</v>
      </c>
      <c r="Q6" s="4">
        <v>7.0</v>
      </c>
      <c r="R6" s="5">
        <f t="shared" si="1"/>
        <v>75</v>
      </c>
      <c r="S6" s="6">
        <f t="shared" si="2"/>
        <v>4.6875</v>
      </c>
      <c r="T6" s="7">
        <f t="shared" si="3"/>
        <v>0.04804612428</v>
      </c>
    </row>
    <row r="7" ht="13.5" customHeight="1">
      <c r="A7" s="3" t="s">
        <v>452</v>
      </c>
      <c r="B7" s="4">
        <v>3.0</v>
      </c>
      <c r="C7" s="4">
        <v>3.0</v>
      </c>
      <c r="D7" s="4">
        <v>3.0</v>
      </c>
      <c r="E7" s="4">
        <v>0.0</v>
      </c>
      <c r="F7" s="4">
        <v>2.0</v>
      </c>
      <c r="G7" s="4">
        <v>6.0</v>
      </c>
      <c r="H7" s="4">
        <v>5.0</v>
      </c>
      <c r="I7" s="4">
        <v>0.0</v>
      </c>
      <c r="J7" s="4">
        <v>4.0</v>
      </c>
      <c r="K7" s="4">
        <v>4.0</v>
      </c>
      <c r="L7" s="4">
        <v>2.0</v>
      </c>
      <c r="M7" s="4">
        <v>8.0</v>
      </c>
      <c r="N7" s="4">
        <v>13.0</v>
      </c>
      <c r="O7" s="4">
        <v>8.0</v>
      </c>
      <c r="P7" s="4">
        <v>5.0</v>
      </c>
      <c r="Q7" s="4">
        <v>6.0</v>
      </c>
      <c r="R7" s="5">
        <f t="shared" si="1"/>
        <v>72</v>
      </c>
      <c r="S7" s="6">
        <f t="shared" si="2"/>
        <v>4.5</v>
      </c>
      <c r="T7" s="7">
        <f t="shared" si="3"/>
        <v>0.04612427931</v>
      </c>
    </row>
    <row r="8" ht="13.5" customHeight="1">
      <c r="A8" s="3" t="s">
        <v>218</v>
      </c>
      <c r="B8" s="4">
        <v>1.0</v>
      </c>
      <c r="C8" s="4">
        <v>3.0</v>
      </c>
      <c r="D8" s="4">
        <v>2.0</v>
      </c>
      <c r="E8" s="4">
        <v>1.0</v>
      </c>
      <c r="F8" s="4">
        <v>0.0</v>
      </c>
      <c r="G8" s="4">
        <v>3.0</v>
      </c>
      <c r="H8" s="4">
        <v>2.0</v>
      </c>
      <c r="I8" s="4">
        <v>3.0</v>
      </c>
      <c r="J8" s="4">
        <v>4.0</v>
      </c>
      <c r="K8" s="4">
        <v>4.0</v>
      </c>
      <c r="L8" s="4">
        <v>8.0</v>
      </c>
      <c r="M8" s="4">
        <v>6.0</v>
      </c>
      <c r="N8" s="4">
        <v>9.0</v>
      </c>
      <c r="O8" s="4">
        <v>6.0</v>
      </c>
      <c r="P8" s="4">
        <v>6.0</v>
      </c>
      <c r="Q8" s="4">
        <v>7.0</v>
      </c>
      <c r="R8" s="5">
        <f t="shared" si="1"/>
        <v>65</v>
      </c>
      <c r="S8" s="6">
        <f t="shared" si="2"/>
        <v>4.0625</v>
      </c>
      <c r="T8" s="7">
        <f t="shared" si="3"/>
        <v>0.04163997438</v>
      </c>
    </row>
    <row r="9" ht="13.5" customHeight="1">
      <c r="A9" s="3" t="s">
        <v>32</v>
      </c>
      <c r="B9" s="4">
        <v>4.0</v>
      </c>
      <c r="C9" s="4">
        <v>1.0</v>
      </c>
      <c r="D9" s="4">
        <v>1.0</v>
      </c>
      <c r="E9" s="4">
        <v>2.0</v>
      </c>
      <c r="F9" s="4">
        <v>0.0</v>
      </c>
      <c r="G9" s="4">
        <v>3.0</v>
      </c>
      <c r="H9" s="4">
        <v>1.0</v>
      </c>
      <c r="I9" s="4">
        <v>6.0</v>
      </c>
      <c r="J9" s="4">
        <v>2.0</v>
      </c>
      <c r="K9" s="4">
        <v>2.0</v>
      </c>
      <c r="L9" s="4">
        <v>0.0</v>
      </c>
      <c r="M9" s="4">
        <v>10.0</v>
      </c>
      <c r="N9" s="4">
        <v>5.0</v>
      </c>
      <c r="O9" s="4">
        <v>9.0</v>
      </c>
      <c r="P9" s="4">
        <v>4.0</v>
      </c>
      <c r="Q9" s="4">
        <v>14.0</v>
      </c>
      <c r="R9" s="5">
        <f t="shared" si="1"/>
        <v>64</v>
      </c>
      <c r="S9" s="6">
        <f t="shared" si="2"/>
        <v>4</v>
      </c>
      <c r="T9" s="7">
        <f t="shared" si="3"/>
        <v>0.04099935939</v>
      </c>
    </row>
    <row r="10" ht="13.5" customHeight="1">
      <c r="A10" s="3" t="s">
        <v>34</v>
      </c>
      <c r="B10" s="4">
        <v>1.0</v>
      </c>
      <c r="C10" s="4">
        <v>0.0</v>
      </c>
      <c r="D10" s="4">
        <v>1.0</v>
      </c>
      <c r="E10" s="4">
        <v>1.0</v>
      </c>
      <c r="F10" s="4">
        <v>3.0</v>
      </c>
      <c r="G10" s="4">
        <v>3.0</v>
      </c>
      <c r="H10" s="4">
        <v>2.0</v>
      </c>
      <c r="I10" s="4">
        <v>0.0</v>
      </c>
      <c r="J10" s="4">
        <v>7.0</v>
      </c>
      <c r="K10" s="4">
        <v>1.0</v>
      </c>
      <c r="L10" s="4">
        <v>2.0</v>
      </c>
      <c r="M10" s="4">
        <v>1.0</v>
      </c>
      <c r="N10" s="4">
        <v>12.0</v>
      </c>
      <c r="O10" s="4">
        <v>2.0</v>
      </c>
      <c r="P10" s="4">
        <v>4.0</v>
      </c>
      <c r="Q10" s="4">
        <v>6.0</v>
      </c>
      <c r="R10" s="5">
        <f t="shared" si="1"/>
        <v>46</v>
      </c>
      <c r="S10" s="6">
        <f t="shared" si="2"/>
        <v>2.875</v>
      </c>
      <c r="T10" s="7">
        <f t="shared" si="3"/>
        <v>0.02946828956</v>
      </c>
    </row>
    <row r="11" ht="13.5" customHeight="1">
      <c r="A11" s="3" t="s">
        <v>50</v>
      </c>
      <c r="B11" s="4">
        <v>1.0</v>
      </c>
      <c r="C11" s="4">
        <v>0.0</v>
      </c>
      <c r="D11" s="4">
        <v>4.0</v>
      </c>
      <c r="E11" s="4">
        <v>1.0</v>
      </c>
      <c r="F11" s="4">
        <v>9.0</v>
      </c>
      <c r="G11" s="4">
        <v>6.0</v>
      </c>
      <c r="H11" s="4">
        <v>3.0</v>
      </c>
      <c r="I11" s="4">
        <v>11.0</v>
      </c>
      <c r="J11" s="4">
        <v>1.0</v>
      </c>
      <c r="K11" s="4">
        <v>6.0</v>
      </c>
      <c r="L11" s="4">
        <v>1.0</v>
      </c>
      <c r="M11" s="4">
        <v>7.0</v>
      </c>
      <c r="N11" s="4">
        <v>4.0</v>
      </c>
      <c r="O11" s="4">
        <v>5.0</v>
      </c>
      <c r="P11" s="4">
        <v>9.0</v>
      </c>
      <c r="Q11" s="4"/>
      <c r="R11" s="5">
        <f t="shared" si="1"/>
        <v>68</v>
      </c>
      <c r="S11" s="6">
        <f t="shared" si="2"/>
        <v>4.533333333</v>
      </c>
      <c r="T11" s="7">
        <f t="shared" si="3"/>
        <v>0.04356181935</v>
      </c>
    </row>
    <row r="12" ht="13.5" customHeight="1">
      <c r="A12" s="3" t="s">
        <v>126</v>
      </c>
      <c r="B12" s="4">
        <v>3.0</v>
      </c>
      <c r="C12" s="4">
        <v>11.0</v>
      </c>
      <c r="D12" s="4">
        <v>7.0</v>
      </c>
      <c r="E12" s="4">
        <v>11.0</v>
      </c>
      <c r="F12" s="4">
        <v>4.0</v>
      </c>
      <c r="G12" s="4">
        <v>6.0</v>
      </c>
      <c r="H12" s="4">
        <v>5.0</v>
      </c>
      <c r="I12" s="4">
        <v>0.0</v>
      </c>
      <c r="J12" s="4">
        <v>7.0</v>
      </c>
      <c r="K12" s="4">
        <v>6.0</v>
      </c>
      <c r="L12" s="4">
        <v>0.0</v>
      </c>
      <c r="M12" s="4">
        <v>1.0</v>
      </c>
      <c r="N12" s="4">
        <v>0.0</v>
      </c>
      <c r="O12" s="4">
        <v>0.0</v>
      </c>
      <c r="P12" s="4">
        <v>0.0</v>
      </c>
      <c r="Q12" s="4"/>
      <c r="R12" s="5">
        <f t="shared" si="1"/>
        <v>61</v>
      </c>
      <c r="S12" s="6">
        <f t="shared" si="2"/>
        <v>4.066666667</v>
      </c>
      <c r="T12" s="7">
        <f t="shared" si="3"/>
        <v>0.03907751441</v>
      </c>
    </row>
    <row r="13" ht="13.5" customHeight="1">
      <c r="A13" s="3" t="s">
        <v>40</v>
      </c>
      <c r="B13" s="4">
        <v>3.0</v>
      </c>
      <c r="C13" s="4">
        <v>2.0</v>
      </c>
      <c r="D13" s="4">
        <v>1.0</v>
      </c>
      <c r="E13" s="4">
        <v>3.0</v>
      </c>
      <c r="F13" s="4">
        <v>12.0</v>
      </c>
      <c r="G13" s="4">
        <v>5.0</v>
      </c>
      <c r="H13" s="4">
        <v>1.0</v>
      </c>
      <c r="I13" s="4">
        <v>5.0</v>
      </c>
      <c r="J13" s="4">
        <v>7.0</v>
      </c>
      <c r="K13" s="4">
        <v>5.0</v>
      </c>
      <c r="L13" s="4">
        <v>4.0</v>
      </c>
      <c r="M13" s="4">
        <v>13.0</v>
      </c>
      <c r="N13" s="4">
        <v>2.0</v>
      </c>
      <c r="O13" s="4">
        <v>14.0</v>
      </c>
      <c r="P13" s="4"/>
      <c r="Q13" s="4"/>
      <c r="R13" s="5">
        <f t="shared" si="1"/>
        <v>77</v>
      </c>
      <c r="S13" s="6">
        <f t="shared" si="2"/>
        <v>5.5</v>
      </c>
      <c r="T13" s="7">
        <f t="shared" si="3"/>
        <v>0.04932735426</v>
      </c>
    </row>
    <row r="14" ht="13.5" customHeight="1">
      <c r="A14" s="3" t="s">
        <v>7</v>
      </c>
      <c r="B14" s="4">
        <v>2.0</v>
      </c>
      <c r="C14" s="4">
        <v>3.0</v>
      </c>
      <c r="D14" s="4">
        <v>4.0</v>
      </c>
      <c r="E14" s="4">
        <v>4.0</v>
      </c>
      <c r="F14" s="4">
        <v>2.0</v>
      </c>
      <c r="G14" s="4">
        <v>5.0</v>
      </c>
      <c r="H14" s="4">
        <v>7.0</v>
      </c>
      <c r="I14" s="4">
        <v>4.0</v>
      </c>
      <c r="J14" s="4">
        <v>10.0</v>
      </c>
      <c r="K14" s="4">
        <v>3.0</v>
      </c>
      <c r="L14" s="4">
        <v>3.0</v>
      </c>
      <c r="M14" s="4">
        <v>6.0</v>
      </c>
      <c r="N14" s="4">
        <v>3.0</v>
      </c>
      <c r="O14" s="4">
        <v>12.0</v>
      </c>
      <c r="P14" s="4"/>
      <c r="Q14" s="4"/>
      <c r="R14" s="5">
        <f t="shared" si="1"/>
        <v>68</v>
      </c>
      <c r="S14" s="6">
        <f t="shared" si="2"/>
        <v>4.857142857</v>
      </c>
      <c r="T14" s="7">
        <f t="shared" si="3"/>
        <v>0.04356181935</v>
      </c>
    </row>
    <row r="15" ht="13.5" customHeight="1">
      <c r="A15" s="3" t="s">
        <v>31</v>
      </c>
      <c r="B15" s="4">
        <v>5.0</v>
      </c>
      <c r="C15" s="4">
        <v>0.0</v>
      </c>
      <c r="D15" s="4">
        <v>2.0</v>
      </c>
      <c r="E15" s="4">
        <v>4.0</v>
      </c>
      <c r="F15" s="4">
        <v>3.0</v>
      </c>
      <c r="G15" s="4">
        <v>6.0</v>
      </c>
      <c r="H15" s="4">
        <v>9.0</v>
      </c>
      <c r="I15" s="4">
        <v>1.0</v>
      </c>
      <c r="J15" s="4">
        <v>9.0</v>
      </c>
      <c r="K15" s="4">
        <v>7.0</v>
      </c>
      <c r="L15" s="4">
        <v>4.0</v>
      </c>
      <c r="M15" s="4">
        <v>3.0</v>
      </c>
      <c r="N15" s="4">
        <v>15.0</v>
      </c>
      <c r="O15" s="4"/>
      <c r="P15" s="4"/>
      <c r="Q15" s="4"/>
      <c r="R15" s="5">
        <f t="shared" si="1"/>
        <v>68</v>
      </c>
      <c r="S15" s="6">
        <f t="shared" si="2"/>
        <v>5.230769231</v>
      </c>
      <c r="T15" s="7">
        <f t="shared" si="3"/>
        <v>0.04356181935</v>
      </c>
    </row>
    <row r="16" ht="13.5" customHeight="1">
      <c r="A16" s="3" t="s">
        <v>453</v>
      </c>
      <c r="B16" s="4">
        <v>0.0</v>
      </c>
      <c r="C16" s="4">
        <v>3.0</v>
      </c>
      <c r="D16" s="4">
        <v>4.0</v>
      </c>
      <c r="E16" s="4">
        <v>2.0</v>
      </c>
      <c r="F16" s="4">
        <v>4.0</v>
      </c>
      <c r="G16" s="4">
        <v>5.0</v>
      </c>
      <c r="H16" s="4">
        <v>2.0</v>
      </c>
      <c r="I16" s="4">
        <v>2.0</v>
      </c>
      <c r="J16" s="4">
        <v>5.0</v>
      </c>
      <c r="K16" s="4">
        <v>4.0</v>
      </c>
      <c r="L16" s="4">
        <v>1.0</v>
      </c>
      <c r="M16" s="4">
        <v>7.0</v>
      </c>
      <c r="N16" s="4"/>
      <c r="O16" s="4"/>
      <c r="P16" s="4"/>
      <c r="Q16" s="4"/>
      <c r="R16" s="5">
        <f t="shared" si="1"/>
        <v>39</v>
      </c>
      <c r="S16" s="6">
        <f t="shared" si="2"/>
        <v>3.25</v>
      </c>
      <c r="T16" s="7">
        <f t="shared" si="3"/>
        <v>0.02498398463</v>
      </c>
    </row>
    <row r="17" ht="13.5" customHeight="1">
      <c r="A17" s="3" t="s">
        <v>206</v>
      </c>
      <c r="B17" s="4">
        <v>1.0</v>
      </c>
      <c r="C17" s="4">
        <v>3.0</v>
      </c>
      <c r="D17" s="4">
        <v>1.0</v>
      </c>
      <c r="E17" s="4">
        <v>10.0</v>
      </c>
      <c r="F17" s="4">
        <v>3.0</v>
      </c>
      <c r="G17" s="4">
        <v>2.0</v>
      </c>
      <c r="H17" s="4">
        <v>0.0</v>
      </c>
      <c r="I17" s="4">
        <v>5.0</v>
      </c>
      <c r="J17" s="4">
        <v>3.0</v>
      </c>
      <c r="K17" s="4">
        <v>3.0</v>
      </c>
      <c r="L17" s="4">
        <v>12.0</v>
      </c>
      <c r="M17" s="4"/>
      <c r="N17" s="4"/>
      <c r="O17" s="4"/>
      <c r="P17" s="4"/>
      <c r="Q17" s="4"/>
      <c r="R17" s="5">
        <f t="shared" si="1"/>
        <v>43</v>
      </c>
      <c r="S17" s="6">
        <f t="shared" si="2"/>
        <v>3.909090909</v>
      </c>
      <c r="T17" s="7">
        <f t="shared" si="3"/>
        <v>0.02754644459</v>
      </c>
    </row>
    <row r="18" ht="13.5" customHeight="1">
      <c r="A18" s="3" t="s">
        <v>52</v>
      </c>
      <c r="B18" s="4">
        <v>6.0</v>
      </c>
      <c r="C18" s="4">
        <v>8.0</v>
      </c>
      <c r="D18" s="4">
        <v>4.0</v>
      </c>
      <c r="E18" s="4">
        <v>7.0</v>
      </c>
      <c r="F18" s="4">
        <v>15.0</v>
      </c>
      <c r="G18" s="4">
        <v>6.0</v>
      </c>
      <c r="H18" s="4">
        <v>6.0</v>
      </c>
      <c r="I18" s="4">
        <v>9.0</v>
      </c>
      <c r="J18" s="4">
        <v>5.0</v>
      </c>
      <c r="K18" s="4">
        <v>14.0</v>
      </c>
      <c r="L18" s="4"/>
      <c r="M18" s="4"/>
      <c r="N18" s="4"/>
      <c r="O18" s="4"/>
      <c r="P18" s="4"/>
      <c r="Q18" s="4"/>
      <c r="R18" s="5">
        <f t="shared" si="1"/>
        <v>80</v>
      </c>
      <c r="S18" s="6">
        <f t="shared" si="2"/>
        <v>8</v>
      </c>
      <c r="T18" s="7">
        <f t="shared" si="3"/>
        <v>0.05124919923</v>
      </c>
    </row>
    <row r="19" ht="13.5" customHeight="1">
      <c r="A19" s="3" t="s">
        <v>88</v>
      </c>
      <c r="B19" s="4">
        <v>2.0</v>
      </c>
      <c r="C19" s="4">
        <v>0.0</v>
      </c>
      <c r="D19" s="4">
        <v>1.0</v>
      </c>
      <c r="E19" s="4">
        <v>4.0</v>
      </c>
      <c r="F19" s="4">
        <v>5.0</v>
      </c>
      <c r="G19" s="4">
        <v>8.0</v>
      </c>
      <c r="H19" s="4">
        <v>9.0</v>
      </c>
      <c r="I19" s="4">
        <v>2.0</v>
      </c>
      <c r="J19" s="4">
        <v>9.0</v>
      </c>
      <c r="K19" s="4"/>
      <c r="L19" s="4"/>
      <c r="M19" s="4"/>
      <c r="N19" s="4"/>
      <c r="O19" s="4"/>
      <c r="P19" s="4"/>
      <c r="Q19" s="4"/>
      <c r="R19" s="5">
        <f t="shared" si="1"/>
        <v>40</v>
      </c>
      <c r="S19" s="6">
        <f t="shared" si="2"/>
        <v>4.444444444</v>
      </c>
      <c r="T19" s="7">
        <f t="shared" si="3"/>
        <v>0.02562459962</v>
      </c>
    </row>
    <row r="20" ht="13.5" customHeight="1">
      <c r="A20" s="3" t="s">
        <v>124</v>
      </c>
      <c r="B20" s="4">
        <v>2.0</v>
      </c>
      <c r="C20" s="4">
        <v>1.0</v>
      </c>
      <c r="D20" s="4">
        <v>3.0</v>
      </c>
      <c r="E20" s="4">
        <v>2.0</v>
      </c>
      <c r="F20" s="4">
        <v>6.0</v>
      </c>
      <c r="G20" s="4">
        <v>4.0</v>
      </c>
      <c r="H20" s="4">
        <v>7.0</v>
      </c>
      <c r="I20" s="4">
        <v>7.0</v>
      </c>
      <c r="J20" s="4">
        <v>6.0</v>
      </c>
      <c r="K20" s="4"/>
      <c r="L20" s="4"/>
      <c r="M20" s="4"/>
      <c r="N20" s="4"/>
      <c r="O20" s="4"/>
      <c r="P20" s="4"/>
      <c r="Q20" s="4"/>
      <c r="R20" s="5">
        <f t="shared" si="1"/>
        <v>38</v>
      </c>
      <c r="S20" s="6">
        <f t="shared" si="2"/>
        <v>4.222222222</v>
      </c>
      <c r="T20" s="7">
        <f t="shared" si="3"/>
        <v>0.02434336963</v>
      </c>
    </row>
    <row r="21" ht="13.5" customHeight="1">
      <c r="A21" s="3" t="s">
        <v>36</v>
      </c>
      <c r="B21" s="4">
        <v>2.0</v>
      </c>
      <c r="C21" s="4">
        <v>5.0</v>
      </c>
      <c r="D21" s="4">
        <v>1.0</v>
      </c>
      <c r="E21" s="4">
        <v>5.0</v>
      </c>
      <c r="F21" s="4">
        <v>4.0</v>
      </c>
      <c r="G21" s="4">
        <v>2.0</v>
      </c>
      <c r="H21" s="4">
        <v>3.0</v>
      </c>
      <c r="I21" s="4">
        <v>5.0</v>
      </c>
      <c r="J21" s="4">
        <v>2.0</v>
      </c>
      <c r="K21" s="4"/>
      <c r="L21" s="4"/>
      <c r="M21" s="4"/>
      <c r="N21" s="4"/>
      <c r="O21" s="4"/>
      <c r="P21" s="4"/>
      <c r="Q21" s="4"/>
      <c r="R21" s="5">
        <f t="shared" si="1"/>
        <v>29</v>
      </c>
      <c r="S21" s="6">
        <f t="shared" si="2"/>
        <v>3.222222222</v>
      </c>
      <c r="T21" s="7">
        <f t="shared" si="3"/>
        <v>0.01857783472</v>
      </c>
    </row>
    <row r="22" ht="13.5" customHeight="1">
      <c r="A22" s="3" t="s">
        <v>74</v>
      </c>
      <c r="B22" s="4">
        <v>7.0</v>
      </c>
      <c r="C22" s="4">
        <v>7.0</v>
      </c>
      <c r="D22" s="4">
        <v>1.0</v>
      </c>
      <c r="E22" s="4">
        <v>4.0</v>
      </c>
      <c r="F22" s="4">
        <v>6.0</v>
      </c>
      <c r="G22" s="4">
        <v>11.0</v>
      </c>
      <c r="H22" s="4">
        <v>5.0</v>
      </c>
      <c r="I22" s="4">
        <v>15.0</v>
      </c>
      <c r="J22" s="4"/>
      <c r="K22" s="4"/>
      <c r="L22" s="4"/>
      <c r="M22" s="4"/>
      <c r="N22" s="22"/>
      <c r="O22" s="4"/>
      <c r="P22" s="4"/>
      <c r="Q22" s="4"/>
      <c r="R22" s="5">
        <f t="shared" si="1"/>
        <v>56</v>
      </c>
      <c r="S22" s="6">
        <f t="shared" si="2"/>
        <v>7</v>
      </c>
      <c r="T22" s="7">
        <f t="shared" si="3"/>
        <v>0.03587443946</v>
      </c>
    </row>
    <row r="23" ht="13.5" customHeight="1">
      <c r="A23" s="3" t="s">
        <v>182</v>
      </c>
      <c r="B23" s="4">
        <v>3.0</v>
      </c>
      <c r="C23" s="4">
        <v>4.0</v>
      </c>
      <c r="D23" s="4">
        <v>2.0</v>
      </c>
      <c r="E23" s="4">
        <v>4.0</v>
      </c>
      <c r="F23" s="4">
        <v>9.0</v>
      </c>
      <c r="G23" s="4">
        <v>5.0</v>
      </c>
      <c r="H23" s="4">
        <v>3.0</v>
      </c>
      <c r="I23" s="4">
        <v>5.0</v>
      </c>
      <c r="J23" s="4"/>
      <c r="K23" s="4"/>
      <c r="L23" s="4"/>
      <c r="M23" s="4"/>
      <c r="N23" s="4"/>
      <c r="O23" s="4"/>
      <c r="P23" s="4"/>
      <c r="Q23" s="4"/>
      <c r="R23" s="5">
        <f t="shared" si="1"/>
        <v>35</v>
      </c>
      <c r="S23" s="6">
        <f t="shared" si="2"/>
        <v>4.375</v>
      </c>
      <c r="T23" s="7">
        <f t="shared" si="3"/>
        <v>0.02242152466</v>
      </c>
    </row>
    <row r="24" ht="13.5" customHeight="1">
      <c r="A24" s="3" t="s">
        <v>48</v>
      </c>
      <c r="B24" s="4">
        <v>3.0</v>
      </c>
      <c r="C24" s="4">
        <v>8.0</v>
      </c>
      <c r="D24" s="4">
        <v>5.0</v>
      </c>
      <c r="E24" s="4">
        <v>6.0</v>
      </c>
      <c r="F24" s="4">
        <v>2.0</v>
      </c>
      <c r="G24" s="4">
        <v>7.0</v>
      </c>
      <c r="H24" s="4">
        <v>13.0</v>
      </c>
      <c r="I24" s="4"/>
      <c r="J24" s="4"/>
      <c r="K24" s="4"/>
      <c r="L24" s="4"/>
      <c r="M24" s="4"/>
      <c r="N24" s="4"/>
      <c r="O24" s="4"/>
      <c r="P24" s="4"/>
      <c r="Q24" s="4"/>
      <c r="R24" s="5">
        <f t="shared" si="1"/>
        <v>44</v>
      </c>
      <c r="S24" s="6">
        <f t="shared" si="2"/>
        <v>6.285714286</v>
      </c>
      <c r="T24" s="7">
        <f t="shared" si="3"/>
        <v>0.02818705958</v>
      </c>
    </row>
    <row r="25" ht="13.5" customHeight="1">
      <c r="A25" s="3" t="s">
        <v>45</v>
      </c>
      <c r="B25" s="4">
        <v>14.0</v>
      </c>
      <c r="C25" s="4">
        <v>2.0</v>
      </c>
      <c r="D25" s="4">
        <v>11.0</v>
      </c>
      <c r="E25" s="4">
        <v>2.0</v>
      </c>
      <c r="F25" s="4">
        <v>11.0</v>
      </c>
      <c r="G25" s="4">
        <v>2.0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f t="shared" si="1"/>
        <v>42</v>
      </c>
      <c r="S25" s="6">
        <f t="shared" si="2"/>
        <v>7</v>
      </c>
      <c r="T25" s="7">
        <f t="shared" si="3"/>
        <v>0.0269058296</v>
      </c>
    </row>
    <row r="26" ht="13.5" customHeight="1">
      <c r="A26" s="3" t="s">
        <v>46</v>
      </c>
      <c r="B26" s="4">
        <v>4.0</v>
      </c>
      <c r="C26" s="4">
        <v>3.0</v>
      </c>
      <c r="D26" s="4">
        <v>5.0</v>
      </c>
      <c r="E26" s="4">
        <v>18.0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f t="shared" si="1"/>
        <v>30</v>
      </c>
      <c r="S26" s="6">
        <f t="shared" si="2"/>
        <v>7.5</v>
      </c>
      <c r="T26" s="7">
        <f t="shared" si="3"/>
        <v>0.01921844971</v>
      </c>
    </row>
    <row r="27" ht="13.5" customHeight="1">
      <c r="A27" s="3" t="s">
        <v>27</v>
      </c>
      <c r="B27" s="4">
        <v>1.0</v>
      </c>
      <c r="C27" s="4">
        <v>3.0</v>
      </c>
      <c r="D27" s="4">
        <v>10.0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f t="shared" si="1"/>
        <v>14</v>
      </c>
      <c r="S27" s="6">
        <f t="shared" si="2"/>
        <v>4.666666667</v>
      </c>
      <c r="T27" s="7">
        <f t="shared" si="3"/>
        <v>0.008968609865</v>
      </c>
    </row>
    <row r="28" ht="13.5" customHeight="1">
      <c r="A28" s="3" t="s">
        <v>114</v>
      </c>
      <c r="B28" s="4">
        <v>2.0</v>
      </c>
      <c r="C28" s="4">
        <v>6.0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f t="shared" si="1"/>
        <v>8</v>
      </c>
      <c r="S28" s="6">
        <f t="shared" si="2"/>
        <v>4</v>
      </c>
      <c r="T28" s="7">
        <f t="shared" si="3"/>
        <v>0.005124919923</v>
      </c>
    </row>
    <row r="29" ht="13.5" customHeight="1">
      <c r="A29" s="3" t="s">
        <v>454</v>
      </c>
      <c r="B29" s="4">
        <v>10.0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5">
        <f t="shared" si="1"/>
        <v>10</v>
      </c>
      <c r="S29" s="6">
        <f t="shared" si="2"/>
        <v>10</v>
      </c>
      <c r="T29" s="7">
        <f t="shared" si="3"/>
        <v>0.006406149904</v>
      </c>
    </row>
    <row r="30" ht="13.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</row>
    <row r="31" ht="13.5" customHeight="1">
      <c r="A31" s="10" t="s">
        <v>26</v>
      </c>
      <c r="B31" s="11">
        <f t="shared" ref="B31:R31" si="4">SUM(B$2:B$30)</f>
        <v>108</v>
      </c>
      <c r="C31" s="11">
        <f t="shared" si="4"/>
        <v>97</v>
      </c>
      <c r="D31" s="11">
        <f t="shared" si="4"/>
        <v>97</v>
      </c>
      <c r="E31" s="11">
        <f t="shared" si="4"/>
        <v>109</v>
      </c>
      <c r="F31" s="11">
        <f t="shared" si="4"/>
        <v>131</v>
      </c>
      <c r="G31" s="11">
        <f t="shared" si="4"/>
        <v>118</v>
      </c>
      <c r="H31" s="11">
        <f t="shared" si="4"/>
        <v>91</v>
      </c>
      <c r="I31" s="11">
        <f t="shared" si="4"/>
        <v>110</v>
      </c>
      <c r="J31" s="11">
        <f t="shared" si="4"/>
        <v>101</v>
      </c>
      <c r="K31" s="11">
        <f t="shared" si="4"/>
        <v>91</v>
      </c>
      <c r="L31" s="11">
        <f t="shared" si="4"/>
        <v>51</v>
      </c>
      <c r="M31" s="11">
        <f t="shared" si="4"/>
        <v>105</v>
      </c>
      <c r="N31" s="11">
        <f t="shared" si="4"/>
        <v>83</v>
      </c>
      <c r="O31" s="11">
        <f t="shared" si="4"/>
        <v>85</v>
      </c>
      <c r="P31" s="11">
        <f t="shared" si="4"/>
        <v>79</v>
      </c>
      <c r="Q31" s="11">
        <f t="shared" si="4"/>
        <v>105</v>
      </c>
      <c r="R31" s="11">
        <f t="shared" si="4"/>
        <v>1561</v>
      </c>
      <c r="S31" s="9"/>
      <c r="T31" s="9"/>
    </row>
    <row r="32" ht="13.5" customHeight="1">
      <c r="A32" s="13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</row>
    <row r="33" ht="13.5" customHeight="1">
      <c r="A33" s="13"/>
      <c r="B33" s="9"/>
      <c r="C33" s="9"/>
      <c r="D33" s="9"/>
      <c r="E33" s="9"/>
      <c r="F33" s="9"/>
      <c r="G33" s="9"/>
      <c r="H33" s="9"/>
      <c r="I33" s="9"/>
      <c r="J33" s="9"/>
      <c r="K33" s="13"/>
      <c r="L33" s="9"/>
      <c r="M33" s="9"/>
      <c r="N33" s="9"/>
      <c r="O33" s="9"/>
      <c r="P33" s="9"/>
      <c r="Q33" s="9"/>
      <c r="R33" s="9"/>
      <c r="S33" s="9"/>
      <c r="T33" s="9"/>
    </row>
    <row r="34" ht="13.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</row>
    <row r="35" ht="13.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</row>
    <row r="980" ht="13.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</row>
    <row r="981" ht="13.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</row>
    <row r="982" ht="13.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</row>
    <row r="983" ht="13.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</row>
  </sheetData>
  <conditionalFormatting sqref="B2:Q29">
    <cfRule type="containsBlanks" dxfId="0" priority="1">
      <formula>LEN(TRIM(B2))=0</formula>
    </cfRule>
  </conditionalFormatting>
  <conditionalFormatting sqref="B2:B29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29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29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29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29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29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29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29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29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29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29">
    <cfRule type="colorScale" priority="1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29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29">
    <cfRule type="colorScale" priority="1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2:B29">
    <cfRule type="colorScale" priority="1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29">
    <cfRule type="colorScale" priority="1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29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29">
    <cfRule type="colorScale" priority="1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29">
    <cfRule type="colorScale" priority="1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29">
    <cfRule type="colorScale" priority="2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29">
    <cfRule type="colorScale" priority="2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29">
    <cfRule type="colorScale" priority="2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29">
    <cfRule type="colorScale" priority="2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29">
    <cfRule type="colorScale" priority="2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29">
    <cfRule type="colorScale" priority="2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29">
    <cfRule type="colorScale" priority="2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29">
    <cfRule type="colorScale" priority="2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29">
    <cfRule type="colorScale" priority="2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P2:P29">
    <cfRule type="colorScale" priority="2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2:Q29">
    <cfRule type="containsBlanks" dxfId="0" priority="30">
      <formula>LEN(TRIM(B2))=0</formula>
    </cfRule>
  </conditionalFormatting>
  <conditionalFormatting sqref="B2:B29">
    <cfRule type="colorScale" priority="3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29">
    <cfRule type="colorScale" priority="3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29">
    <cfRule type="colorScale" priority="3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29">
    <cfRule type="colorScale" priority="3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29">
    <cfRule type="colorScale" priority="3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29">
    <cfRule type="colorScale" priority="3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29">
    <cfRule type="colorScale" priority="3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29">
    <cfRule type="colorScale" priority="3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29">
    <cfRule type="colorScale" priority="3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29">
    <cfRule type="colorScale" priority="4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29">
    <cfRule type="colorScale" priority="4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29">
    <cfRule type="colorScale" priority="4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29">
    <cfRule type="colorScale" priority="4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2:B29">
    <cfRule type="colorScale" priority="4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29">
    <cfRule type="colorScale" priority="4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29">
    <cfRule type="colorScale" priority="4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29">
    <cfRule type="colorScale" priority="4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29">
    <cfRule type="colorScale" priority="4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29">
    <cfRule type="colorScale" priority="4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29">
    <cfRule type="colorScale" priority="5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29">
    <cfRule type="colorScale" priority="5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29">
    <cfRule type="colorScale" priority="5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29">
    <cfRule type="colorScale" priority="5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29">
    <cfRule type="colorScale" priority="5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29">
    <cfRule type="colorScale" priority="5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29">
    <cfRule type="colorScale" priority="5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29">
    <cfRule type="colorScale" priority="5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Q2:Q29">
    <cfRule type="colorScale" priority="5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9.57"/>
    <col customWidth="1" min="2" max="17" width="4.71"/>
    <col customWidth="1" min="18" max="20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1">
        <v>13.0</v>
      </c>
      <c r="O1" s="1">
        <v>14.0</v>
      </c>
      <c r="P1" s="1">
        <v>15.0</v>
      </c>
      <c r="Q1" s="1">
        <v>16.0</v>
      </c>
      <c r="R1" s="2" t="s">
        <v>1</v>
      </c>
      <c r="S1" s="2" t="s">
        <v>2</v>
      </c>
      <c r="T1" s="2" t="s">
        <v>3</v>
      </c>
    </row>
    <row r="2" ht="13.5" customHeight="1">
      <c r="A2" s="8" t="s">
        <v>74</v>
      </c>
      <c r="B2" s="4">
        <v>6.0</v>
      </c>
      <c r="C2" s="4">
        <v>3.0</v>
      </c>
      <c r="D2" s="4">
        <v>2.0</v>
      </c>
      <c r="E2" s="4">
        <v>3.0</v>
      </c>
      <c r="F2" s="4">
        <v>10.0</v>
      </c>
      <c r="G2" s="4">
        <v>3.0</v>
      </c>
      <c r="H2" s="4">
        <v>7.0</v>
      </c>
      <c r="I2" s="4">
        <v>1.0</v>
      </c>
      <c r="J2" s="4">
        <v>10.0</v>
      </c>
      <c r="K2" s="4">
        <v>8.0</v>
      </c>
      <c r="L2" s="4">
        <v>16.0</v>
      </c>
      <c r="M2" s="4">
        <v>6.0</v>
      </c>
      <c r="N2" s="4">
        <v>20.0</v>
      </c>
      <c r="O2" s="4">
        <v>4.0</v>
      </c>
      <c r="P2" s="4">
        <v>12.0</v>
      </c>
      <c r="Q2" s="4">
        <v>11.0</v>
      </c>
      <c r="R2" s="5">
        <f t="shared" ref="R2:R33" si="1">SUM(B2:Q2)</f>
        <v>122</v>
      </c>
      <c r="S2" s="6">
        <f t="shared" ref="S2:S33" si="2">AVERAGE(B2:Q2)</f>
        <v>7.625</v>
      </c>
      <c r="T2" s="7">
        <f t="shared" ref="T2:T33" si="3">R2/$R$35</f>
        <v>0.07080673244</v>
      </c>
    </row>
    <row r="3" ht="13.5" customHeight="1">
      <c r="A3" s="3" t="s">
        <v>48</v>
      </c>
      <c r="B3" s="4">
        <v>5.0</v>
      </c>
      <c r="C3" s="4">
        <v>6.0</v>
      </c>
      <c r="D3" s="4">
        <v>1.0</v>
      </c>
      <c r="E3" s="4">
        <v>4.0</v>
      </c>
      <c r="F3" s="4">
        <v>4.0</v>
      </c>
      <c r="G3" s="4">
        <v>4.0</v>
      </c>
      <c r="H3" s="4">
        <v>9.0</v>
      </c>
      <c r="I3" s="4">
        <v>6.0</v>
      </c>
      <c r="J3" s="4">
        <v>6.0</v>
      </c>
      <c r="K3" s="4">
        <v>11.0</v>
      </c>
      <c r="L3" s="4">
        <v>16.0</v>
      </c>
      <c r="M3" s="4">
        <v>11.0</v>
      </c>
      <c r="N3" s="4">
        <v>11.0</v>
      </c>
      <c r="O3" s="4">
        <v>6.0</v>
      </c>
      <c r="P3" s="4">
        <v>7.0</v>
      </c>
      <c r="Q3" s="4">
        <v>6.0</v>
      </c>
      <c r="R3" s="5">
        <f t="shared" si="1"/>
        <v>113</v>
      </c>
      <c r="S3" s="6">
        <f t="shared" si="2"/>
        <v>7.0625</v>
      </c>
      <c r="T3" s="7">
        <f t="shared" si="3"/>
        <v>0.06558328497</v>
      </c>
    </row>
    <row r="4" ht="13.5" customHeight="1">
      <c r="A4" s="3" t="s">
        <v>59</v>
      </c>
      <c r="B4" s="4">
        <v>4.0</v>
      </c>
      <c r="C4" s="4">
        <v>6.0</v>
      </c>
      <c r="D4" s="4">
        <v>4.0</v>
      </c>
      <c r="E4" s="4">
        <v>12.0</v>
      </c>
      <c r="F4" s="4">
        <v>5.0</v>
      </c>
      <c r="G4" s="4">
        <v>4.0</v>
      </c>
      <c r="H4" s="4">
        <v>4.0</v>
      </c>
      <c r="I4" s="4">
        <v>9.0</v>
      </c>
      <c r="J4" s="4">
        <v>5.0</v>
      </c>
      <c r="K4" s="4">
        <v>8.0</v>
      </c>
      <c r="L4" s="4">
        <v>8.0</v>
      </c>
      <c r="M4" s="4">
        <v>6.0</v>
      </c>
      <c r="N4" s="4">
        <v>5.0</v>
      </c>
      <c r="O4" s="4">
        <v>7.0</v>
      </c>
      <c r="P4" s="4">
        <v>9.0</v>
      </c>
      <c r="Q4" s="4">
        <v>9.0</v>
      </c>
      <c r="R4" s="5">
        <f t="shared" si="1"/>
        <v>105</v>
      </c>
      <c r="S4" s="6">
        <f t="shared" si="2"/>
        <v>6.5625</v>
      </c>
      <c r="T4" s="7">
        <f t="shared" si="3"/>
        <v>0.06094022055</v>
      </c>
    </row>
    <row r="5" ht="13.5" customHeight="1">
      <c r="A5" s="8" t="s">
        <v>139</v>
      </c>
      <c r="B5" s="4">
        <v>7.0</v>
      </c>
      <c r="C5" s="4">
        <v>1.0</v>
      </c>
      <c r="D5" s="4">
        <v>8.0</v>
      </c>
      <c r="E5" s="4">
        <v>0.0</v>
      </c>
      <c r="F5" s="4">
        <v>7.0</v>
      </c>
      <c r="G5" s="4">
        <v>3.0</v>
      </c>
      <c r="H5" s="4">
        <v>3.0</v>
      </c>
      <c r="I5" s="4">
        <v>7.0</v>
      </c>
      <c r="J5" s="4">
        <v>9.0</v>
      </c>
      <c r="K5" s="4">
        <v>5.0</v>
      </c>
      <c r="L5" s="4">
        <v>7.0</v>
      </c>
      <c r="M5" s="4">
        <v>8.0</v>
      </c>
      <c r="N5" s="4">
        <v>9.0</v>
      </c>
      <c r="O5" s="4">
        <v>8.0</v>
      </c>
      <c r="P5" s="4">
        <v>7.0</v>
      </c>
      <c r="Q5" s="4">
        <v>5.0</v>
      </c>
      <c r="R5" s="5">
        <f t="shared" si="1"/>
        <v>94</v>
      </c>
      <c r="S5" s="6">
        <f t="shared" si="2"/>
        <v>5.875</v>
      </c>
      <c r="T5" s="7">
        <f t="shared" si="3"/>
        <v>0.05455600696</v>
      </c>
    </row>
    <row r="6" ht="13.5" customHeight="1">
      <c r="A6" s="8" t="s">
        <v>126</v>
      </c>
      <c r="B6" s="4">
        <v>6.0</v>
      </c>
      <c r="C6" s="4">
        <v>4.0</v>
      </c>
      <c r="D6" s="4">
        <v>4.0</v>
      </c>
      <c r="E6" s="4">
        <v>2.0</v>
      </c>
      <c r="F6" s="4">
        <v>3.0</v>
      </c>
      <c r="G6" s="4">
        <v>7.0</v>
      </c>
      <c r="H6" s="4">
        <v>2.0</v>
      </c>
      <c r="I6" s="4">
        <v>9.0</v>
      </c>
      <c r="J6" s="4">
        <v>2.0</v>
      </c>
      <c r="K6" s="4">
        <v>4.0</v>
      </c>
      <c r="L6" s="4">
        <v>3.0</v>
      </c>
      <c r="M6" s="4">
        <v>9.0</v>
      </c>
      <c r="N6" s="4">
        <v>10.0</v>
      </c>
      <c r="O6" s="4">
        <v>4.0</v>
      </c>
      <c r="P6" s="4">
        <v>9.0</v>
      </c>
      <c r="Q6" s="4">
        <v>7.0</v>
      </c>
      <c r="R6" s="5">
        <f t="shared" si="1"/>
        <v>85</v>
      </c>
      <c r="S6" s="6">
        <f t="shared" si="2"/>
        <v>5.3125</v>
      </c>
      <c r="T6" s="7">
        <f t="shared" si="3"/>
        <v>0.04933255949</v>
      </c>
    </row>
    <row r="7" ht="13.5" customHeight="1">
      <c r="A7" s="8" t="s">
        <v>27</v>
      </c>
      <c r="B7" s="4">
        <v>8.0</v>
      </c>
      <c r="C7" s="4">
        <v>2.0</v>
      </c>
      <c r="D7" s="4">
        <v>3.0</v>
      </c>
      <c r="E7" s="4">
        <v>5.0</v>
      </c>
      <c r="F7" s="4">
        <v>2.0</v>
      </c>
      <c r="G7" s="4">
        <v>3.0</v>
      </c>
      <c r="H7" s="4">
        <v>7.0</v>
      </c>
      <c r="I7" s="4">
        <v>6.0</v>
      </c>
      <c r="J7" s="4">
        <v>7.0</v>
      </c>
      <c r="K7" s="4">
        <v>2.0</v>
      </c>
      <c r="L7" s="4">
        <v>4.0</v>
      </c>
      <c r="M7" s="4">
        <v>7.0</v>
      </c>
      <c r="N7" s="4">
        <v>4.0</v>
      </c>
      <c r="O7" s="4">
        <v>7.0</v>
      </c>
      <c r="P7" s="4">
        <v>7.0</v>
      </c>
      <c r="Q7" s="4">
        <v>11.0</v>
      </c>
      <c r="R7" s="5">
        <f t="shared" si="1"/>
        <v>85</v>
      </c>
      <c r="S7" s="6">
        <f t="shared" si="2"/>
        <v>5.3125</v>
      </c>
      <c r="T7" s="7">
        <f t="shared" si="3"/>
        <v>0.04933255949</v>
      </c>
    </row>
    <row r="8" ht="13.5" customHeight="1">
      <c r="A8" s="3" t="s">
        <v>105</v>
      </c>
      <c r="B8" s="4">
        <v>4.0</v>
      </c>
      <c r="C8" s="4">
        <v>2.0</v>
      </c>
      <c r="D8" s="4">
        <v>3.0</v>
      </c>
      <c r="E8" s="4">
        <v>5.0</v>
      </c>
      <c r="F8" s="4">
        <v>8.0</v>
      </c>
      <c r="G8" s="4">
        <v>5.0</v>
      </c>
      <c r="H8" s="4">
        <v>4.0</v>
      </c>
      <c r="I8" s="4">
        <v>3.0</v>
      </c>
      <c r="J8" s="4">
        <v>6.0</v>
      </c>
      <c r="K8" s="4">
        <v>5.0</v>
      </c>
      <c r="L8" s="4">
        <v>9.0</v>
      </c>
      <c r="M8" s="4">
        <v>1.0</v>
      </c>
      <c r="N8" s="4">
        <v>6.0</v>
      </c>
      <c r="O8" s="4">
        <v>9.0</v>
      </c>
      <c r="P8" s="4">
        <v>7.0</v>
      </c>
      <c r="Q8" s="4">
        <v>8.0</v>
      </c>
      <c r="R8" s="5">
        <f t="shared" si="1"/>
        <v>85</v>
      </c>
      <c r="S8" s="6">
        <f t="shared" si="2"/>
        <v>5.3125</v>
      </c>
      <c r="T8" s="7">
        <f t="shared" si="3"/>
        <v>0.04933255949</v>
      </c>
    </row>
    <row r="9" ht="13.5" customHeight="1">
      <c r="A9" s="3" t="s">
        <v>67</v>
      </c>
      <c r="B9" s="4">
        <v>3.0</v>
      </c>
      <c r="C9" s="4">
        <v>2.0</v>
      </c>
      <c r="D9" s="4">
        <v>3.0</v>
      </c>
      <c r="E9" s="4">
        <v>4.0</v>
      </c>
      <c r="F9" s="4">
        <v>7.0</v>
      </c>
      <c r="G9" s="4">
        <v>1.0</v>
      </c>
      <c r="H9" s="4">
        <v>11.0</v>
      </c>
      <c r="I9" s="4">
        <v>4.0</v>
      </c>
      <c r="J9" s="4">
        <v>4.0</v>
      </c>
      <c r="K9" s="4">
        <v>7.0</v>
      </c>
      <c r="L9" s="4">
        <v>3.0</v>
      </c>
      <c r="M9" s="4">
        <v>3.0</v>
      </c>
      <c r="N9" s="4">
        <v>5.0</v>
      </c>
      <c r="O9" s="4">
        <v>4.0</v>
      </c>
      <c r="P9" s="4">
        <v>8.0</v>
      </c>
      <c r="Q9" s="4">
        <v>9.0</v>
      </c>
      <c r="R9" s="5">
        <f t="shared" si="1"/>
        <v>78</v>
      </c>
      <c r="S9" s="6">
        <f t="shared" si="2"/>
        <v>4.875</v>
      </c>
      <c r="T9" s="7">
        <f t="shared" si="3"/>
        <v>0.04526987812</v>
      </c>
    </row>
    <row r="10" ht="13.5" customHeight="1">
      <c r="A10" s="3" t="s">
        <v>46</v>
      </c>
      <c r="B10" s="4">
        <v>2.0</v>
      </c>
      <c r="C10" s="4">
        <v>5.0</v>
      </c>
      <c r="D10" s="4">
        <v>3.0</v>
      </c>
      <c r="E10" s="4">
        <v>6.0</v>
      </c>
      <c r="F10" s="4">
        <v>3.0</v>
      </c>
      <c r="G10" s="4">
        <v>1.0</v>
      </c>
      <c r="H10" s="4">
        <v>4.0</v>
      </c>
      <c r="I10" s="4">
        <v>3.0</v>
      </c>
      <c r="J10" s="4">
        <v>7.0</v>
      </c>
      <c r="K10" s="4">
        <v>4.0</v>
      </c>
      <c r="L10" s="4">
        <v>3.0</v>
      </c>
      <c r="M10" s="4">
        <v>3.0</v>
      </c>
      <c r="N10" s="4">
        <v>4.0</v>
      </c>
      <c r="O10" s="4">
        <v>16.0</v>
      </c>
      <c r="P10" s="4">
        <v>6.0</v>
      </c>
      <c r="Q10" s="4">
        <v>7.0</v>
      </c>
      <c r="R10" s="5">
        <f t="shared" si="1"/>
        <v>77</v>
      </c>
      <c r="S10" s="6">
        <f t="shared" si="2"/>
        <v>4.8125</v>
      </c>
      <c r="T10" s="7">
        <f t="shared" si="3"/>
        <v>0.04468949507</v>
      </c>
    </row>
    <row r="11" ht="13.5" customHeight="1">
      <c r="A11" s="3" t="s">
        <v>29</v>
      </c>
      <c r="B11" s="4">
        <v>2.0</v>
      </c>
      <c r="C11" s="4">
        <v>2.0</v>
      </c>
      <c r="D11" s="4">
        <v>1.0</v>
      </c>
      <c r="E11" s="4">
        <v>2.0</v>
      </c>
      <c r="F11" s="4">
        <v>7.0</v>
      </c>
      <c r="G11" s="4">
        <v>8.0</v>
      </c>
      <c r="H11" s="4">
        <v>2.0</v>
      </c>
      <c r="I11" s="4">
        <v>0.0</v>
      </c>
      <c r="J11" s="4">
        <v>5.0</v>
      </c>
      <c r="K11" s="4">
        <v>7.0</v>
      </c>
      <c r="L11" s="4">
        <v>1.0</v>
      </c>
      <c r="M11" s="4">
        <v>9.0</v>
      </c>
      <c r="N11" s="4">
        <v>6.0</v>
      </c>
      <c r="O11" s="4">
        <v>5.0</v>
      </c>
      <c r="P11" s="4">
        <v>9.0</v>
      </c>
      <c r="Q11" s="4">
        <v>8.0</v>
      </c>
      <c r="R11" s="5">
        <f t="shared" si="1"/>
        <v>74</v>
      </c>
      <c r="S11" s="6">
        <f t="shared" si="2"/>
        <v>4.625</v>
      </c>
      <c r="T11" s="7">
        <f t="shared" si="3"/>
        <v>0.04294834591</v>
      </c>
    </row>
    <row r="12" ht="13.5" customHeight="1">
      <c r="A12" s="3" t="s">
        <v>28</v>
      </c>
      <c r="B12" s="4">
        <v>1.0</v>
      </c>
      <c r="C12" s="4">
        <v>8.0</v>
      </c>
      <c r="D12" s="4">
        <v>5.0</v>
      </c>
      <c r="E12" s="4">
        <v>4.0</v>
      </c>
      <c r="F12" s="4">
        <v>1.0</v>
      </c>
      <c r="G12" s="4">
        <v>5.0</v>
      </c>
      <c r="H12" s="4">
        <v>2.0</v>
      </c>
      <c r="I12" s="4">
        <v>2.0</v>
      </c>
      <c r="J12" s="4">
        <v>5.0</v>
      </c>
      <c r="K12" s="4">
        <v>3.0</v>
      </c>
      <c r="L12" s="4">
        <v>8.0</v>
      </c>
      <c r="M12" s="4">
        <v>9.0</v>
      </c>
      <c r="N12" s="4">
        <v>7.0</v>
      </c>
      <c r="O12" s="4">
        <v>1.0</v>
      </c>
      <c r="P12" s="4">
        <v>6.0</v>
      </c>
      <c r="Q12" s="4">
        <v>3.0</v>
      </c>
      <c r="R12" s="5">
        <f t="shared" si="1"/>
        <v>70</v>
      </c>
      <c r="S12" s="6">
        <f t="shared" si="2"/>
        <v>4.375</v>
      </c>
      <c r="T12" s="7">
        <f t="shared" si="3"/>
        <v>0.0406268137</v>
      </c>
    </row>
    <row r="13" ht="13.5" customHeight="1">
      <c r="A13" s="3" t="s">
        <v>455</v>
      </c>
      <c r="B13" s="4">
        <v>3.0</v>
      </c>
      <c r="C13" s="4">
        <v>1.0</v>
      </c>
      <c r="D13" s="4">
        <v>0.0</v>
      </c>
      <c r="E13" s="4">
        <v>7.0</v>
      </c>
      <c r="F13" s="4">
        <v>5.0</v>
      </c>
      <c r="G13" s="4">
        <v>3.0</v>
      </c>
      <c r="H13" s="4">
        <v>1.0</v>
      </c>
      <c r="I13" s="4">
        <v>4.0</v>
      </c>
      <c r="J13" s="4">
        <v>4.0</v>
      </c>
      <c r="K13" s="4">
        <v>2.0</v>
      </c>
      <c r="L13" s="4">
        <v>1.0</v>
      </c>
      <c r="M13" s="4">
        <v>2.0</v>
      </c>
      <c r="N13" s="4">
        <v>6.0</v>
      </c>
      <c r="O13" s="4">
        <v>1.0</v>
      </c>
      <c r="P13" s="4">
        <v>5.0</v>
      </c>
      <c r="Q13" s="4">
        <v>5.0</v>
      </c>
      <c r="R13" s="5">
        <f t="shared" si="1"/>
        <v>50</v>
      </c>
      <c r="S13" s="6">
        <f t="shared" si="2"/>
        <v>3.125</v>
      </c>
      <c r="T13" s="7">
        <f t="shared" si="3"/>
        <v>0.02901915264</v>
      </c>
    </row>
    <row r="14" ht="13.5" customHeight="1">
      <c r="A14" s="3" t="s">
        <v>31</v>
      </c>
      <c r="B14" s="4">
        <v>2.0</v>
      </c>
      <c r="C14" s="4">
        <v>1.0</v>
      </c>
      <c r="D14" s="4">
        <v>2.0</v>
      </c>
      <c r="E14" s="4">
        <v>5.0</v>
      </c>
      <c r="F14" s="4">
        <v>1.0</v>
      </c>
      <c r="G14" s="4">
        <v>11.0</v>
      </c>
      <c r="H14" s="4">
        <v>3.0</v>
      </c>
      <c r="I14" s="4">
        <v>1.0</v>
      </c>
      <c r="J14" s="4">
        <v>3.0</v>
      </c>
      <c r="K14" s="4">
        <v>8.0</v>
      </c>
      <c r="L14" s="4">
        <v>9.0</v>
      </c>
      <c r="M14" s="4">
        <v>9.0</v>
      </c>
      <c r="N14" s="4">
        <v>7.0</v>
      </c>
      <c r="O14" s="4">
        <v>13.0</v>
      </c>
      <c r="P14" s="4"/>
      <c r="Q14" s="4"/>
      <c r="R14" s="5">
        <f t="shared" si="1"/>
        <v>75</v>
      </c>
      <c r="S14" s="6">
        <f t="shared" si="2"/>
        <v>5.357142857</v>
      </c>
      <c r="T14" s="7">
        <f t="shared" si="3"/>
        <v>0.04352872896</v>
      </c>
    </row>
    <row r="15" ht="13.5" customHeight="1">
      <c r="A15" s="3" t="s">
        <v>40</v>
      </c>
      <c r="B15" s="4">
        <v>2.0</v>
      </c>
      <c r="C15" s="4">
        <v>2.0</v>
      </c>
      <c r="D15" s="4">
        <v>9.0</v>
      </c>
      <c r="E15" s="4">
        <v>6.0</v>
      </c>
      <c r="F15" s="4">
        <v>6.0</v>
      </c>
      <c r="G15" s="4">
        <v>4.0</v>
      </c>
      <c r="H15" s="4">
        <v>3.0</v>
      </c>
      <c r="I15" s="4">
        <v>0.0</v>
      </c>
      <c r="J15" s="4">
        <v>3.0</v>
      </c>
      <c r="K15" s="4">
        <v>3.0</v>
      </c>
      <c r="L15" s="4">
        <v>12.0</v>
      </c>
      <c r="M15" s="4">
        <v>4.0</v>
      </c>
      <c r="N15" s="4">
        <v>17.0</v>
      </c>
      <c r="O15" s="4"/>
      <c r="P15" s="4"/>
      <c r="Q15" s="4"/>
      <c r="R15" s="5">
        <f t="shared" si="1"/>
        <v>71</v>
      </c>
      <c r="S15" s="6">
        <f t="shared" si="2"/>
        <v>5.461538462</v>
      </c>
      <c r="T15" s="7">
        <f t="shared" si="3"/>
        <v>0.04120719675</v>
      </c>
    </row>
    <row r="16" ht="13.5" customHeight="1">
      <c r="A16" s="3" t="s">
        <v>169</v>
      </c>
      <c r="B16" s="4">
        <v>3.0</v>
      </c>
      <c r="C16" s="4">
        <v>1.0</v>
      </c>
      <c r="D16" s="4">
        <v>2.0</v>
      </c>
      <c r="E16" s="4">
        <v>1.0</v>
      </c>
      <c r="F16" s="4">
        <v>4.0</v>
      </c>
      <c r="G16" s="4">
        <v>2.0</v>
      </c>
      <c r="H16" s="4">
        <v>9.0</v>
      </c>
      <c r="I16" s="4">
        <v>4.0</v>
      </c>
      <c r="J16" s="4">
        <v>2.0</v>
      </c>
      <c r="K16" s="4">
        <v>7.0</v>
      </c>
      <c r="L16" s="4">
        <v>2.0</v>
      </c>
      <c r="M16" s="4">
        <v>3.0</v>
      </c>
      <c r="N16" s="4">
        <v>9.0</v>
      </c>
      <c r="O16" s="4"/>
      <c r="P16" s="4"/>
      <c r="Q16" s="4"/>
      <c r="R16" s="5">
        <f t="shared" si="1"/>
        <v>49</v>
      </c>
      <c r="S16" s="6">
        <f t="shared" si="2"/>
        <v>3.769230769</v>
      </c>
      <c r="T16" s="7">
        <f t="shared" si="3"/>
        <v>0.02843876959</v>
      </c>
    </row>
    <row r="17" ht="13.5" customHeight="1">
      <c r="A17" s="3" t="s">
        <v>165</v>
      </c>
      <c r="B17" s="4">
        <v>0.0</v>
      </c>
      <c r="C17" s="4">
        <v>6.0</v>
      </c>
      <c r="D17" s="4">
        <v>2.0</v>
      </c>
      <c r="E17" s="4">
        <v>1.0</v>
      </c>
      <c r="F17" s="4">
        <v>0.0</v>
      </c>
      <c r="G17" s="4">
        <v>3.0</v>
      </c>
      <c r="H17" s="4">
        <v>5.0</v>
      </c>
      <c r="I17" s="4">
        <v>2.0</v>
      </c>
      <c r="J17" s="4">
        <v>2.0</v>
      </c>
      <c r="K17" s="4">
        <v>9.0</v>
      </c>
      <c r="L17" s="4">
        <v>3.0</v>
      </c>
      <c r="M17" s="4">
        <v>3.0</v>
      </c>
      <c r="N17" s="4">
        <v>5.0</v>
      </c>
      <c r="O17" s="4"/>
      <c r="P17" s="4"/>
      <c r="Q17" s="4"/>
      <c r="R17" s="5">
        <f t="shared" si="1"/>
        <v>41</v>
      </c>
      <c r="S17" s="6">
        <f t="shared" si="2"/>
        <v>3.153846154</v>
      </c>
      <c r="T17" s="7">
        <f t="shared" si="3"/>
        <v>0.02379570517</v>
      </c>
    </row>
    <row r="18" ht="13.5" customHeight="1">
      <c r="A18" s="3" t="s">
        <v>451</v>
      </c>
      <c r="B18" s="4">
        <v>2.0</v>
      </c>
      <c r="C18" s="4">
        <v>4.0</v>
      </c>
      <c r="D18" s="4">
        <v>2.0</v>
      </c>
      <c r="E18" s="4">
        <v>2.0</v>
      </c>
      <c r="F18" s="4">
        <v>3.0</v>
      </c>
      <c r="G18" s="4">
        <v>5.0</v>
      </c>
      <c r="H18" s="4">
        <v>2.0</v>
      </c>
      <c r="I18" s="4">
        <v>1.0</v>
      </c>
      <c r="J18" s="4">
        <v>1.0</v>
      </c>
      <c r="K18" s="4">
        <v>5.0</v>
      </c>
      <c r="L18" s="4">
        <v>4.0</v>
      </c>
      <c r="M18" s="4">
        <v>13.0</v>
      </c>
      <c r="N18" s="22"/>
      <c r="O18" s="4"/>
      <c r="P18" s="4"/>
      <c r="Q18" s="4"/>
      <c r="R18" s="5">
        <f t="shared" si="1"/>
        <v>44</v>
      </c>
      <c r="S18" s="6">
        <f t="shared" si="2"/>
        <v>3.666666667</v>
      </c>
      <c r="T18" s="7">
        <f t="shared" si="3"/>
        <v>0.02553685432</v>
      </c>
    </row>
    <row r="19" ht="13.5" customHeight="1">
      <c r="A19" s="3" t="s">
        <v>171</v>
      </c>
      <c r="B19" s="4">
        <v>0.0</v>
      </c>
      <c r="C19" s="4">
        <v>3.0</v>
      </c>
      <c r="D19" s="4">
        <v>8.0</v>
      </c>
      <c r="E19" s="4">
        <v>0.0</v>
      </c>
      <c r="F19" s="4">
        <v>9.0</v>
      </c>
      <c r="G19" s="4">
        <v>3.0</v>
      </c>
      <c r="H19" s="4">
        <v>2.0</v>
      </c>
      <c r="I19" s="4">
        <v>6.0</v>
      </c>
      <c r="J19" s="4">
        <v>8.0</v>
      </c>
      <c r="K19" s="4">
        <v>5.0</v>
      </c>
      <c r="L19" s="4">
        <v>16.0</v>
      </c>
      <c r="M19" s="4"/>
      <c r="N19" s="4"/>
      <c r="O19" s="4"/>
      <c r="P19" s="4"/>
      <c r="Q19" s="4"/>
      <c r="R19" s="5">
        <f t="shared" si="1"/>
        <v>60</v>
      </c>
      <c r="S19" s="6">
        <f t="shared" si="2"/>
        <v>5.454545455</v>
      </c>
      <c r="T19" s="7">
        <f t="shared" si="3"/>
        <v>0.03482298317</v>
      </c>
    </row>
    <row r="20" ht="13.5" customHeight="1">
      <c r="A20" s="3" t="s">
        <v>149</v>
      </c>
      <c r="B20" s="4">
        <v>7.0</v>
      </c>
      <c r="C20" s="4">
        <v>14.0</v>
      </c>
      <c r="D20" s="4">
        <v>6.0</v>
      </c>
      <c r="E20" s="4">
        <v>7.0</v>
      </c>
      <c r="F20" s="4">
        <v>6.0</v>
      </c>
      <c r="G20" s="4">
        <v>9.0</v>
      </c>
      <c r="H20" s="4">
        <v>5.0</v>
      </c>
      <c r="I20" s="4">
        <v>7.0</v>
      </c>
      <c r="J20" s="4">
        <v>6.0</v>
      </c>
      <c r="K20" s="4">
        <v>12.0</v>
      </c>
      <c r="L20" s="4"/>
      <c r="M20" s="4"/>
      <c r="N20" s="4"/>
      <c r="O20" s="4"/>
      <c r="P20" s="4"/>
      <c r="Q20" s="4"/>
      <c r="R20" s="5">
        <f t="shared" si="1"/>
        <v>79</v>
      </c>
      <c r="S20" s="6">
        <f t="shared" si="2"/>
        <v>7.9</v>
      </c>
      <c r="T20" s="7">
        <f t="shared" si="3"/>
        <v>0.04585026117</v>
      </c>
    </row>
    <row r="21" ht="13.5" customHeight="1">
      <c r="A21" s="3" t="s">
        <v>209</v>
      </c>
      <c r="B21" s="4">
        <v>3.0</v>
      </c>
      <c r="C21" s="4">
        <v>2.0</v>
      </c>
      <c r="D21" s="4">
        <v>2.0</v>
      </c>
      <c r="E21" s="4">
        <v>1.0</v>
      </c>
      <c r="F21" s="4">
        <v>1.0</v>
      </c>
      <c r="G21" s="4">
        <v>2.0</v>
      </c>
      <c r="H21" s="4">
        <v>8.0</v>
      </c>
      <c r="I21" s="4">
        <v>0.0</v>
      </c>
      <c r="J21" s="4">
        <v>5.0</v>
      </c>
      <c r="K21" s="4">
        <v>1.0</v>
      </c>
      <c r="L21" s="4"/>
      <c r="M21" s="4"/>
      <c r="N21" s="4"/>
      <c r="O21" s="4"/>
      <c r="P21" s="4"/>
      <c r="Q21" s="4"/>
      <c r="R21" s="5">
        <f t="shared" si="1"/>
        <v>25</v>
      </c>
      <c r="S21" s="6">
        <f t="shared" si="2"/>
        <v>2.5</v>
      </c>
      <c r="T21" s="7">
        <f t="shared" si="3"/>
        <v>0.01450957632</v>
      </c>
    </row>
    <row r="22" ht="13.5" customHeight="1">
      <c r="A22" s="3" t="s">
        <v>456</v>
      </c>
      <c r="B22" s="4">
        <v>7.0</v>
      </c>
      <c r="C22" s="4">
        <v>3.0</v>
      </c>
      <c r="D22" s="4">
        <v>1.0</v>
      </c>
      <c r="E22" s="4">
        <v>1.0</v>
      </c>
      <c r="F22" s="4">
        <v>2.0</v>
      </c>
      <c r="G22" s="4">
        <v>0.0</v>
      </c>
      <c r="H22" s="4">
        <v>0.0</v>
      </c>
      <c r="I22" s="4">
        <v>0.0</v>
      </c>
      <c r="J22" s="4">
        <v>5.0</v>
      </c>
      <c r="K22" s="4"/>
      <c r="L22" s="4"/>
      <c r="M22" s="4"/>
      <c r="N22" s="4"/>
      <c r="O22" s="4"/>
      <c r="P22" s="4"/>
      <c r="Q22" s="4"/>
      <c r="R22" s="5">
        <f t="shared" si="1"/>
        <v>19</v>
      </c>
      <c r="S22" s="6">
        <f t="shared" si="2"/>
        <v>2.111111111</v>
      </c>
      <c r="T22" s="7">
        <f t="shared" si="3"/>
        <v>0.011027278</v>
      </c>
    </row>
    <row r="23" ht="13.5" customHeight="1">
      <c r="A23" s="3" t="s">
        <v>35</v>
      </c>
      <c r="B23" s="4">
        <v>3.0</v>
      </c>
      <c r="C23" s="4">
        <v>5.0</v>
      </c>
      <c r="D23" s="4">
        <v>1.0</v>
      </c>
      <c r="E23" s="4">
        <v>4.0</v>
      </c>
      <c r="F23" s="4">
        <v>4.0</v>
      </c>
      <c r="G23" s="4">
        <v>5.0</v>
      </c>
      <c r="H23" s="4">
        <v>7.0</v>
      </c>
      <c r="I23" s="4">
        <v>11.0</v>
      </c>
      <c r="J23" s="4"/>
      <c r="K23" s="4"/>
      <c r="L23" s="4"/>
      <c r="M23" s="4"/>
      <c r="N23" s="4"/>
      <c r="O23" s="4"/>
      <c r="P23" s="4"/>
      <c r="Q23" s="4"/>
      <c r="R23" s="5">
        <f t="shared" si="1"/>
        <v>40</v>
      </c>
      <c r="S23" s="6">
        <f t="shared" si="2"/>
        <v>5</v>
      </c>
      <c r="T23" s="7">
        <f t="shared" si="3"/>
        <v>0.02321532211</v>
      </c>
    </row>
    <row r="24" ht="13.5" customHeight="1">
      <c r="A24" s="3" t="s">
        <v>457</v>
      </c>
      <c r="B24" s="4">
        <v>1.0</v>
      </c>
      <c r="C24" s="4">
        <v>3.0</v>
      </c>
      <c r="D24" s="4">
        <v>0.0</v>
      </c>
      <c r="E24" s="4">
        <v>2.0</v>
      </c>
      <c r="F24" s="4">
        <v>2.0</v>
      </c>
      <c r="G24" s="4">
        <v>3.0</v>
      </c>
      <c r="H24" s="4">
        <v>2.0</v>
      </c>
      <c r="I24" s="4">
        <v>7.0</v>
      </c>
      <c r="J24" s="4"/>
      <c r="K24" s="4"/>
      <c r="L24" s="4"/>
      <c r="M24" s="4"/>
      <c r="N24" s="4"/>
      <c r="O24" s="4"/>
      <c r="P24" s="4"/>
      <c r="Q24" s="4"/>
      <c r="R24" s="5">
        <f t="shared" si="1"/>
        <v>20</v>
      </c>
      <c r="S24" s="6">
        <f t="shared" si="2"/>
        <v>2.5</v>
      </c>
      <c r="T24" s="7">
        <f t="shared" si="3"/>
        <v>0.01160766106</v>
      </c>
    </row>
    <row r="25" ht="13.5" customHeight="1">
      <c r="A25" s="3" t="s">
        <v>182</v>
      </c>
      <c r="B25" s="4">
        <v>9.0</v>
      </c>
      <c r="C25" s="4">
        <v>2.0</v>
      </c>
      <c r="D25" s="4">
        <v>12.0</v>
      </c>
      <c r="E25" s="4">
        <v>2.0</v>
      </c>
      <c r="F25" s="4">
        <v>6.0</v>
      </c>
      <c r="G25" s="4">
        <v>1.0</v>
      </c>
      <c r="H25" s="4">
        <v>8.0</v>
      </c>
      <c r="I25" s="4"/>
      <c r="J25" s="4"/>
      <c r="K25" s="4"/>
      <c r="L25" s="4"/>
      <c r="M25" s="4"/>
      <c r="N25" s="4"/>
      <c r="O25" s="4"/>
      <c r="P25" s="4"/>
      <c r="Q25" s="4"/>
      <c r="R25" s="5">
        <f t="shared" si="1"/>
        <v>40</v>
      </c>
      <c r="S25" s="6">
        <f t="shared" si="2"/>
        <v>5.714285714</v>
      </c>
      <c r="T25" s="7">
        <f t="shared" si="3"/>
        <v>0.02321532211</v>
      </c>
    </row>
    <row r="26" ht="13.5" customHeight="1">
      <c r="A26" s="3" t="s">
        <v>53</v>
      </c>
      <c r="B26" s="4">
        <v>2.0</v>
      </c>
      <c r="C26" s="4">
        <v>2.0</v>
      </c>
      <c r="D26" s="4">
        <v>0.0</v>
      </c>
      <c r="E26" s="4">
        <v>1.0</v>
      </c>
      <c r="F26" s="4">
        <v>1.0</v>
      </c>
      <c r="G26" s="4">
        <v>9.0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f t="shared" si="1"/>
        <v>15</v>
      </c>
      <c r="S26" s="6">
        <f t="shared" si="2"/>
        <v>2.5</v>
      </c>
      <c r="T26" s="7">
        <f t="shared" si="3"/>
        <v>0.008705745792</v>
      </c>
    </row>
    <row r="27" ht="13.5" customHeight="1">
      <c r="A27" s="3" t="s">
        <v>450</v>
      </c>
      <c r="B27" s="4">
        <v>3.0</v>
      </c>
      <c r="C27" s="4">
        <v>8.0</v>
      </c>
      <c r="D27" s="4">
        <v>3.0</v>
      </c>
      <c r="E27" s="4">
        <v>7.0</v>
      </c>
      <c r="F27" s="4">
        <v>17.0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f t="shared" si="1"/>
        <v>38</v>
      </c>
      <c r="S27" s="6">
        <f t="shared" si="2"/>
        <v>7.6</v>
      </c>
      <c r="T27" s="7">
        <f t="shared" si="3"/>
        <v>0.02205455601</v>
      </c>
    </row>
    <row r="28" ht="13.5" customHeight="1">
      <c r="A28" s="3" t="s">
        <v>94</v>
      </c>
      <c r="B28" s="4">
        <v>6.0</v>
      </c>
      <c r="C28" s="4">
        <v>2.0</v>
      </c>
      <c r="D28" s="4">
        <v>7.0</v>
      </c>
      <c r="E28" s="4">
        <v>12.0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f t="shared" si="1"/>
        <v>27</v>
      </c>
      <c r="S28" s="6">
        <f t="shared" si="2"/>
        <v>6.75</v>
      </c>
      <c r="T28" s="7">
        <f t="shared" si="3"/>
        <v>0.01567034243</v>
      </c>
    </row>
    <row r="29" ht="13.5" customHeight="1">
      <c r="A29" s="3" t="s">
        <v>52</v>
      </c>
      <c r="B29" s="4">
        <v>7.0</v>
      </c>
      <c r="C29" s="4">
        <v>4.0</v>
      </c>
      <c r="D29" s="4">
        <v>9.0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5">
        <f t="shared" si="1"/>
        <v>20</v>
      </c>
      <c r="S29" s="6">
        <f t="shared" si="2"/>
        <v>6.666666667</v>
      </c>
      <c r="T29" s="7">
        <f t="shared" si="3"/>
        <v>0.01160766106</v>
      </c>
    </row>
    <row r="30" ht="13.5" customHeight="1">
      <c r="A30" s="3" t="s">
        <v>36</v>
      </c>
      <c r="B30" s="4">
        <v>3.0</v>
      </c>
      <c r="C30" s="4">
        <v>9.0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5">
        <f t="shared" si="1"/>
        <v>12</v>
      </c>
      <c r="S30" s="6">
        <f t="shared" si="2"/>
        <v>6</v>
      </c>
      <c r="T30" s="7">
        <f t="shared" si="3"/>
        <v>0.006964596634</v>
      </c>
    </row>
    <row r="31" ht="13.5" customHeight="1">
      <c r="A31" s="3" t="s">
        <v>458</v>
      </c>
      <c r="B31" s="4">
        <v>1.0</v>
      </c>
      <c r="C31" s="4">
        <v>2.0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5">
        <f t="shared" si="1"/>
        <v>3</v>
      </c>
      <c r="S31" s="6">
        <f t="shared" si="2"/>
        <v>1.5</v>
      </c>
      <c r="T31" s="7">
        <f t="shared" si="3"/>
        <v>0.001741149158</v>
      </c>
    </row>
    <row r="32" ht="13.5" customHeight="1">
      <c r="A32" s="3" t="s">
        <v>459</v>
      </c>
      <c r="B32" s="4">
        <v>0.0</v>
      </c>
      <c r="C32" s="4">
        <v>0.0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5">
        <f t="shared" si="1"/>
        <v>0</v>
      </c>
      <c r="S32" s="6">
        <f t="shared" si="2"/>
        <v>0</v>
      </c>
      <c r="T32" s="7">
        <f t="shared" si="3"/>
        <v>0</v>
      </c>
    </row>
    <row r="33" ht="13.5" customHeight="1">
      <c r="A33" s="3" t="s">
        <v>460</v>
      </c>
      <c r="B33" s="4">
        <v>7.0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5">
        <f t="shared" si="1"/>
        <v>7</v>
      </c>
      <c r="S33" s="6">
        <f t="shared" si="2"/>
        <v>7</v>
      </c>
      <c r="T33" s="7">
        <f t="shared" si="3"/>
        <v>0.00406268137</v>
      </c>
    </row>
    <row r="34" ht="13.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</row>
    <row r="35" ht="13.5" customHeight="1">
      <c r="A35" s="10" t="s">
        <v>26</v>
      </c>
      <c r="B35" s="11">
        <f t="shared" ref="B35:R35" si="4">SUM(B$2:B$34)</f>
        <v>119</v>
      </c>
      <c r="C35" s="11">
        <f t="shared" si="4"/>
        <v>115</v>
      </c>
      <c r="D35" s="11">
        <f t="shared" si="4"/>
        <v>103</v>
      </c>
      <c r="E35" s="11">
        <f t="shared" si="4"/>
        <v>106</v>
      </c>
      <c r="F35" s="11">
        <f t="shared" si="4"/>
        <v>124</v>
      </c>
      <c r="G35" s="11">
        <f t="shared" si="4"/>
        <v>104</v>
      </c>
      <c r="H35" s="11">
        <f t="shared" si="4"/>
        <v>110</v>
      </c>
      <c r="I35" s="11">
        <f t="shared" si="4"/>
        <v>93</v>
      </c>
      <c r="J35" s="11">
        <f t="shared" si="4"/>
        <v>105</v>
      </c>
      <c r="K35" s="11">
        <f t="shared" si="4"/>
        <v>116</v>
      </c>
      <c r="L35" s="11">
        <f t="shared" si="4"/>
        <v>125</v>
      </c>
      <c r="M35" s="11">
        <f t="shared" si="4"/>
        <v>106</v>
      </c>
      <c r="N35" s="11">
        <f t="shared" si="4"/>
        <v>131</v>
      </c>
      <c r="O35" s="11">
        <f t="shared" si="4"/>
        <v>85</v>
      </c>
      <c r="P35" s="11">
        <f t="shared" si="4"/>
        <v>92</v>
      </c>
      <c r="Q35" s="11">
        <f t="shared" si="4"/>
        <v>89</v>
      </c>
      <c r="R35" s="11">
        <f t="shared" si="4"/>
        <v>1723</v>
      </c>
      <c r="S35" s="9"/>
      <c r="T35" s="9"/>
    </row>
    <row r="36" ht="13.5" customHeight="1">
      <c r="A36" s="13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ht="13.5" customHeight="1">
      <c r="A37" s="13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</row>
    <row r="980" ht="13.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</row>
    <row r="981" ht="13.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</row>
    <row r="982" ht="13.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</row>
    <row r="983" ht="13.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</row>
    <row r="984" ht="13.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</row>
    <row r="985" ht="13.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</row>
    <row r="986" ht="13.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</row>
    <row r="987" ht="13.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</row>
  </sheetData>
  <conditionalFormatting sqref="B2:Q33">
    <cfRule type="containsBlanks" dxfId="0" priority="1">
      <formula>LEN(TRIM(B2))=0</formula>
    </cfRule>
  </conditionalFormatting>
  <conditionalFormatting sqref="B2:B33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33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33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33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33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33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33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33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33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33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33">
    <cfRule type="colorScale" priority="1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33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33">
    <cfRule type="colorScale" priority="1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2:B33">
    <cfRule type="colorScale" priority="1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33">
    <cfRule type="colorScale" priority="1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33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33">
    <cfRule type="colorScale" priority="1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33">
    <cfRule type="colorScale" priority="1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33">
    <cfRule type="colorScale" priority="2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33">
    <cfRule type="colorScale" priority="2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33">
    <cfRule type="colorScale" priority="2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33">
    <cfRule type="colorScale" priority="2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33">
    <cfRule type="colorScale" priority="2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33">
    <cfRule type="colorScale" priority="2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33">
    <cfRule type="colorScale" priority="2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33">
    <cfRule type="colorScale" priority="2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33">
    <cfRule type="colorScale" priority="2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P2:P33">
    <cfRule type="colorScale" priority="2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Q2:Q33">
    <cfRule type="colorScale" priority="3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2:Q33">
    <cfRule type="containsBlanks" dxfId="0" priority="31">
      <formula>LEN(TRIM(B2))=0</formula>
    </cfRule>
  </conditionalFormatting>
  <conditionalFormatting sqref="B2:B33">
    <cfRule type="colorScale" priority="3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33">
    <cfRule type="colorScale" priority="3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33">
    <cfRule type="colorScale" priority="3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33">
    <cfRule type="colorScale" priority="3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33">
    <cfRule type="colorScale" priority="3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33">
    <cfRule type="colorScale" priority="3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33">
    <cfRule type="colorScale" priority="3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33">
    <cfRule type="colorScale" priority="3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33">
    <cfRule type="colorScale" priority="4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33">
    <cfRule type="colorScale" priority="4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33">
    <cfRule type="colorScale" priority="4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33">
    <cfRule type="colorScale" priority="4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33">
    <cfRule type="colorScale" priority="4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2:B33">
    <cfRule type="colorScale" priority="4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33">
    <cfRule type="colorScale" priority="4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33">
    <cfRule type="colorScale" priority="4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33">
    <cfRule type="colorScale" priority="4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33">
    <cfRule type="colorScale" priority="4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33">
    <cfRule type="colorScale" priority="5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33">
    <cfRule type="colorScale" priority="5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33">
    <cfRule type="colorScale" priority="5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33">
    <cfRule type="colorScale" priority="5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33">
    <cfRule type="colorScale" priority="5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33">
    <cfRule type="colorScale" priority="5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33">
    <cfRule type="colorScale" priority="5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33">
    <cfRule type="colorScale" priority="5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33">
    <cfRule type="colorScale" priority="5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P2:P33">
    <cfRule type="colorScale" priority="5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Q2:Q33">
    <cfRule type="colorScale" priority="6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9.57"/>
    <col customWidth="1" min="2" max="17" width="4.71"/>
    <col customWidth="1" min="18" max="20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1">
        <v>13.0</v>
      </c>
      <c r="O1" s="1">
        <v>14.0</v>
      </c>
      <c r="P1" s="1">
        <v>15.0</v>
      </c>
      <c r="Q1" s="1">
        <v>16.0</v>
      </c>
      <c r="R1" s="2" t="s">
        <v>1</v>
      </c>
      <c r="S1" s="2" t="s">
        <v>2</v>
      </c>
      <c r="T1" s="2" t="s">
        <v>3</v>
      </c>
    </row>
    <row r="2" ht="13.5" customHeight="1">
      <c r="A2" s="3" t="s">
        <v>52</v>
      </c>
      <c r="B2" s="4">
        <v>3.0</v>
      </c>
      <c r="C2" s="4">
        <v>7.0</v>
      </c>
      <c r="D2" s="4">
        <v>8.0</v>
      </c>
      <c r="E2" s="4">
        <v>4.0</v>
      </c>
      <c r="F2" s="4">
        <v>8.0</v>
      </c>
      <c r="G2" s="4">
        <v>9.0</v>
      </c>
      <c r="H2" s="4">
        <v>4.0</v>
      </c>
      <c r="I2" s="4">
        <v>11.0</v>
      </c>
      <c r="J2" s="4">
        <v>8.0</v>
      </c>
      <c r="K2" s="4">
        <v>8.0</v>
      </c>
      <c r="L2" s="4">
        <v>12.0</v>
      </c>
      <c r="M2" s="4">
        <v>11.0</v>
      </c>
      <c r="N2" s="4">
        <v>3.0</v>
      </c>
      <c r="O2" s="4">
        <v>13.0</v>
      </c>
      <c r="P2" s="4">
        <v>15.0</v>
      </c>
      <c r="Q2" s="4">
        <v>18.0</v>
      </c>
      <c r="R2" s="5">
        <f t="shared" ref="R2:R35" si="1">SUM(B2:Q2)</f>
        <v>142</v>
      </c>
      <c r="S2" s="6">
        <f t="shared" ref="S2:S35" si="2">AVERAGE(B2:Q2)</f>
        <v>8.875</v>
      </c>
      <c r="T2" s="7">
        <f t="shared" ref="T2:T35" si="3">R2/$R$37</f>
        <v>0.1015736767</v>
      </c>
    </row>
    <row r="3" ht="13.5" customHeight="1">
      <c r="A3" s="3" t="s">
        <v>59</v>
      </c>
      <c r="B3" s="4">
        <v>3.0</v>
      </c>
      <c r="C3" s="4">
        <v>2.0</v>
      </c>
      <c r="D3" s="4">
        <v>3.0</v>
      </c>
      <c r="E3" s="4">
        <v>9.0</v>
      </c>
      <c r="F3" s="4">
        <v>5.0</v>
      </c>
      <c r="G3" s="4">
        <v>5.0</v>
      </c>
      <c r="H3" s="4">
        <v>3.0</v>
      </c>
      <c r="I3" s="4">
        <v>2.0</v>
      </c>
      <c r="J3" s="4">
        <v>5.0</v>
      </c>
      <c r="K3" s="4">
        <v>5.0</v>
      </c>
      <c r="L3" s="4">
        <v>9.0</v>
      </c>
      <c r="M3" s="4">
        <v>7.0</v>
      </c>
      <c r="N3" s="4">
        <v>7.0</v>
      </c>
      <c r="O3" s="4">
        <v>8.0</v>
      </c>
      <c r="P3" s="4">
        <v>12.0</v>
      </c>
      <c r="Q3" s="4">
        <v>16.0</v>
      </c>
      <c r="R3" s="5">
        <f t="shared" si="1"/>
        <v>101</v>
      </c>
      <c r="S3" s="6">
        <f t="shared" si="2"/>
        <v>6.3125</v>
      </c>
      <c r="T3" s="7">
        <f t="shared" si="3"/>
        <v>0.07224606581</v>
      </c>
    </row>
    <row r="4" ht="13.5" customHeight="1">
      <c r="A4" s="3" t="s">
        <v>461</v>
      </c>
      <c r="B4" s="4">
        <v>1.0</v>
      </c>
      <c r="C4" s="4">
        <v>2.0</v>
      </c>
      <c r="D4" s="4">
        <v>2.0</v>
      </c>
      <c r="E4" s="4">
        <v>2.0</v>
      </c>
      <c r="F4" s="4">
        <v>6.0</v>
      </c>
      <c r="G4" s="4">
        <v>1.0</v>
      </c>
      <c r="H4" s="4">
        <v>2.0</v>
      </c>
      <c r="I4" s="4">
        <v>3.0</v>
      </c>
      <c r="J4" s="4">
        <v>9.0</v>
      </c>
      <c r="K4" s="4">
        <v>5.0</v>
      </c>
      <c r="L4" s="4">
        <v>3.0</v>
      </c>
      <c r="M4" s="4">
        <v>10.0</v>
      </c>
      <c r="N4" s="4">
        <v>9.0</v>
      </c>
      <c r="O4" s="4">
        <v>8.0</v>
      </c>
      <c r="P4" s="4">
        <v>13.0</v>
      </c>
      <c r="Q4" s="4">
        <v>16.0</v>
      </c>
      <c r="R4" s="5">
        <f t="shared" si="1"/>
        <v>92</v>
      </c>
      <c r="S4" s="6">
        <f t="shared" si="2"/>
        <v>5.75</v>
      </c>
      <c r="T4" s="7">
        <f t="shared" si="3"/>
        <v>0.06580829757</v>
      </c>
    </row>
    <row r="5" ht="13.5" customHeight="1">
      <c r="A5" s="8" t="s">
        <v>209</v>
      </c>
      <c r="B5" s="4">
        <v>1.0</v>
      </c>
      <c r="C5" s="4">
        <v>1.0</v>
      </c>
      <c r="D5" s="4">
        <v>1.0</v>
      </c>
      <c r="E5" s="4">
        <v>3.0</v>
      </c>
      <c r="F5" s="4">
        <v>4.0</v>
      </c>
      <c r="G5" s="4">
        <v>3.0</v>
      </c>
      <c r="H5" s="4">
        <v>3.0</v>
      </c>
      <c r="I5" s="4">
        <v>0.0</v>
      </c>
      <c r="J5" s="4">
        <v>0.0</v>
      </c>
      <c r="K5" s="4">
        <v>7.0</v>
      </c>
      <c r="L5" s="4">
        <v>2.0</v>
      </c>
      <c r="M5" s="4">
        <v>13.0</v>
      </c>
      <c r="N5" s="4">
        <v>6.0</v>
      </c>
      <c r="O5" s="4">
        <v>5.0</v>
      </c>
      <c r="P5" s="4">
        <v>12.0</v>
      </c>
      <c r="Q5" s="4">
        <v>17.0</v>
      </c>
      <c r="R5" s="5">
        <f t="shared" si="1"/>
        <v>78</v>
      </c>
      <c r="S5" s="6">
        <f t="shared" si="2"/>
        <v>4.875</v>
      </c>
      <c r="T5" s="7">
        <f t="shared" si="3"/>
        <v>0.05579399142</v>
      </c>
    </row>
    <row r="6" ht="13.5" customHeight="1">
      <c r="A6" s="3" t="s">
        <v>171</v>
      </c>
      <c r="B6" s="4">
        <v>3.0</v>
      </c>
      <c r="C6" s="4">
        <v>1.0</v>
      </c>
      <c r="D6" s="4">
        <v>1.0</v>
      </c>
      <c r="E6" s="4">
        <v>1.0</v>
      </c>
      <c r="F6" s="4">
        <v>1.0</v>
      </c>
      <c r="G6" s="4">
        <v>5.0</v>
      </c>
      <c r="H6" s="4">
        <v>2.0</v>
      </c>
      <c r="I6" s="4">
        <v>5.0</v>
      </c>
      <c r="J6" s="4">
        <v>4.0</v>
      </c>
      <c r="K6" s="4">
        <v>4.0</v>
      </c>
      <c r="L6" s="4">
        <v>2.0</v>
      </c>
      <c r="M6" s="4">
        <v>4.0</v>
      </c>
      <c r="N6" s="4">
        <v>6.0</v>
      </c>
      <c r="O6" s="4">
        <v>7.0</v>
      </c>
      <c r="P6" s="4">
        <v>9.0</v>
      </c>
      <c r="Q6" s="4">
        <v>18.0</v>
      </c>
      <c r="R6" s="5">
        <f t="shared" si="1"/>
        <v>73</v>
      </c>
      <c r="S6" s="6">
        <f t="shared" si="2"/>
        <v>4.5625</v>
      </c>
      <c r="T6" s="7">
        <f t="shared" si="3"/>
        <v>0.05221745351</v>
      </c>
    </row>
    <row r="7" ht="13.5" customHeight="1">
      <c r="A7" s="3" t="s">
        <v>107</v>
      </c>
      <c r="B7" s="4">
        <v>2.0</v>
      </c>
      <c r="C7" s="4">
        <v>5.0</v>
      </c>
      <c r="D7" s="4">
        <v>3.0</v>
      </c>
      <c r="E7" s="4">
        <v>3.0</v>
      </c>
      <c r="F7" s="4">
        <v>1.0</v>
      </c>
      <c r="G7" s="4">
        <v>4.0</v>
      </c>
      <c r="H7" s="4">
        <v>0.0</v>
      </c>
      <c r="I7" s="4">
        <v>8.0</v>
      </c>
      <c r="J7" s="4">
        <v>7.0</v>
      </c>
      <c r="K7" s="4">
        <v>4.0</v>
      </c>
      <c r="L7" s="4">
        <v>1.0</v>
      </c>
      <c r="M7" s="4">
        <v>11.0</v>
      </c>
      <c r="N7" s="4">
        <v>1.0</v>
      </c>
      <c r="O7" s="4">
        <v>7.0</v>
      </c>
      <c r="P7" s="4">
        <v>11.0</v>
      </c>
      <c r="Q7" s="4">
        <v>5.0</v>
      </c>
      <c r="R7" s="5">
        <f t="shared" si="1"/>
        <v>73</v>
      </c>
      <c r="S7" s="6">
        <f t="shared" si="2"/>
        <v>4.5625</v>
      </c>
      <c r="T7" s="7">
        <f t="shared" si="3"/>
        <v>0.05221745351</v>
      </c>
    </row>
    <row r="8" ht="13.5" customHeight="1">
      <c r="A8" s="3" t="s">
        <v>206</v>
      </c>
      <c r="B8" s="4">
        <v>2.0</v>
      </c>
      <c r="C8" s="4">
        <v>1.0</v>
      </c>
      <c r="D8" s="4">
        <v>3.0</v>
      </c>
      <c r="E8" s="4">
        <v>5.0</v>
      </c>
      <c r="F8" s="4">
        <v>2.0</v>
      </c>
      <c r="G8" s="4">
        <v>2.0</v>
      </c>
      <c r="H8" s="4">
        <v>2.0</v>
      </c>
      <c r="I8" s="4">
        <v>1.0</v>
      </c>
      <c r="J8" s="4">
        <v>5.0</v>
      </c>
      <c r="K8" s="4">
        <v>3.0</v>
      </c>
      <c r="L8" s="4">
        <v>8.0</v>
      </c>
      <c r="M8" s="4">
        <v>3.0</v>
      </c>
      <c r="N8" s="4">
        <v>3.0</v>
      </c>
      <c r="O8" s="4">
        <v>12.0</v>
      </c>
      <c r="P8" s="4">
        <v>10.0</v>
      </c>
      <c r="Q8" s="4"/>
      <c r="R8" s="5">
        <f t="shared" si="1"/>
        <v>62</v>
      </c>
      <c r="S8" s="6">
        <f t="shared" si="2"/>
        <v>4.133333333</v>
      </c>
      <c r="T8" s="7">
        <f t="shared" si="3"/>
        <v>0.0443490701</v>
      </c>
    </row>
    <row r="9" ht="13.5" customHeight="1">
      <c r="A9" s="3" t="s">
        <v>149</v>
      </c>
      <c r="B9" s="4">
        <v>3.0</v>
      </c>
      <c r="C9" s="4">
        <v>6.0</v>
      </c>
      <c r="D9" s="4">
        <v>2.0</v>
      </c>
      <c r="E9" s="4">
        <v>4.0</v>
      </c>
      <c r="F9" s="4">
        <v>1.0</v>
      </c>
      <c r="G9" s="4">
        <v>6.0</v>
      </c>
      <c r="H9" s="4">
        <v>3.0</v>
      </c>
      <c r="I9" s="4">
        <v>8.0</v>
      </c>
      <c r="J9" s="4">
        <v>4.0</v>
      </c>
      <c r="K9" s="4">
        <v>6.0</v>
      </c>
      <c r="L9" s="4">
        <v>9.0</v>
      </c>
      <c r="M9" s="4">
        <v>12.0</v>
      </c>
      <c r="N9" s="4">
        <v>6.0</v>
      </c>
      <c r="O9" s="4">
        <v>7.0</v>
      </c>
      <c r="P9" s="4">
        <v>5.0</v>
      </c>
      <c r="Q9" s="4"/>
      <c r="R9" s="5">
        <f t="shared" si="1"/>
        <v>82</v>
      </c>
      <c r="S9" s="6">
        <f t="shared" si="2"/>
        <v>5.466666667</v>
      </c>
      <c r="T9" s="7">
        <f t="shared" si="3"/>
        <v>0.05865522175</v>
      </c>
    </row>
    <row r="10" ht="13.5" customHeight="1">
      <c r="A10" s="3" t="s">
        <v>153</v>
      </c>
      <c r="B10" s="4">
        <v>8.0</v>
      </c>
      <c r="C10" s="4">
        <v>3.0</v>
      </c>
      <c r="D10" s="4">
        <v>2.0</v>
      </c>
      <c r="E10" s="4">
        <v>3.0</v>
      </c>
      <c r="F10" s="4">
        <v>7.0</v>
      </c>
      <c r="G10" s="4">
        <v>5.0</v>
      </c>
      <c r="H10" s="4">
        <v>5.0</v>
      </c>
      <c r="I10" s="4">
        <v>8.0</v>
      </c>
      <c r="J10" s="4">
        <v>2.0</v>
      </c>
      <c r="K10" s="4">
        <v>6.0</v>
      </c>
      <c r="L10" s="4">
        <v>7.0</v>
      </c>
      <c r="M10" s="4">
        <v>10.0</v>
      </c>
      <c r="N10" s="4">
        <v>8.0</v>
      </c>
      <c r="O10" s="4">
        <v>13.0</v>
      </c>
      <c r="P10" s="4"/>
      <c r="Q10" s="4"/>
      <c r="R10" s="5">
        <f t="shared" si="1"/>
        <v>87</v>
      </c>
      <c r="S10" s="6">
        <f t="shared" si="2"/>
        <v>6.214285714</v>
      </c>
      <c r="T10" s="7">
        <f t="shared" si="3"/>
        <v>0.06223175966</v>
      </c>
    </row>
    <row r="11" ht="13.5" customHeight="1">
      <c r="A11" s="3" t="s">
        <v>105</v>
      </c>
      <c r="B11" s="4">
        <v>3.0</v>
      </c>
      <c r="C11" s="4">
        <v>1.0</v>
      </c>
      <c r="D11" s="4">
        <v>1.0</v>
      </c>
      <c r="E11" s="4">
        <v>4.0</v>
      </c>
      <c r="F11" s="4">
        <v>5.0</v>
      </c>
      <c r="G11" s="4">
        <v>2.0</v>
      </c>
      <c r="H11" s="4">
        <v>3.0</v>
      </c>
      <c r="I11" s="4">
        <v>3.0</v>
      </c>
      <c r="J11" s="4">
        <v>7.0</v>
      </c>
      <c r="K11" s="4">
        <v>5.0</v>
      </c>
      <c r="L11" s="4">
        <v>8.0</v>
      </c>
      <c r="M11" s="4">
        <v>5.0</v>
      </c>
      <c r="N11" s="4">
        <v>6.0</v>
      </c>
      <c r="O11" s="4">
        <v>11.0</v>
      </c>
      <c r="P11" s="4"/>
      <c r="Q11" s="4"/>
      <c r="R11" s="5">
        <f t="shared" si="1"/>
        <v>64</v>
      </c>
      <c r="S11" s="6">
        <f t="shared" si="2"/>
        <v>4.571428571</v>
      </c>
      <c r="T11" s="7">
        <f t="shared" si="3"/>
        <v>0.04577968526</v>
      </c>
    </row>
    <row r="12" ht="13.5" customHeight="1">
      <c r="A12" s="3" t="s">
        <v>126</v>
      </c>
      <c r="B12" s="4">
        <v>3.0</v>
      </c>
      <c r="C12" s="4">
        <v>1.0</v>
      </c>
      <c r="D12" s="4">
        <v>1.0</v>
      </c>
      <c r="E12" s="4">
        <v>1.0</v>
      </c>
      <c r="F12" s="4">
        <v>6.0</v>
      </c>
      <c r="G12" s="4">
        <v>3.0</v>
      </c>
      <c r="H12" s="4">
        <v>2.0</v>
      </c>
      <c r="I12" s="4">
        <v>7.0</v>
      </c>
      <c r="J12" s="4">
        <v>7.0</v>
      </c>
      <c r="K12" s="4">
        <v>2.0</v>
      </c>
      <c r="L12" s="4">
        <v>8.0</v>
      </c>
      <c r="M12" s="4">
        <v>3.0</v>
      </c>
      <c r="N12" s="4">
        <v>8.0</v>
      </c>
      <c r="O12" s="4">
        <v>3.0</v>
      </c>
      <c r="P12" s="4"/>
      <c r="Q12" s="4"/>
      <c r="R12" s="5">
        <f t="shared" si="1"/>
        <v>55</v>
      </c>
      <c r="S12" s="6">
        <f t="shared" si="2"/>
        <v>3.928571429</v>
      </c>
      <c r="T12" s="7">
        <f t="shared" si="3"/>
        <v>0.03934191702</v>
      </c>
    </row>
    <row r="13" ht="13.5" customHeight="1">
      <c r="A13" s="3" t="s">
        <v>35</v>
      </c>
      <c r="B13" s="4">
        <v>4.0</v>
      </c>
      <c r="C13" s="4">
        <v>2.0</v>
      </c>
      <c r="D13" s="4">
        <v>3.0</v>
      </c>
      <c r="E13" s="4">
        <v>9.0</v>
      </c>
      <c r="F13" s="4">
        <v>5.0</v>
      </c>
      <c r="G13" s="4">
        <v>7.0</v>
      </c>
      <c r="H13" s="4">
        <v>1.0</v>
      </c>
      <c r="I13" s="4">
        <v>0.0</v>
      </c>
      <c r="J13" s="4">
        <v>8.0</v>
      </c>
      <c r="K13" s="4">
        <v>11.0</v>
      </c>
      <c r="L13" s="4">
        <v>3.0</v>
      </c>
      <c r="M13" s="4">
        <v>10.0</v>
      </c>
      <c r="N13" s="4">
        <v>6.0</v>
      </c>
      <c r="O13" s="4"/>
      <c r="P13" s="4"/>
      <c r="Q13" s="4"/>
      <c r="R13" s="5">
        <f t="shared" si="1"/>
        <v>69</v>
      </c>
      <c r="S13" s="6">
        <f t="shared" si="2"/>
        <v>5.307692308</v>
      </c>
      <c r="T13" s="7">
        <f t="shared" si="3"/>
        <v>0.04935622318</v>
      </c>
    </row>
    <row r="14" ht="13.5" customHeight="1">
      <c r="A14" s="3" t="s">
        <v>31</v>
      </c>
      <c r="B14" s="4">
        <v>5.0</v>
      </c>
      <c r="C14" s="4">
        <v>2.0</v>
      </c>
      <c r="D14" s="4">
        <v>0.0</v>
      </c>
      <c r="E14" s="4">
        <v>6.0</v>
      </c>
      <c r="F14" s="4">
        <v>1.0</v>
      </c>
      <c r="G14" s="4">
        <v>5.0</v>
      </c>
      <c r="H14" s="4">
        <v>4.0</v>
      </c>
      <c r="I14" s="4">
        <v>7.0</v>
      </c>
      <c r="J14" s="4">
        <v>2.0</v>
      </c>
      <c r="K14" s="4">
        <v>4.0</v>
      </c>
      <c r="L14" s="4">
        <v>10.0</v>
      </c>
      <c r="M14" s="4">
        <v>6.0</v>
      </c>
      <c r="N14" s="4"/>
      <c r="O14" s="4"/>
      <c r="P14" s="4"/>
      <c r="Q14" s="4"/>
      <c r="R14" s="5">
        <f t="shared" si="1"/>
        <v>52</v>
      </c>
      <c r="S14" s="6">
        <f t="shared" si="2"/>
        <v>4.333333333</v>
      </c>
      <c r="T14" s="7">
        <f t="shared" si="3"/>
        <v>0.03719599428</v>
      </c>
    </row>
    <row r="15" ht="13.5" customHeight="1">
      <c r="A15" s="3" t="s">
        <v>182</v>
      </c>
      <c r="B15" s="4">
        <v>1.0</v>
      </c>
      <c r="C15" s="4">
        <v>0.0</v>
      </c>
      <c r="D15" s="4">
        <v>1.0</v>
      </c>
      <c r="E15" s="4">
        <v>5.0</v>
      </c>
      <c r="F15" s="4">
        <v>5.0</v>
      </c>
      <c r="G15" s="4">
        <v>10.0</v>
      </c>
      <c r="H15" s="4">
        <v>6.0</v>
      </c>
      <c r="I15" s="4">
        <v>8.0</v>
      </c>
      <c r="J15" s="4">
        <v>3.0</v>
      </c>
      <c r="K15" s="4">
        <v>10.0</v>
      </c>
      <c r="L15" s="4"/>
      <c r="M15" s="4"/>
      <c r="N15" s="4"/>
      <c r="O15" s="4"/>
      <c r="P15" s="4"/>
      <c r="Q15" s="4"/>
      <c r="R15" s="5">
        <f t="shared" si="1"/>
        <v>49</v>
      </c>
      <c r="S15" s="6">
        <f t="shared" si="2"/>
        <v>4.9</v>
      </c>
      <c r="T15" s="7">
        <f t="shared" si="3"/>
        <v>0.03505007153</v>
      </c>
    </row>
    <row r="16" ht="13.5" customHeight="1">
      <c r="A16" s="3" t="s">
        <v>28</v>
      </c>
      <c r="B16" s="4">
        <v>4.0</v>
      </c>
      <c r="C16" s="4">
        <v>1.0</v>
      </c>
      <c r="D16" s="4">
        <v>3.0</v>
      </c>
      <c r="E16" s="4">
        <v>3.0</v>
      </c>
      <c r="F16" s="4">
        <v>0.0</v>
      </c>
      <c r="G16" s="4">
        <v>7.0</v>
      </c>
      <c r="H16" s="4">
        <v>10.0</v>
      </c>
      <c r="I16" s="4">
        <v>2.0</v>
      </c>
      <c r="J16" s="4">
        <v>7.0</v>
      </c>
      <c r="K16" s="4"/>
      <c r="L16" s="4"/>
      <c r="M16" s="4"/>
      <c r="N16" s="4"/>
      <c r="O16" s="4"/>
      <c r="P16" s="4"/>
      <c r="Q16" s="4"/>
      <c r="R16" s="5">
        <f t="shared" si="1"/>
        <v>37</v>
      </c>
      <c r="S16" s="6">
        <f t="shared" si="2"/>
        <v>4.111111111</v>
      </c>
      <c r="T16" s="7">
        <f t="shared" si="3"/>
        <v>0.02646638054</v>
      </c>
    </row>
    <row r="17" ht="13.5" customHeight="1">
      <c r="A17" s="3" t="s">
        <v>462</v>
      </c>
      <c r="B17" s="4">
        <v>1.0</v>
      </c>
      <c r="C17" s="4">
        <v>2.0</v>
      </c>
      <c r="D17" s="4">
        <v>3.0</v>
      </c>
      <c r="E17" s="4">
        <v>0.0</v>
      </c>
      <c r="F17" s="4">
        <v>1.0</v>
      </c>
      <c r="G17" s="4">
        <v>3.0</v>
      </c>
      <c r="H17" s="4">
        <v>6.0</v>
      </c>
      <c r="I17" s="4">
        <v>0.0</v>
      </c>
      <c r="J17" s="4">
        <v>6.0</v>
      </c>
      <c r="K17" s="4"/>
      <c r="L17" s="4"/>
      <c r="M17" s="4"/>
      <c r="N17" s="4"/>
      <c r="O17" s="4"/>
      <c r="P17" s="4"/>
      <c r="Q17" s="4"/>
      <c r="R17" s="5">
        <f t="shared" si="1"/>
        <v>22</v>
      </c>
      <c r="S17" s="6">
        <f t="shared" si="2"/>
        <v>2.444444444</v>
      </c>
      <c r="T17" s="7">
        <f t="shared" si="3"/>
        <v>0.01573676681</v>
      </c>
    </row>
    <row r="18" ht="13.5" customHeight="1">
      <c r="A18" s="3" t="s">
        <v>88</v>
      </c>
      <c r="B18" s="4">
        <v>3.0</v>
      </c>
      <c r="C18" s="4">
        <v>3.0</v>
      </c>
      <c r="D18" s="4">
        <v>3.0</v>
      </c>
      <c r="E18" s="4">
        <v>3.0</v>
      </c>
      <c r="F18" s="4">
        <v>3.0</v>
      </c>
      <c r="G18" s="4">
        <v>2.0</v>
      </c>
      <c r="H18" s="4">
        <v>7.0</v>
      </c>
      <c r="I18" s="4">
        <v>3.0</v>
      </c>
      <c r="J18" s="4"/>
      <c r="K18" s="4"/>
      <c r="L18" s="4"/>
      <c r="M18" s="4"/>
      <c r="N18" s="4"/>
      <c r="O18" s="4"/>
      <c r="P18" s="4"/>
      <c r="Q18" s="4"/>
      <c r="R18" s="5">
        <f t="shared" si="1"/>
        <v>27</v>
      </c>
      <c r="S18" s="6">
        <f t="shared" si="2"/>
        <v>3.375</v>
      </c>
      <c r="T18" s="7">
        <f t="shared" si="3"/>
        <v>0.01931330472</v>
      </c>
    </row>
    <row r="19" ht="13.5" customHeight="1">
      <c r="A19" s="3" t="s">
        <v>463</v>
      </c>
      <c r="B19" s="4">
        <v>2.0</v>
      </c>
      <c r="C19" s="4">
        <v>0.0</v>
      </c>
      <c r="D19" s="4">
        <v>2.0</v>
      </c>
      <c r="E19" s="4">
        <v>3.0</v>
      </c>
      <c r="F19" s="4">
        <v>0.0</v>
      </c>
      <c r="G19" s="4">
        <v>2.0</v>
      </c>
      <c r="H19" s="4">
        <v>3.0</v>
      </c>
      <c r="I19" s="4">
        <v>6.0</v>
      </c>
      <c r="J19" s="4"/>
      <c r="K19" s="4"/>
      <c r="L19" s="4"/>
      <c r="M19" s="4"/>
      <c r="N19" s="4"/>
      <c r="O19" s="4"/>
      <c r="P19" s="4"/>
      <c r="Q19" s="4"/>
      <c r="R19" s="5">
        <f t="shared" si="1"/>
        <v>18</v>
      </c>
      <c r="S19" s="6">
        <f t="shared" si="2"/>
        <v>2.25</v>
      </c>
      <c r="T19" s="7">
        <f t="shared" si="3"/>
        <v>0.01287553648</v>
      </c>
    </row>
    <row r="20" ht="13.5" customHeight="1">
      <c r="A20" s="3" t="s">
        <v>132</v>
      </c>
      <c r="B20" s="4">
        <v>2.0</v>
      </c>
      <c r="C20" s="4">
        <v>5.0</v>
      </c>
      <c r="D20" s="4">
        <v>6.0</v>
      </c>
      <c r="E20" s="4">
        <v>2.0</v>
      </c>
      <c r="F20" s="4">
        <v>3.0</v>
      </c>
      <c r="G20" s="4">
        <v>3.0</v>
      </c>
      <c r="H20" s="4">
        <v>10.0</v>
      </c>
      <c r="I20" s="4"/>
      <c r="J20" s="4"/>
      <c r="K20" s="4"/>
      <c r="L20" s="4"/>
      <c r="M20" s="4"/>
      <c r="N20" s="4"/>
      <c r="O20" s="4"/>
      <c r="P20" s="4"/>
      <c r="Q20" s="4"/>
      <c r="R20" s="5">
        <f t="shared" si="1"/>
        <v>31</v>
      </c>
      <c r="S20" s="6">
        <f t="shared" si="2"/>
        <v>4.428571429</v>
      </c>
      <c r="T20" s="7">
        <f t="shared" si="3"/>
        <v>0.02217453505</v>
      </c>
    </row>
    <row r="21" ht="13.5" customHeight="1">
      <c r="A21" s="3" t="s">
        <v>40</v>
      </c>
      <c r="B21" s="4">
        <v>5.0</v>
      </c>
      <c r="C21" s="4">
        <v>5.0</v>
      </c>
      <c r="D21" s="4">
        <v>3.0</v>
      </c>
      <c r="E21" s="4">
        <v>2.0</v>
      </c>
      <c r="F21" s="4">
        <v>1.0</v>
      </c>
      <c r="G21" s="4">
        <v>2.0</v>
      </c>
      <c r="H21" s="4">
        <v>6.0</v>
      </c>
      <c r="I21" s="4"/>
      <c r="J21" s="4"/>
      <c r="K21" s="4"/>
      <c r="L21" s="4"/>
      <c r="M21" s="4"/>
      <c r="N21" s="4"/>
      <c r="O21" s="4"/>
      <c r="P21" s="4"/>
      <c r="Q21" s="4"/>
      <c r="R21" s="5">
        <f t="shared" si="1"/>
        <v>24</v>
      </c>
      <c r="S21" s="6">
        <f t="shared" si="2"/>
        <v>3.428571429</v>
      </c>
      <c r="T21" s="7">
        <f t="shared" si="3"/>
        <v>0.01716738197</v>
      </c>
    </row>
    <row r="22" ht="13.5" customHeight="1">
      <c r="A22" s="3" t="s">
        <v>29</v>
      </c>
      <c r="B22" s="4">
        <v>2.0</v>
      </c>
      <c r="C22" s="4">
        <v>2.0</v>
      </c>
      <c r="D22" s="4">
        <v>1.0</v>
      </c>
      <c r="E22" s="4">
        <v>2.0</v>
      </c>
      <c r="F22" s="4">
        <v>1.0</v>
      </c>
      <c r="G22" s="4">
        <v>11.0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f t="shared" si="1"/>
        <v>19</v>
      </c>
      <c r="S22" s="6">
        <f t="shared" si="2"/>
        <v>3.166666667</v>
      </c>
      <c r="T22" s="7">
        <f t="shared" si="3"/>
        <v>0.01359084406</v>
      </c>
    </row>
    <row r="23" ht="13.5" customHeight="1">
      <c r="A23" s="3" t="s">
        <v>464</v>
      </c>
      <c r="B23" s="4">
        <v>0.0</v>
      </c>
      <c r="C23" s="4">
        <v>0.0</v>
      </c>
      <c r="D23" s="4">
        <v>0.0</v>
      </c>
      <c r="E23" s="4">
        <v>1.0</v>
      </c>
      <c r="F23" s="4">
        <v>0.0</v>
      </c>
      <c r="G23" s="4">
        <v>4.0</v>
      </c>
      <c r="H23" s="4"/>
      <c r="I23" s="4"/>
      <c r="J23" s="4"/>
      <c r="K23" s="4"/>
      <c r="L23" s="4"/>
      <c r="M23" s="4"/>
      <c r="N23" s="11"/>
      <c r="O23" s="4"/>
      <c r="P23" s="4"/>
      <c r="Q23" s="4"/>
      <c r="R23" s="5">
        <f t="shared" si="1"/>
        <v>5</v>
      </c>
      <c r="S23" s="6">
        <f t="shared" si="2"/>
        <v>0.8333333333</v>
      </c>
      <c r="T23" s="7">
        <f t="shared" si="3"/>
        <v>0.003576537911</v>
      </c>
    </row>
    <row r="24" ht="13.5" customHeight="1">
      <c r="A24" s="3" t="s">
        <v>67</v>
      </c>
      <c r="B24" s="4">
        <v>4.0</v>
      </c>
      <c r="C24" s="4">
        <v>4.0</v>
      </c>
      <c r="D24" s="4">
        <v>9.0</v>
      </c>
      <c r="E24" s="4">
        <v>5.0</v>
      </c>
      <c r="F24" s="4">
        <v>7.0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f t="shared" si="1"/>
        <v>29</v>
      </c>
      <c r="S24" s="6">
        <f t="shared" si="2"/>
        <v>5.8</v>
      </c>
      <c r="T24" s="7">
        <f t="shared" si="3"/>
        <v>0.02074391989</v>
      </c>
    </row>
    <row r="25" ht="13.5" customHeight="1">
      <c r="A25" s="3" t="s">
        <v>459</v>
      </c>
      <c r="B25" s="4">
        <v>3.0</v>
      </c>
      <c r="C25" s="4">
        <v>2.0</v>
      </c>
      <c r="D25" s="4">
        <v>6.0</v>
      </c>
      <c r="E25" s="4">
        <v>1.0</v>
      </c>
      <c r="F25" s="4">
        <v>9.0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f t="shared" si="1"/>
        <v>21</v>
      </c>
      <c r="S25" s="6">
        <f t="shared" si="2"/>
        <v>4.2</v>
      </c>
      <c r="T25" s="7">
        <f t="shared" si="3"/>
        <v>0.01502145923</v>
      </c>
    </row>
    <row r="26" ht="13.5" customHeight="1">
      <c r="A26" s="3" t="s">
        <v>27</v>
      </c>
      <c r="B26" s="4">
        <v>5.0</v>
      </c>
      <c r="C26" s="4">
        <v>2.0</v>
      </c>
      <c r="D26" s="4">
        <v>2.0</v>
      </c>
      <c r="E26" s="4">
        <v>9.0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f t="shared" si="1"/>
        <v>18</v>
      </c>
      <c r="S26" s="6">
        <f t="shared" si="2"/>
        <v>4.5</v>
      </c>
      <c r="T26" s="7">
        <f t="shared" si="3"/>
        <v>0.01287553648</v>
      </c>
    </row>
    <row r="27" ht="13.5" customHeight="1">
      <c r="A27" s="3" t="s">
        <v>465</v>
      </c>
      <c r="B27" s="4">
        <v>4.0</v>
      </c>
      <c r="C27" s="4">
        <v>0.0</v>
      </c>
      <c r="D27" s="4">
        <v>1.0</v>
      </c>
      <c r="E27" s="4">
        <v>2.0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f t="shared" si="1"/>
        <v>7</v>
      </c>
      <c r="S27" s="6">
        <f t="shared" si="2"/>
        <v>1.75</v>
      </c>
      <c r="T27" s="7">
        <f t="shared" si="3"/>
        <v>0.005007153076</v>
      </c>
    </row>
    <row r="28" ht="13.5" customHeight="1">
      <c r="A28" s="3" t="s">
        <v>466</v>
      </c>
      <c r="B28" s="4">
        <v>0.0</v>
      </c>
      <c r="C28" s="4">
        <v>0.0</v>
      </c>
      <c r="D28" s="4">
        <v>0.0</v>
      </c>
      <c r="E28" s="4">
        <v>5.0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f t="shared" si="1"/>
        <v>5</v>
      </c>
      <c r="S28" s="6">
        <f t="shared" si="2"/>
        <v>1.25</v>
      </c>
      <c r="T28" s="7">
        <f t="shared" si="3"/>
        <v>0.003576537911</v>
      </c>
    </row>
    <row r="29" ht="13.5" customHeight="1">
      <c r="A29" s="3" t="s">
        <v>467</v>
      </c>
      <c r="B29" s="4">
        <v>0.0</v>
      </c>
      <c r="C29" s="4">
        <v>0.0</v>
      </c>
      <c r="D29" s="4">
        <v>0.0</v>
      </c>
      <c r="E29" s="4">
        <v>4.0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5">
        <f t="shared" si="1"/>
        <v>4</v>
      </c>
      <c r="S29" s="6">
        <f t="shared" si="2"/>
        <v>1</v>
      </c>
      <c r="T29" s="7">
        <f t="shared" si="3"/>
        <v>0.002861230329</v>
      </c>
    </row>
    <row r="30" ht="13.5" customHeight="1">
      <c r="A30" s="3" t="s">
        <v>450</v>
      </c>
      <c r="B30" s="4">
        <v>8.0</v>
      </c>
      <c r="C30" s="4">
        <v>6.0</v>
      </c>
      <c r="D30" s="4">
        <v>10.0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5">
        <f t="shared" si="1"/>
        <v>24</v>
      </c>
      <c r="S30" s="6">
        <f t="shared" si="2"/>
        <v>8</v>
      </c>
      <c r="T30" s="7">
        <f t="shared" si="3"/>
        <v>0.01716738197</v>
      </c>
    </row>
    <row r="31" ht="13.5" customHeight="1">
      <c r="A31" s="3" t="s">
        <v>468</v>
      </c>
      <c r="B31" s="4">
        <v>1.0</v>
      </c>
      <c r="C31" s="4">
        <v>2.0</v>
      </c>
      <c r="D31" s="4">
        <v>5.0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5">
        <f t="shared" si="1"/>
        <v>8</v>
      </c>
      <c r="S31" s="6">
        <f t="shared" si="2"/>
        <v>2.666666667</v>
      </c>
      <c r="T31" s="7">
        <f t="shared" si="3"/>
        <v>0.005722460658</v>
      </c>
    </row>
    <row r="32" ht="13.5" customHeight="1">
      <c r="A32" s="3" t="s">
        <v>469</v>
      </c>
      <c r="B32" s="4">
        <v>4.0</v>
      </c>
      <c r="C32" s="4">
        <v>5.0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5">
        <f t="shared" si="1"/>
        <v>9</v>
      </c>
      <c r="S32" s="6">
        <f t="shared" si="2"/>
        <v>4.5</v>
      </c>
      <c r="T32" s="7">
        <f t="shared" si="3"/>
        <v>0.00643776824</v>
      </c>
    </row>
    <row r="33" ht="13.5" customHeight="1">
      <c r="A33" s="3" t="s">
        <v>470</v>
      </c>
      <c r="B33" s="4">
        <v>3.0</v>
      </c>
      <c r="C33" s="4">
        <v>3.0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5">
        <f t="shared" si="1"/>
        <v>6</v>
      </c>
      <c r="S33" s="6">
        <f t="shared" si="2"/>
        <v>3</v>
      </c>
      <c r="T33" s="7">
        <f t="shared" si="3"/>
        <v>0.004291845494</v>
      </c>
    </row>
    <row r="34" ht="13.5" customHeight="1">
      <c r="A34" s="3" t="s">
        <v>471</v>
      </c>
      <c r="B34" s="4">
        <v>3.0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9"/>
      <c r="O34" s="4"/>
      <c r="P34" s="4"/>
      <c r="Q34" s="4"/>
      <c r="R34" s="5">
        <f t="shared" si="1"/>
        <v>3</v>
      </c>
      <c r="S34" s="6">
        <f t="shared" si="2"/>
        <v>3</v>
      </c>
      <c r="T34" s="7">
        <f t="shared" si="3"/>
        <v>0.002145922747</v>
      </c>
    </row>
    <row r="35" ht="13.5" customHeight="1">
      <c r="A35" s="3" t="s">
        <v>472</v>
      </c>
      <c r="B35" s="4">
        <v>2.0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9"/>
      <c r="O35" s="4"/>
      <c r="P35" s="4"/>
      <c r="Q35" s="4"/>
      <c r="R35" s="5">
        <f t="shared" si="1"/>
        <v>2</v>
      </c>
      <c r="S35" s="6">
        <f t="shared" si="2"/>
        <v>2</v>
      </c>
      <c r="T35" s="7">
        <f t="shared" si="3"/>
        <v>0.001430615165</v>
      </c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ht="13.5" customHeight="1">
      <c r="A37" s="10" t="s">
        <v>26</v>
      </c>
      <c r="B37" s="11">
        <f t="shared" ref="B37:R37" si="4">SUM(B$2:B$36)</f>
        <v>98</v>
      </c>
      <c r="C37" s="11">
        <f t="shared" si="4"/>
        <v>76</v>
      </c>
      <c r="D37" s="11">
        <f t="shared" si="4"/>
        <v>85</v>
      </c>
      <c r="E37" s="11">
        <f t="shared" si="4"/>
        <v>101</v>
      </c>
      <c r="F37" s="11">
        <f t="shared" si="4"/>
        <v>82</v>
      </c>
      <c r="G37" s="11">
        <f t="shared" si="4"/>
        <v>101</v>
      </c>
      <c r="H37" s="11">
        <f t="shared" si="4"/>
        <v>82</v>
      </c>
      <c r="I37" s="11">
        <f t="shared" si="4"/>
        <v>82</v>
      </c>
      <c r="J37" s="11">
        <f t="shared" si="4"/>
        <v>84</v>
      </c>
      <c r="K37" s="11">
        <f t="shared" si="4"/>
        <v>80</v>
      </c>
      <c r="L37" s="11">
        <f t="shared" si="4"/>
        <v>82</v>
      </c>
      <c r="M37" s="11">
        <f t="shared" si="4"/>
        <v>105</v>
      </c>
      <c r="N37" s="11">
        <f t="shared" si="4"/>
        <v>69</v>
      </c>
      <c r="O37" s="11">
        <f t="shared" si="4"/>
        <v>94</v>
      </c>
      <c r="P37" s="11">
        <f t="shared" si="4"/>
        <v>87</v>
      </c>
      <c r="Q37" s="11">
        <f t="shared" si="4"/>
        <v>90</v>
      </c>
      <c r="R37" s="11">
        <f t="shared" si="4"/>
        <v>1398</v>
      </c>
      <c r="S37" s="9"/>
      <c r="T37" s="9"/>
    </row>
    <row r="38" ht="13.5" customHeight="1">
      <c r="A38" s="13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ht="13.5" customHeight="1">
      <c r="A39" s="13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</row>
    <row r="980" ht="13.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</row>
    <row r="981" ht="13.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</row>
    <row r="982" ht="13.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</row>
    <row r="983" ht="13.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</row>
    <row r="984" ht="13.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</row>
    <row r="985" ht="13.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</row>
    <row r="986" ht="13.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</row>
    <row r="987" ht="13.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</row>
    <row r="988" ht="13.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</row>
    <row r="989" ht="13.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</row>
  </sheetData>
  <conditionalFormatting sqref="B2:Q35">
    <cfRule type="containsBlanks" dxfId="0" priority="1">
      <formula>LEN(TRIM(B2))=0</formula>
    </cfRule>
  </conditionalFormatting>
  <conditionalFormatting sqref="B2:B35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35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35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35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35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35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35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35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35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35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35">
    <cfRule type="colorScale" priority="1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35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35">
    <cfRule type="colorScale" priority="1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2:B35">
    <cfRule type="colorScale" priority="1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35">
    <cfRule type="colorScale" priority="1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35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35">
    <cfRule type="colorScale" priority="1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35">
    <cfRule type="colorScale" priority="1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35">
    <cfRule type="colorScale" priority="2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35">
    <cfRule type="colorScale" priority="2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35">
    <cfRule type="colorScale" priority="2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35">
    <cfRule type="colorScale" priority="2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35">
    <cfRule type="colorScale" priority="2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35">
    <cfRule type="colorScale" priority="2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35">
    <cfRule type="colorScale" priority="2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35">
    <cfRule type="colorScale" priority="2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35">
    <cfRule type="colorScale" priority="2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P2:P35">
    <cfRule type="colorScale" priority="2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Q2:Q35">
    <cfRule type="colorScale" priority="3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9.57"/>
    <col customWidth="1" min="2" max="21" width="4.71"/>
    <col customWidth="1" min="22" max="24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1">
        <v>13.0</v>
      </c>
      <c r="O1" s="1">
        <v>14.0</v>
      </c>
      <c r="P1" s="1">
        <v>15.0</v>
      </c>
      <c r="Q1" s="1">
        <v>16.0</v>
      </c>
      <c r="R1" s="1">
        <v>17.0</v>
      </c>
      <c r="S1" s="1">
        <v>18.0</v>
      </c>
      <c r="T1" s="1">
        <v>19.0</v>
      </c>
      <c r="U1" s="1">
        <v>20.0</v>
      </c>
      <c r="V1" s="2" t="s">
        <v>1</v>
      </c>
      <c r="W1" s="2" t="s">
        <v>2</v>
      </c>
      <c r="X1" s="2" t="s">
        <v>3</v>
      </c>
    </row>
    <row r="2" ht="13.5" customHeight="1">
      <c r="A2" s="3" t="s">
        <v>59</v>
      </c>
      <c r="B2" s="4">
        <v>6.0</v>
      </c>
      <c r="C2" s="4">
        <v>4.0</v>
      </c>
      <c r="D2" s="4">
        <v>6.0</v>
      </c>
      <c r="E2" s="4">
        <v>1.0</v>
      </c>
      <c r="F2" s="4">
        <v>5.0</v>
      </c>
      <c r="G2" s="4">
        <v>10.0</v>
      </c>
      <c r="H2" s="4">
        <v>4.0</v>
      </c>
      <c r="I2" s="4">
        <v>4.0</v>
      </c>
      <c r="J2" s="4">
        <v>2.0</v>
      </c>
      <c r="K2" s="4">
        <v>6.0</v>
      </c>
      <c r="L2" s="4">
        <v>5.0</v>
      </c>
      <c r="M2" s="4">
        <v>10.0</v>
      </c>
      <c r="N2" s="4">
        <v>4.0</v>
      </c>
      <c r="O2" s="4">
        <v>9.0</v>
      </c>
      <c r="P2" s="4">
        <v>15.0</v>
      </c>
      <c r="Q2" s="4">
        <v>4.0</v>
      </c>
      <c r="R2" s="4">
        <v>10.0</v>
      </c>
      <c r="S2" s="4">
        <v>9.0</v>
      </c>
      <c r="T2" s="4">
        <v>11.0</v>
      </c>
      <c r="U2" s="4">
        <v>9.0</v>
      </c>
      <c r="V2" s="5">
        <f t="shared" ref="V2:V35" si="1">SUM(B2:U2)</f>
        <v>134</v>
      </c>
      <c r="W2" s="6">
        <f t="shared" ref="W2:W35" si="2">AVERAGE(B2:U2)</f>
        <v>6.7</v>
      </c>
      <c r="X2" s="7">
        <f t="shared" ref="X2:X35" si="3">V2/$V$37</f>
        <v>0.07270754205</v>
      </c>
    </row>
    <row r="3" ht="13.5" customHeight="1">
      <c r="A3" s="3" t="s">
        <v>122</v>
      </c>
      <c r="B3" s="4">
        <v>1.0</v>
      </c>
      <c r="C3" s="4">
        <v>2.0</v>
      </c>
      <c r="D3" s="4">
        <v>5.0</v>
      </c>
      <c r="E3" s="4">
        <v>1.0</v>
      </c>
      <c r="F3" s="4">
        <v>0.0</v>
      </c>
      <c r="G3" s="4">
        <v>5.0</v>
      </c>
      <c r="H3" s="4">
        <v>6.0</v>
      </c>
      <c r="I3" s="4">
        <v>1.0</v>
      </c>
      <c r="J3" s="4">
        <v>3.0</v>
      </c>
      <c r="K3" s="4">
        <v>4.0</v>
      </c>
      <c r="L3" s="4">
        <v>3.0</v>
      </c>
      <c r="M3" s="4">
        <v>7.0</v>
      </c>
      <c r="N3" s="4">
        <v>1.0</v>
      </c>
      <c r="O3" s="4">
        <v>15.0</v>
      </c>
      <c r="P3" s="4">
        <v>9.0</v>
      </c>
      <c r="Q3" s="4">
        <v>4.0</v>
      </c>
      <c r="R3" s="4">
        <v>4.0</v>
      </c>
      <c r="S3" s="4">
        <v>4.0</v>
      </c>
      <c r="T3" s="4">
        <v>6.0</v>
      </c>
      <c r="U3" s="4">
        <v>10.0</v>
      </c>
      <c r="V3" s="5">
        <f t="shared" si="1"/>
        <v>91</v>
      </c>
      <c r="W3" s="6">
        <f t="shared" si="2"/>
        <v>4.55</v>
      </c>
      <c r="X3" s="7">
        <f t="shared" si="3"/>
        <v>0.04937601736</v>
      </c>
    </row>
    <row r="4" ht="13.5" customHeight="1">
      <c r="A4" s="3" t="s">
        <v>105</v>
      </c>
      <c r="B4" s="4">
        <v>4.0</v>
      </c>
      <c r="C4" s="4">
        <v>4.0</v>
      </c>
      <c r="D4" s="4">
        <v>7.0</v>
      </c>
      <c r="E4" s="4">
        <v>8.0</v>
      </c>
      <c r="F4" s="4">
        <v>1.0</v>
      </c>
      <c r="G4" s="4">
        <v>1.0</v>
      </c>
      <c r="H4" s="4">
        <v>1.0</v>
      </c>
      <c r="I4" s="4">
        <v>0.0</v>
      </c>
      <c r="J4" s="4">
        <v>1.0</v>
      </c>
      <c r="K4" s="4">
        <v>4.0</v>
      </c>
      <c r="L4" s="4">
        <v>4.0</v>
      </c>
      <c r="M4" s="4">
        <v>2.0</v>
      </c>
      <c r="N4" s="4">
        <v>2.0</v>
      </c>
      <c r="O4" s="4">
        <v>1.0</v>
      </c>
      <c r="P4" s="4">
        <v>7.0</v>
      </c>
      <c r="Q4" s="4">
        <v>4.0</v>
      </c>
      <c r="R4" s="4">
        <v>5.0</v>
      </c>
      <c r="S4" s="4">
        <v>5.0</v>
      </c>
      <c r="T4" s="4">
        <v>16.0</v>
      </c>
      <c r="U4" s="4">
        <v>12.0</v>
      </c>
      <c r="V4" s="5">
        <f t="shared" si="1"/>
        <v>89</v>
      </c>
      <c r="W4" s="6">
        <f t="shared" si="2"/>
        <v>4.45</v>
      </c>
      <c r="X4" s="7">
        <f t="shared" si="3"/>
        <v>0.04829083017</v>
      </c>
    </row>
    <row r="5" ht="13.5" customHeight="1">
      <c r="A5" s="3" t="s">
        <v>163</v>
      </c>
      <c r="B5" s="4">
        <v>2.0</v>
      </c>
      <c r="C5" s="4">
        <v>0.0</v>
      </c>
      <c r="D5" s="4">
        <v>2.0</v>
      </c>
      <c r="E5" s="4">
        <v>1.0</v>
      </c>
      <c r="F5" s="4">
        <v>3.0</v>
      </c>
      <c r="G5" s="4">
        <v>4.0</v>
      </c>
      <c r="H5" s="4">
        <v>5.0</v>
      </c>
      <c r="I5" s="4">
        <v>1.0</v>
      </c>
      <c r="J5" s="4">
        <v>1.0</v>
      </c>
      <c r="K5" s="4">
        <v>4.0</v>
      </c>
      <c r="L5" s="4">
        <v>2.0</v>
      </c>
      <c r="M5" s="4">
        <v>4.0</v>
      </c>
      <c r="N5" s="4">
        <v>2.0</v>
      </c>
      <c r="O5" s="4">
        <v>12.0</v>
      </c>
      <c r="P5" s="4">
        <v>3.0</v>
      </c>
      <c r="Q5" s="4">
        <v>3.0</v>
      </c>
      <c r="R5" s="4">
        <v>9.0</v>
      </c>
      <c r="S5" s="4">
        <v>8.0</v>
      </c>
      <c r="T5" s="4">
        <v>5.0</v>
      </c>
      <c r="U5" s="4">
        <v>18.0</v>
      </c>
      <c r="V5" s="5">
        <f t="shared" si="1"/>
        <v>89</v>
      </c>
      <c r="W5" s="6">
        <f t="shared" si="2"/>
        <v>4.45</v>
      </c>
      <c r="X5" s="7">
        <f t="shared" si="3"/>
        <v>0.04829083017</v>
      </c>
    </row>
    <row r="6" ht="13.5" customHeight="1">
      <c r="A6" s="8" t="s">
        <v>46</v>
      </c>
      <c r="B6" s="4"/>
      <c r="C6" s="4"/>
      <c r="D6" s="4"/>
      <c r="E6" s="4"/>
      <c r="F6" s="4"/>
      <c r="G6" s="4"/>
      <c r="H6" s="4">
        <v>2.0</v>
      </c>
      <c r="I6" s="4">
        <v>7.0</v>
      </c>
      <c r="J6" s="4">
        <v>2.0</v>
      </c>
      <c r="K6" s="4">
        <v>6.0</v>
      </c>
      <c r="L6" s="4">
        <v>6.0</v>
      </c>
      <c r="M6" s="4">
        <v>9.0</v>
      </c>
      <c r="N6" s="4">
        <v>6.0</v>
      </c>
      <c r="O6" s="4">
        <v>10.0</v>
      </c>
      <c r="P6" s="4">
        <v>1.0</v>
      </c>
      <c r="Q6" s="4">
        <v>6.0</v>
      </c>
      <c r="R6" s="4">
        <v>5.0</v>
      </c>
      <c r="S6" s="4">
        <v>4.0</v>
      </c>
      <c r="T6" s="4">
        <v>7.0</v>
      </c>
      <c r="U6" s="4">
        <v>11.0</v>
      </c>
      <c r="V6" s="5">
        <f t="shared" si="1"/>
        <v>82</v>
      </c>
      <c r="W6" s="6">
        <f t="shared" si="2"/>
        <v>5.857142857</v>
      </c>
      <c r="X6" s="7">
        <f t="shared" si="3"/>
        <v>0.04449267499</v>
      </c>
    </row>
    <row r="7" ht="13.5" customHeight="1">
      <c r="A7" s="3" t="s">
        <v>49</v>
      </c>
      <c r="B7" s="4">
        <v>2.0</v>
      </c>
      <c r="C7" s="4">
        <v>3.0</v>
      </c>
      <c r="D7" s="4">
        <v>6.0</v>
      </c>
      <c r="E7" s="4">
        <v>9.0</v>
      </c>
      <c r="F7" s="4">
        <v>1.0</v>
      </c>
      <c r="G7" s="4">
        <v>1.0</v>
      </c>
      <c r="H7" s="4">
        <v>0.0</v>
      </c>
      <c r="I7" s="4">
        <v>0.0</v>
      </c>
      <c r="J7" s="4">
        <v>1.0</v>
      </c>
      <c r="K7" s="4">
        <v>6.0</v>
      </c>
      <c r="L7" s="4">
        <v>4.0</v>
      </c>
      <c r="M7" s="4">
        <v>0.0</v>
      </c>
      <c r="N7" s="4">
        <v>0.0</v>
      </c>
      <c r="O7" s="4">
        <v>0.0</v>
      </c>
      <c r="P7" s="4">
        <v>5.0</v>
      </c>
      <c r="Q7" s="4">
        <v>3.0</v>
      </c>
      <c r="R7" s="4">
        <v>5.0</v>
      </c>
      <c r="S7" s="4">
        <v>5.0</v>
      </c>
      <c r="T7" s="4">
        <v>10.0</v>
      </c>
      <c r="U7" s="4">
        <v>9.0</v>
      </c>
      <c r="V7" s="5">
        <f t="shared" si="1"/>
        <v>70</v>
      </c>
      <c r="W7" s="6">
        <f t="shared" si="2"/>
        <v>3.5</v>
      </c>
      <c r="X7" s="7">
        <f t="shared" si="3"/>
        <v>0.03798155182</v>
      </c>
    </row>
    <row r="8" ht="13.5" customHeight="1">
      <c r="A8" s="8" t="s">
        <v>107</v>
      </c>
      <c r="B8" s="4"/>
      <c r="C8" s="4"/>
      <c r="D8" s="4"/>
      <c r="E8" s="4"/>
      <c r="F8" s="4"/>
      <c r="G8" s="4"/>
      <c r="H8" s="4">
        <v>1.0</v>
      </c>
      <c r="I8" s="4">
        <v>5.0</v>
      </c>
      <c r="J8" s="4">
        <v>1.0</v>
      </c>
      <c r="K8" s="4">
        <v>5.0</v>
      </c>
      <c r="L8" s="4">
        <v>5.0</v>
      </c>
      <c r="M8" s="4">
        <v>3.0</v>
      </c>
      <c r="N8" s="4">
        <v>5.0</v>
      </c>
      <c r="O8" s="4">
        <v>6.0</v>
      </c>
      <c r="P8" s="4">
        <v>1.0</v>
      </c>
      <c r="Q8" s="4">
        <v>1.0</v>
      </c>
      <c r="R8" s="4">
        <v>8.0</v>
      </c>
      <c r="S8" s="4">
        <v>3.0</v>
      </c>
      <c r="T8" s="4">
        <v>7.0</v>
      </c>
      <c r="U8" s="4">
        <v>13.0</v>
      </c>
      <c r="V8" s="5">
        <f t="shared" si="1"/>
        <v>64</v>
      </c>
      <c r="W8" s="6">
        <f t="shared" si="2"/>
        <v>4.571428571</v>
      </c>
      <c r="X8" s="7">
        <f t="shared" si="3"/>
        <v>0.03472599023</v>
      </c>
    </row>
    <row r="9" ht="13.5" customHeight="1">
      <c r="A9" s="3" t="s">
        <v>169</v>
      </c>
      <c r="B9" s="4">
        <v>2.0</v>
      </c>
      <c r="C9" s="4">
        <v>3.0</v>
      </c>
      <c r="D9" s="4">
        <v>1.0</v>
      </c>
      <c r="E9" s="4">
        <v>0.0</v>
      </c>
      <c r="F9" s="4">
        <v>1.0</v>
      </c>
      <c r="G9" s="4">
        <v>2.0</v>
      </c>
      <c r="H9" s="4">
        <v>6.0</v>
      </c>
      <c r="I9" s="4">
        <v>1.0</v>
      </c>
      <c r="J9" s="4">
        <v>2.0</v>
      </c>
      <c r="K9" s="4">
        <v>3.0</v>
      </c>
      <c r="L9" s="4">
        <v>0.0</v>
      </c>
      <c r="M9" s="4">
        <v>1.0</v>
      </c>
      <c r="N9" s="4">
        <v>2.0</v>
      </c>
      <c r="O9" s="4">
        <v>3.0</v>
      </c>
      <c r="P9" s="4">
        <v>1.0</v>
      </c>
      <c r="Q9" s="4">
        <v>5.0</v>
      </c>
      <c r="R9" s="4">
        <v>6.0</v>
      </c>
      <c r="S9" s="4">
        <v>5.0</v>
      </c>
      <c r="T9" s="4">
        <v>10.0</v>
      </c>
      <c r="U9" s="4">
        <v>9.0</v>
      </c>
      <c r="V9" s="5">
        <f t="shared" si="1"/>
        <v>63</v>
      </c>
      <c r="W9" s="6">
        <f t="shared" si="2"/>
        <v>3.15</v>
      </c>
      <c r="X9" s="7">
        <f t="shared" si="3"/>
        <v>0.03418339664</v>
      </c>
    </row>
    <row r="10" ht="13.5" customHeight="1">
      <c r="A10" s="3" t="s">
        <v>450</v>
      </c>
      <c r="B10" s="4">
        <v>6.0</v>
      </c>
      <c r="C10" s="4">
        <v>12.0</v>
      </c>
      <c r="D10" s="4">
        <v>6.0</v>
      </c>
      <c r="E10" s="4">
        <v>3.0</v>
      </c>
      <c r="F10" s="4">
        <v>6.0</v>
      </c>
      <c r="G10" s="4">
        <v>3.0</v>
      </c>
      <c r="H10" s="4">
        <v>1.0</v>
      </c>
      <c r="I10" s="4">
        <v>11.0</v>
      </c>
      <c r="J10" s="4">
        <v>2.0</v>
      </c>
      <c r="K10" s="4">
        <v>6.0</v>
      </c>
      <c r="L10" s="4">
        <v>5.0</v>
      </c>
      <c r="M10" s="4">
        <v>12.0</v>
      </c>
      <c r="N10" s="4">
        <v>4.0</v>
      </c>
      <c r="O10" s="4">
        <v>12.0</v>
      </c>
      <c r="P10" s="4">
        <v>6.0</v>
      </c>
      <c r="Q10" s="4">
        <v>12.0</v>
      </c>
      <c r="R10" s="4">
        <v>14.0</v>
      </c>
      <c r="S10" s="4">
        <v>8.0</v>
      </c>
      <c r="T10" s="4">
        <v>14.0</v>
      </c>
      <c r="U10" s="4"/>
      <c r="V10" s="5">
        <f t="shared" si="1"/>
        <v>143</v>
      </c>
      <c r="W10" s="6">
        <f t="shared" si="2"/>
        <v>7.526315789</v>
      </c>
      <c r="X10" s="7">
        <f t="shared" si="3"/>
        <v>0.07759088443</v>
      </c>
    </row>
    <row r="11" ht="13.5" customHeight="1">
      <c r="A11" s="3" t="s">
        <v>96</v>
      </c>
      <c r="B11" s="4"/>
      <c r="C11" s="4">
        <v>3.0</v>
      </c>
      <c r="D11" s="4">
        <v>1.0</v>
      </c>
      <c r="E11" s="4">
        <v>1.0</v>
      </c>
      <c r="F11" s="4">
        <v>4.0</v>
      </c>
      <c r="G11" s="4">
        <v>4.0</v>
      </c>
      <c r="H11" s="4">
        <v>5.0</v>
      </c>
      <c r="I11" s="4">
        <v>3.0</v>
      </c>
      <c r="J11" s="4">
        <v>3.0</v>
      </c>
      <c r="K11" s="4">
        <v>2.0</v>
      </c>
      <c r="L11" s="4">
        <v>6.0</v>
      </c>
      <c r="M11" s="4">
        <v>8.0</v>
      </c>
      <c r="N11" s="4">
        <v>5.0</v>
      </c>
      <c r="O11" s="4">
        <v>5.0</v>
      </c>
      <c r="P11" s="4">
        <v>1.0</v>
      </c>
      <c r="Q11" s="4">
        <v>4.0</v>
      </c>
      <c r="R11" s="4">
        <v>6.0</v>
      </c>
      <c r="S11" s="4">
        <v>8.0</v>
      </c>
      <c r="T11" s="4">
        <v>10.0</v>
      </c>
      <c r="U11" s="4"/>
      <c r="V11" s="5">
        <f t="shared" si="1"/>
        <v>79</v>
      </c>
      <c r="W11" s="6">
        <f t="shared" si="2"/>
        <v>4.388888889</v>
      </c>
      <c r="X11" s="7">
        <f t="shared" si="3"/>
        <v>0.04286489419</v>
      </c>
    </row>
    <row r="12" ht="13.5" customHeight="1">
      <c r="A12" s="3" t="s">
        <v>112</v>
      </c>
      <c r="B12" s="4">
        <v>3.0</v>
      </c>
      <c r="C12" s="4">
        <v>6.0</v>
      </c>
      <c r="D12" s="4">
        <v>2.0</v>
      </c>
      <c r="E12" s="4">
        <v>2.0</v>
      </c>
      <c r="F12" s="4">
        <v>2.0</v>
      </c>
      <c r="G12" s="4">
        <v>7.0</v>
      </c>
      <c r="H12" s="4">
        <v>7.0</v>
      </c>
      <c r="I12" s="4">
        <v>11.0</v>
      </c>
      <c r="J12" s="4">
        <v>5.0</v>
      </c>
      <c r="K12" s="4">
        <v>4.0</v>
      </c>
      <c r="L12" s="4">
        <v>7.0</v>
      </c>
      <c r="M12" s="4">
        <v>10.0</v>
      </c>
      <c r="N12" s="4">
        <v>3.0</v>
      </c>
      <c r="O12" s="4">
        <v>12.0</v>
      </c>
      <c r="P12" s="4">
        <v>6.0</v>
      </c>
      <c r="Q12" s="4">
        <v>1.0</v>
      </c>
      <c r="R12" s="4">
        <v>10.0</v>
      </c>
      <c r="S12" s="4">
        <v>7.0</v>
      </c>
      <c r="T12" s="4"/>
      <c r="U12" s="4"/>
      <c r="V12" s="5">
        <f t="shared" si="1"/>
        <v>105</v>
      </c>
      <c r="W12" s="6">
        <f t="shared" si="2"/>
        <v>5.833333333</v>
      </c>
      <c r="X12" s="7">
        <f t="shared" si="3"/>
        <v>0.05697232773</v>
      </c>
    </row>
    <row r="13" ht="13.5" customHeight="1">
      <c r="A13" s="3" t="s">
        <v>50</v>
      </c>
      <c r="B13" s="4">
        <v>1.0</v>
      </c>
      <c r="C13" s="4">
        <v>2.0</v>
      </c>
      <c r="D13" s="4">
        <v>1.0</v>
      </c>
      <c r="E13" s="4">
        <v>6.0</v>
      </c>
      <c r="F13" s="4">
        <v>5.0</v>
      </c>
      <c r="G13" s="4">
        <v>2.0</v>
      </c>
      <c r="H13" s="4">
        <v>5.0</v>
      </c>
      <c r="I13" s="4">
        <v>5.0</v>
      </c>
      <c r="J13" s="4">
        <v>4.0</v>
      </c>
      <c r="K13" s="4">
        <v>4.0</v>
      </c>
      <c r="L13" s="4">
        <v>5.0</v>
      </c>
      <c r="M13" s="4">
        <v>10.0</v>
      </c>
      <c r="N13" s="4">
        <v>4.0</v>
      </c>
      <c r="O13" s="4">
        <v>5.0</v>
      </c>
      <c r="P13" s="4">
        <v>8.0</v>
      </c>
      <c r="Q13" s="4">
        <v>3.0</v>
      </c>
      <c r="R13" s="4">
        <v>5.0</v>
      </c>
      <c r="S13" s="4">
        <v>6.0</v>
      </c>
      <c r="T13" s="4"/>
      <c r="U13" s="4"/>
      <c r="V13" s="5">
        <f t="shared" si="1"/>
        <v>81</v>
      </c>
      <c r="W13" s="6">
        <f t="shared" si="2"/>
        <v>4.5</v>
      </c>
      <c r="X13" s="7">
        <f t="shared" si="3"/>
        <v>0.04395008139</v>
      </c>
    </row>
    <row r="14" ht="13.5" customHeight="1">
      <c r="A14" s="3" t="s">
        <v>28</v>
      </c>
      <c r="B14" s="4">
        <v>4.0</v>
      </c>
      <c r="C14" s="4">
        <v>4.0</v>
      </c>
      <c r="D14" s="4">
        <v>8.0</v>
      </c>
      <c r="E14" s="4">
        <v>2.0</v>
      </c>
      <c r="F14" s="4">
        <v>2.0</v>
      </c>
      <c r="G14" s="4">
        <v>1.0</v>
      </c>
      <c r="H14" s="4">
        <v>16.0</v>
      </c>
      <c r="I14" s="4">
        <v>3.0</v>
      </c>
      <c r="J14" s="4">
        <v>6.0</v>
      </c>
      <c r="K14" s="4">
        <v>5.0</v>
      </c>
      <c r="L14" s="4">
        <v>4.0</v>
      </c>
      <c r="M14" s="4">
        <v>1.0</v>
      </c>
      <c r="N14" s="4">
        <v>0.0</v>
      </c>
      <c r="O14" s="4">
        <v>1.0</v>
      </c>
      <c r="P14" s="4">
        <v>8.0</v>
      </c>
      <c r="Q14" s="4">
        <v>0.0</v>
      </c>
      <c r="R14" s="4">
        <v>4.0</v>
      </c>
      <c r="S14" s="4">
        <v>11.0</v>
      </c>
      <c r="T14" s="4"/>
      <c r="U14" s="4"/>
      <c r="V14" s="5">
        <f t="shared" si="1"/>
        <v>80</v>
      </c>
      <c r="W14" s="6">
        <f t="shared" si="2"/>
        <v>4.444444444</v>
      </c>
      <c r="X14" s="7">
        <f t="shared" si="3"/>
        <v>0.04340748779</v>
      </c>
    </row>
    <row r="15" ht="13.5" customHeight="1">
      <c r="A15" s="3" t="s">
        <v>35</v>
      </c>
      <c r="B15" s="4">
        <v>4.0</v>
      </c>
      <c r="C15" s="4">
        <v>4.0</v>
      </c>
      <c r="D15" s="4">
        <v>6.0</v>
      </c>
      <c r="E15" s="4">
        <v>4.0</v>
      </c>
      <c r="F15" s="4">
        <v>6.0</v>
      </c>
      <c r="G15" s="4">
        <v>4.0</v>
      </c>
      <c r="H15" s="4">
        <v>4.0</v>
      </c>
      <c r="I15" s="4">
        <v>4.0</v>
      </c>
      <c r="J15" s="4">
        <v>0.0</v>
      </c>
      <c r="K15" s="4">
        <v>5.0</v>
      </c>
      <c r="L15" s="4">
        <v>2.0</v>
      </c>
      <c r="M15" s="4">
        <v>10.0</v>
      </c>
      <c r="N15" s="4">
        <v>2.0</v>
      </c>
      <c r="O15" s="4">
        <v>0.0</v>
      </c>
      <c r="P15" s="4">
        <v>5.0</v>
      </c>
      <c r="Q15" s="4">
        <v>1.0</v>
      </c>
      <c r="R15" s="4">
        <v>2.0</v>
      </c>
      <c r="S15" s="4">
        <v>7.0</v>
      </c>
      <c r="T15" s="4"/>
      <c r="U15" s="4"/>
      <c r="V15" s="5">
        <f t="shared" si="1"/>
        <v>70</v>
      </c>
      <c r="W15" s="6">
        <f t="shared" si="2"/>
        <v>3.888888889</v>
      </c>
      <c r="X15" s="7">
        <f t="shared" si="3"/>
        <v>0.03798155182</v>
      </c>
    </row>
    <row r="16" ht="13.5" customHeight="1">
      <c r="A16" s="3" t="s">
        <v>165</v>
      </c>
      <c r="B16" s="4">
        <v>6.0</v>
      </c>
      <c r="C16" s="4">
        <v>3.0</v>
      </c>
      <c r="D16" s="4">
        <v>5.0</v>
      </c>
      <c r="E16" s="4">
        <v>2.0</v>
      </c>
      <c r="F16" s="4">
        <v>5.0</v>
      </c>
      <c r="G16" s="4">
        <v>1.0</v>
      </c>
      <c r="H16" s="4">
        <v>7.0</v>
      </c>
      <c r="I16" s="4">
        <v>0.0</v>
      </c>
      <c r="J16" s="4">
        <v>4.0</v>
      </c>
      <c r="K16" s="4">
        <v>4.0</v>
      </c>
      <c r="L16" s="4">
        <v>4.0</v>
      </c>
      <c r="M16" s="4">
        <v>0.0</v>
      </c>
      <c r="N16" s="4">
        <v>0.0</v>
      </c>
      <c r="O16" s="4">
        <v>1.0</v>
      </c>
      <c r="P16" s="4">
        <v>5.0</v>
      </c>
      <c r="Q16" s="4">
        <v>2.0</v>
      </c>
      <c r="R16" s="4">
        <v>4.0</v>
      </c>
      <c r="S16" s="4">
        <v>10.0</v>
      </c>
      <c r="T16" s="4"/>
      <c r="U16" s="4"/>
      <c r="V16" s="5">
        <f t="shared" si="1"/>
        <v>63</v>
      </c>
      <c r="W16" s="6">
        <f t="shared" si="2"/>
        <v>3.5</v>
      </c>
      <c r="X16" s="7">
        <f t="shared" si="3"/>
        <v>0.03418339664</v>
      </c>
    </row>
    <row r="17" ht="13.5" customHeight="1">
      <c r="A17" s="3" t="s">
        <v>76</v>
      </c>
      <c r="B17" s="4">
        <v>2.0</v>
      </c>
      <c r="C17" s="4">
        <v>4.0</v>
      </c>
      <c r="D17" s="4">
        <v>3.0</v>
      </c>
      <c r="E17" s="4">
        <v>5.0</v>
      </c>
      <c r="F17" s="4">
        <v>9.0</v>
      </c>
      <c r="G17" s="4">
        <v>4.0</v>
      </c>
      <c r="H17" s="4">
        <v>4.0</v>
      </c>
      <c r="I17" s="4">
        <v>1.0</v>
      </c>
      <c r="J17" s="4">
        <v>0.0</v>
      </c>
      <c r="K17" s="4">
        <v>1.0</v>
      </c>
      <c r="L17" s="4">
        <v>2.0</v>
      </c>
      <c r="M17" s="4">
        <v>5.0</v>
      </c>
      <c r="N17" s="4">
        <v>2.0</v>
      </c>
      <c r="O17" s="4">
        <v>1.0</v>
      </c>
      <c r="P17" s="4">
        <v>4.0</v>
      </c>
      <c r="Q17" s="4">
        <v>2.0</v>
      </c>
      <c r="R17" s="4">
        <v>1.0</v>
      </c>
      <c r="S17" s="4">
        <v>5.0</v>
      </c>
      <c r="T17" s="4"/>
      <c r="U17" s="4"/>
      <c r="V17" s="5">
        <f t="shared" si="1"/>
        <v>55</v>
      </c>
      <c r="W17" s="6">
        <f t="shared" si="2"/>
        <v>3.055555556</v>
      </c>
      <c r="X17" s="7">
        <f t="shared" si="3"/>
        <v>0.02984264786</v>
      </c>
    </row>
    <row r="18" ht="13.5" customHeight="1">
      <c r="A18" s="3" t="s">
        <v>39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>
        <v>6.0</v>
      </c>
      <c r="O18" s="4">
        <v>6.0</v>
      </c>
      <c r="P18" s="4">
        <v>0.0</v>
      </c>
      <c r="Q18" s="4">
        <v>9.0</v>
      </c>
      <c r="R18" s="4"/>
      <c r="S18" s="4"/>
      <c r="T18" s="4"/>
      <c r="U18" s="4"/>
      <c r="V18" s="5">
        <f t="shared" si="1"/>
        <v>21</v>
      </c>
      <c r="W18" s="6">
        <f t="shared" si="2"/>
        <v>5.25</v>
      </c>
      <c r="X18" s="7">
        <f t="shared" si="3"/>
        <v>0.01139446555</v>
      </c>
    </row>
    <row r="19" ht="13.5" customHeight="1">
      <c r="A19" s="3" t="s">
        <v>30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>
        <v>3.0</v>
      </c>
      <c r="O19" s="4">
        <v>6.0</v>
      </c>
      <c r="P19" s="4">
        <v>0.0</v>
      </c>
      <c r="Q19" s="4">
        <v>5.0</v>
      </c>
      <c r="R19" s="4"/>
      <c r="S19" s="4"/>
      <c r="T19" s="4"/>
      <c r="U19" s="4"/>
      <c r="V19" s="5">
        <f t="shared" si="1"/>
        <v>14</v>
      </c>
      <c r="W19" s="6">
        <f t="shared" si="2"/>
        <v>3.5</v>
      </c>
      <c r="X19" s="7">
        <f t="shared" si="3"/>
        <v>0.007596310364</v>
      </c>
    </row>
    <row r="20" ht="13.5" customHeight="1">
      <c r="A20" s="3" t="s">
        <v>153</v>
      </c>
      <c r="B20" s="4">
        <v>2.0</v>
      </c>
      <c r="C20" s="4">
        <v>1.0</v>
      </c>
      <c r="D20" s="4">
        <v>1.0</v>
      </c>
      <c r="E20" s="4">
        <v>6.0</v>
      </c>
      <c r="F20" s="4">
        <v>7.0</v>
      </c>
      <c r="G20" s="4">
        <v>5.0</v>
      </c>
      <c r="H20" s="4">
        <v>8.0</v>
      </c>
      <c r="I20" s="4">
        <v>7.0</v>
      </c>
      <c r="J20" s="4">
        <v>10.0</v>
      </c>
      <c r="K20" s="4">
        <v>5.0</v>
      </c>
      <c r="L20" s="4">
        <v>3.0</v>
      </c>
      <c r="M20" s="4">
        <v>2.0</v>
      </c>
      <c r="N20" s="4">
        <v>5.0</v>
      </c>
      <c r="O20" s="4">
        <v>0.0</v>
      </c>
      <c r="P20" s="4">
        <v>4.0</v>
      </c>
      <c r="Q20" s="4"/>
      <c r="R20" s="4"/>
      <c r="S20" s="4"/>
      <c r="T20" s="4"/>
      <c r="U20" s="4"/>
      <c r="V20" s="5">
        <f t="shared" si="1"/>
        <v>66</v>
      </c>
      <c r="W20" s="6">
        <f t="shared" si="2"/>
        <v>4.4</v>
      </c>
      <c r="X20" s="7">
        <f t="shared" si="3"/>
        <v>0.03581117743</v>
      </c>
    </row>
    <row r="21" ht="13.5" customHeight="1">
      <c r="A21" s="3" t="s">
        <v>132</v>
      </c>
      <c r="B21" s="4">
        <v>3.0</v>
      </c>
      <c r="C21" s="4">
        <v>1.0</v>
      </c>
      <c r="D21" s="4">
        <v>4.0</v>
      </c>
      <c r="E21" s="4">
        <v>2.0</v>
      </c>
      <c r="F21" s="4">
        <v>6.0</v>
      </c>
      <c r="G21" s="4">
        <v>3.0</v>
      </c>
      <c r="H21" s="4">
        <v>3.0</v>
      </c>
      <c r="I21" s="4">
        <v>4.0</v>
      </c>
      <c r="J21" s="4">
        <v>3.0</v>
      </c>
      <c r="K21" s="4">
        <v>3.0</v>
      </c>
      <c r="L21" s="4">
        <v>6.0</v>
      </c>
      <c r="M21" s="4">
        <v>8.0</v>
      </c>
      <c r="N21" s="4">
        <v>13.0</v>
      </c>
      <c r="O21" s="4">
        <v>1.0</v>
      </c>
      <c r="P21" s="4">
        <v>4.0</v>
      </c>
      <c r="Q21" s="4"/>
      <c r="R21" s="4"/>
      <c r="S21" s="4"/>
      <c r="T21" s="4"/>
      <c r="U21" s="4"/>
      <c r="V21" s="5">
        <f t="shared" si="1"/>
        <v>64</v>
      </c>
      <c r="W21" s="6">
        <f t="shared" si="2"/>
        <v>4.266666667</v>
      </c>
      <c r="X21" s="7">
        <f t="shared" si="3"/>
        <v>0.03472599023</v>
      </c>
    </row>
    <row r="22" ht="13.5" customHeight="1">
      <c r="A22" s="3" t="s">
        <v>67</v>
      </c>
      <c r="B22" s="4">
        <v>4.0</v>
      </c>
      <c r="C22" s="4">
        <v>2.0</v>
      </c>
      <c r="D22" s="4">
        <v>1.0</v>
      </c>
      <c r="E22" s="4">
        <v>7.0</v>
      </c>
      <c r="F22" s="4">
        <v>4.0</v>
      </c>
      <c r="G22" s="4">
        <v>6.0</v>
      </c>
      <c r="H22" s="4">
        <v>6.0</v>
      </c>
      <c r="I22" s="4">
        <v>2.0</v>
      </c>
      <c r="J22" s="4">
        <v>1.0</v>
      </c>
      <c r="K22" s="4">
        <v>4.0</v>
      </c>
      <c r="L22" s="4">
        <v>4.0</v>
      </c>
      <c r="M22" s="4">
        <v>4.0</v>
      </c>
      <c r="N22" s="4">
        <v>8.0</v>
      </c>
      <c r="O22" s="4">
        <v>1.0</v>
      </c>
      <c r="P22" s="4">
        <v>3.0</v>
      </c>
      <c r="Q22" s="4"/>
      <c r="R22" s="4"/>
      <c r="S22" s="4"/>
      <c r="T22" s="4"/>
      <c r="U22" s="4"/>
      <c r="V22" s="5">
        <f t="shared" si="1"/>
        <v>57</v>
      </c>
      <c r="W22" s="6">
        <f t="shared" si="2"/>
        <v>3.8</v>
      </c>
      <c r="X22" s="7">
        <f t="shared" si="3"/>
        <v>0.03092783505</v>
      </c>
    </row>
    <row r="23" ht="13.5" customHeight="1">
      <c r="A23" s="3" t="s">
        <v>473</v>
      </c>
      <c r="B23" s="4">
        <v>2.0</v>
      </c>
      <c r="C23" s="4">
        <v>2.0</v>
      </c>
      <c r="D23" s="4">
        <v>0.0</v>
      </c>
      <c r="E23" s="4">
        <v>4.0</v>
      </c>
      <c r="F23" s="4">
        <v>4.0</v>
      </c>
      <c r="G23" s="4">
        <v>2.0</v>
      </c>
      <c r="H23" s="4">
        <v>4.0</v>
      </c>
      <c r="I23" s="4">
        <v>6.0</v>
      </c>
      <c r="J23" s="4">
        <v>4.0</v>
      </c>
      <c r="K23" s="4">
        <v>8.0</v>
      </c>
      <c r="L23" s="4">
        <v>2.0</v>
      </c>
      <c r="M23" s="4">
        <v>2.0</v>
      </c>
      <c r="N23" s="4">
        <v>5.0</v>
      </c>
      <c r="O23" s="4">
        <v>0.0</v>
      </c>
      <c r="P23" s="4">
        <v>3.0</v>
      </c>
      <c r="Q23" s="4"/>
      <c r="R23" s="4"/>
      <c r="S23" s="4"/>
      <c r="T23" s="4"/>
      <c r="U23" s="4"/>
      <c r="V23" s="5">
        <f t="shared" si="1"/>
        <v>48</v>
      </c>
      <c r="W23" s="6">
        <f t="shared" si="2"/>
        <v>3.2</v>
      </c>
      <c r="X23" s="7">
        <f t="shared" si="3"/>
        <v>0.02604449267</v>
      </c>
    </row>
    <row r="24" ht="13.5" customHeight="1">
      <c r="A24" s="3" t="s">
        <v>474</v>
      </c>
      <c r="B24" s="4">
        <v>3.0</v>
      </c>
      <c r="C24" s="4">
        <v>5.0</v>
      </c>
      <c r="D24" s="4">
        <v>3.0</v>
      </c>
      <c r="E24" s="4">
        <v>1.0</v>
      </c>
      <c r="F24" s="4">
        <v>2.0</v>
      </c>
      <c r="G24" s="4">
        <v>2.0</v>
      </c>
      <c r="H24" s="4">
        <v>7.0</v>
      </c>
      <c r="I24" s="4">
        <v>8.0</v>
      </c>
      <c r="J24" s="4">
        <v>1.0</v>
      </c>
      <c r="K24" s="4">
        <v>5.0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5">
        <f t="shared" si="1"/>
        <v>37</v>
      </c>
      <c r="W24" s="6">
        <f t="shared" si="2"/>
        <v>3.7</v>
      </c>
      <c r="X24" s="7">
        <f t="shared" si="3"/>
        <v>0.0200759631</v>
      </c>
    </row>
    <row r="25" ht="13.5" customHeight="1">
      <c r="A25" s="3" t="s">
        <v>48</v>
      </c>
      <c r="B25" s="4">
        <v>4.0</v>
      </c>
      <c r="C25" s="4">
        <v>5.0</v>
      </c>
      <c r="D25" s="4">
        <v>2.0</v>
      </c>
      <c r="E25" s="4">
        <v>2.0</v>
      </c>
      <c r="F25" s="4">
        <v>7.0</v>
      </c>
      <c r="G25" s="4">
        <v>5.0</v>
      </c>
      <c r="H25" s="4">
        <v>6.0</v>
      </c>
      <c r="I25" s="4">
        <v>1.0</v>
      </c>
      <c r="J25" s="4">
        <v>3.0</v>
      </c>
      <c r="K25" s="4">
        <v>1.0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5">
        <f t="shared" si="1"/>
        <v>36</v>
      </c>
      <c r="W25" s="6">
        <f t="shared" si="2"/>
        <v>3.6</v>
      </c>
      <c r="X25" s="7">
        <f t="shared" si="3"/>
        <v>0.01953336951</v>
      </c>
    </row>
    <row r="26" ht="13.5" customHeight="1">
      <c r="A26" s="3" t="s">
        <v>458</v>
      </c>
      <c r="B26" s="4">
        <v>5.0</v>
      </c>
      <c r="C26" s="4">
        <v>7.0</v>
      </c>
      <c r="D26" s="4">
        <v>2.0</v>
      </c>
      <c r="E26" s="4">
        <v>0.0</v>
      </c>
      <c r="F26" s="4">
        <v>1.0</v>
      </c>
      <c r="G26" s="4">
        <v>2.0</v>
      </c>
      <c r="H26" s="4">
        <v>3.0</v>
      </c>
      <c r="I26" s="4">
        <v>5.0</v>
      </c>
      <c r="J26" s="4">
        <v>1.0</v>
      </c>
      <c r="K26" s="4">
        <v>1.0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5">
        <f t="shared" si="1"/>
        <v>27</v>
      </c>
      <c r="W26" s="6">
        <f t="shared" si="2"/>
        <v>2.7</v>
      </c>
      <c r="X26" s="7">
        <f t="shared" si="3"/>
        <v>0.01465002713</v>
      </c>
    </row>
    <row r="27" ht="13.5" customHeight="1">
      <c r="A27" s="3" t="s">
        <v>27</v>
      </c>
      <c r="B27" s="4">
        <v>3.0</v>
      </c>
      <c r="C27" s="4">
        <v>2.0</v>
      </c>
      <c r="D27" s="4">
        <v>4.0</v>
      </c>
      <c r="E27" s="4">
        <v>1.0</v>
      </c>
      <c r="F27" s="4">
        <v>8.0</v>
      </c>
      <c r="G27" s="4">
        <v>2.0</v>
      </c>
      <c r="H27" s="4">
        <v>0.0</v>
      </c>
      <c r="I27" s="4">
        <v>1.0</v>
      </c>
      <c r="J27" s="4">
        <v>2.0</v>
      </c>
      <c r="K27" s="4">
        <v>2.0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5">
        <f t="shared" si="1"/>
        <v>25</v>
      </c>
      <c r="W27" s="6">
        <f t="shared" si="2"/>
        <v>2.5</v>
      </c>
      <c r="X27" s="7">
        <f t="shared" si="3"/>
        <v>0.01356483993</v>
      </c>
    </row>
    <row r="28" ht="13.5" customHeight="1">
      <c r="A28" s="3" t="s">
        <v>15</v>
      </c>
      <c r="B28" s="4">
        <v>1.0</v>
      </c>
      <c r="C28" s="4">
        <v>2.0</v>
      </c>
      <c r="D28" s="4">
        <v>2.0</v>
      </c>
      <c r="E28" s="4">
        <v>0.0</v>
      </c>
      <c r="F28" s="4">
        <v>3.0</v>
      </c>
      <c r="G28" s="4">
        <v>3.0</v>
      </c>
      <c r="H28" s="4">
        <v>4.0</v>
      </c>
      <c r="I28" s="4">
        <v>1.0</v>
      </c>
      <c r="J28" s="4">
        <v>1.0</v>
      </c>
      <c r="K28" s="4">
        <v>2.0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5">
        <f t="shared" si="1"/>
        <v>19</v>
      </c>
      <c r="W28" s="6">
        <f t="shared" si="2"/>
        <v>1.9</v>
      </c>
      <c r="X28" s="7">
        <f t="shared" si="3"/>
        <v>0.01030927835</v>
      </c>
    </row>
    <row r="29" ht="13.5" customHeight="1">
      <c r="A29" s="3" t="s">
        <v>116</v>
      </c>
      <c r="B29" s="4">
        <v>1.0</v>
      </c>
      <c r="C29" s="4">
        <v>2.0</v>
      </c>
      <c r="D29" s="4">
        <v>2.0</v>
      </c>
      <c r="E29" s="4">
        <v>0.0</v>
      </c>
      <c r="F29" s="4">
        <v>4.0</v>
      </c>
      <c r="G29" s="4">
        <v>1.0</v>
      </c>
      <c r="H29" s="4">
        <v>1.0</v>
      </c>
      <c r="I29" s="4">
        <v>1.0</v>
      </c>
      <c r="J29" s="4">
        <v>2.0</v>
      </c>
      <c r="K29" s="4">
        <v>2.0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5">
        <f t="shared" si="1"/>
        <v>16</v>
      </c>
      <c r="W29" s="6">
        <f t="shared" si="2"/>
        <v>1.6</v>
      </c>
      <c r="X29" s="7">
        <f t="shared" si="3"/>
        <v>0.008681497558</v>
      </c>
    </row>
    <row r="30" ht="13.5" customHeight="1">
      <c r="A30" s="3" t="s">
        <v>220</v>
      </c>
      <c r="B30" s="4">
        <v>6.0</v>
      </c>
      <c r="C30" s="4">
        <v>3.0</v>
      </c>
      <c r="D30" s="4">
        <v>2.0</v>
      </c>
      <c r="E30" s="4">
        <v>7.0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5">
        <f t="shared" si="1"/>
        <v>18</v>
      </c>
      <c r="W30" s="6">
        <f t="shared" si="2"/>
        <v>4.5</v>
      </c>
      <c r="X30" s="7">
        <f t="shared" si="3"/>
        <v>0.009766684753</v>
      </c>
    </row>
    <row r="31" ht="13.5" customHeight="1">
      <c r="A31" s="3" t="s">
        <v>88</v>
      </c>
      <c r="B31" s="4">
        <v>6.0</v>
      </c>
      <c r="C31" s="4">
        <v>4.0</v>
      </c>
      <c r="D31" s="4">
        <v>1.0</v>
      </c>
      <c r="E31" s="4">
        <v>2.0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5">
        <f t="shared" si="1"/>
        <v>13</v>
      </c>
      <c r="W31" s="6">
        <f t="shared" si="2"/>
        <v>3.25</v>
      </c>
      <c r="X31" s="7">
        <f t="shared" si="3"/>
        <v>0.007053716766</v>
      </c>
    </row>
    <row r="32" ht="13.5" customHeight="1">
      <c r="A32" s="3" t="s">
        <v>4</v>
      </c>
      <c r="B32" s="4">
        <v>1.0</v>
      </c>
      <c r="C32" s="4">
        <v>2.0</v>
      </c>
      <c r="D32" s="4">
        <v>3.0</v>
      </c>
      <c r="E32" s="4">
        <v>5.0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5">
        <f t="shared" si="1"/>
        <v>11</v>
      </c>
      <c r="W32" s="6">
        <f t="shared" si="2"/>
        <v>2.75</v>
      </c>
      <c r="X32" s="7">
        <f t="shared" si="3"/>
        <v>0.005968529571</v>
      </c>
    </row>
    <row r="33" ht="13.5" customHeight="1">
      <c r="A33" s="3" t="s">
        <v>475</v>
      </c>
      <c r="B33" s="4">
        <v>2.0</v>
      </c>
      <c r="C33" s="4">
        <v>1.0</v>
      </c>
      <c r="D33" s="4">
        <v>0.0</v>
      </c>
      <c r="E33" s="4">
        <v>2.0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5">
        <f t="shared" si="1"/>
        <v>5</v>
      </c>
      <c r="W33" s="6">
        <f t="shared" si="2"/>
        <v>1.25</v>
      </c>
      <c r="X33" s="7">
        <f t="shared" si="3"/>
        <v>0.002712967987</v>
      </c>
    </row>
    <row r="34" ht="13.5" customHeight="1">
      <c r="A34" s="3" t="s">
        <v>124</v>
      </c>
      <c r="B34" s="4">
        <v>4.0</v>
      </c>
      <c r="C34" s="4">
        <v>1.0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5">
        <f t="shared" si="1"/>
        <v>5</v>
      </c>
      <c r="W34" s="6">
        <f t="shared" si="2"/>
        <v>2.5</v>
      </c>
      <c r="X34" s="7">
        <f t="shared" si="3"/>
        <v>0.002712967987</v>
      </c>
    </row>
    <row r="35" ht="13.5" customHeight="1">
      <c r="A35" s="3" t="s">
        <v>218</v>
      </c>
      <c r="B35" s="4">
        <v>2.0</v>
      </c>
      <c r="C35" s="4">
        <v>1.0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5">
        <f t="shared" si="1"/>
        <v>3</v>
      </c>
      <c r="W35" s="6">
        <f t="shared" si="2"/>
        <v>1.5</v>
      </c>
      <c r="X35" s="7">
        <f t="shared" si="3"/>
        <v>0.001627780792</v>
      </c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ht="13.5" customHeight="1">
      <c r="A37" s="10" t="s">
        <v>26</v>
      </c>
      <c r="B37" s="11">
        <f t="shared" ref="B37:V37" si="4">SUM(B$2:B$36)</f>
        <v>92</v>
      </c>
      <c r="C37" s="11">
        <f t="shared" si="4"/>
        <v>95</v>
      </c>
      <c r="D37" s="11">
        <f t="shared" si="4"/>
        <v>86</v>
      </c>
      <c r="E37" s="11">
        <f t="shared" si="4"/>
        <v>84</v>
      </c>
      <c r="F37" s="11">
        <f t="shared" si="4"/>
        <v>96</v>
      </c>
      <c r="G37" s="11">
        <f t="shared" si="4"/>
        <v>80</v>
      </c>
      <c r="H37" s="11">
        <f t="shared" si="4"/>
        <v>116</v>
      </c>
      <c r="I37" s="11">
        <f t="shared" si="4"/>
        <v>93</v>
      </c>
      <c r="J37" s="11">
        <f t="shared" si="4"/>
        <v>65</v>
      </c>
      <c r="K37" s="11">
        <f t="shared" si="4"/>
        <v>102</v>
      </c>
      <c r="L37" s="11">
        <f t="shared" si="4"/>
        <v>79</v>
      </c>
      <c r="M37" s="11">
        <f t="shared" si="4"/>
        <v>108</v>
      </c>
      <c r="N37" s="11">
        <f t="shared" si="4"/>
        <v>82</v>
      </c>
      <c r="O37" s="11">
        <f t="shared" si="4"/>
        <v>107</v>
      </c>
      <c r="P37" s="11">
        <f t="shared" si="4"/>
        <v>99</v>
      </c>
      <c r="Q37" s="11">
        <f t="shared" si="4"/>
        <v>69</v>
      </c>
      <c r="R37" s="11">
        <f t="shared" si="4"/>
        <v>98</v>
      </c>
      <c r="S37" s="11">
        <f t="shared" si="4"/>
        <v>105</v>
      </c>
      <c r="T37" s="11">
        <f t="shared" si="4"/>
        <v>96</v>
      </c>
      <c r="U37" s="11">
        <f t="shared" si="4"/>
        <v>91</v>
      </c>
      <c r="V37" s="12">
        <f t="shared" si="4"/>
        <v>1843</v>
      </c>
      <c r="W37" s="11"/>
      <c r="X37" s="11"/>
    </row>
    <row r="38" ht="13.5" customHeight="1">
      <c r="A38" s="13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</row>
    <row r="39" ht="13.5" customHeight="1">
      <c r="A39" s="13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</row>
    <row r="980" ht="13.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</row>
    <row r="981" ht="13.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</row>
    <row r="982" ht="13.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</row>
    <row r="983" ht="13.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</row>
    <row r="984" ht="13.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</row>
    <row r="985" ht="13.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</row>
    <row r="986" ht="13.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</row>
    <row r="987" ht="13.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</row>
    <row r="988" ht="13.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</row>
    <row r="989" ht="13.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</row>
  </sheetData>
  <conditionalFormatting sqref="B2:U35">
    <cfRule type="containsBlanks" dxfId="0" priority="1">
      <formula>LEN(TRIM(B2))=0</formula>
    </cfRule>
  </conditionalFormatting>
  <conditionalFormatting sqref="B2:B35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35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35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35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35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35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35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35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35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35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35">
    <cfRule type="colorScale" priority="1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35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35">
    <cfRule type="colorScale" priority="1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35">
    <cfRule type="colorScale" priority="1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35">
    <cfRule type="colorScale" priority="1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P2:P35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Q2:Q35">
    <cfRule type="colorScale" priority="1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T2:T35">
    <cfRule type="colorScale" priority="1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2:B35">
    <cfRule type="colorScale" priority="2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35">
    <cfRule type="colorScale" priority="2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35">
    <cfRule type="colorScale" priority="2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35">
    <cfRule type="colorScale" priority="2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35">
    <cfRule type="colorScale" priority="2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35">
    <cfRule type="colorScale" priority="2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35">
    <cfRule type="colorScale" priority="2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35">
    <cfRule type="colorScale" priority="2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35">
    <cfRule type="colorScale" priority="2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35">
    <cfRule type="colorScale" priority="2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35">
    <cfRule type="colorScale" priority="3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35">
    <cfRule type="colorScale" priority="3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35">
    <cfRule type="colorScale" priority="3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35">
    <cfRule type="colorScale" priority="3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35">
    <cfRule type="colorScale" priority="3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P2:P35">
    <cfRule type="colorScale" priority="3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R2:R35">
    <cfRule type="colorScale" priority="3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U2:U35">
    <cfRule type="colorScale" priority="3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S2:S35">
    <cfRule type="colorScale" priority="3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57"/>
    <col customWidth="1" min="2" max="15" width="4.71"/>
    <col customWidth="1" min="16" max="18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1">
        <v>13.0</v>
      </c>
      <c r="O1" s="1">
        <v>14.0</v>
      </c>
      <c r="P1" s="2" t="s">
        <v>1</v>
      </c>
      <c r="Q1" s="2" t="s">
        <v>2</v>
      </c>
      <c r="R1" s="2" t="s">
        <v>3</v>
      </c>
    </row>
    <row r="2" ht="13.5" customHeight="1">
      <c r="A2" s="8" t="s">
        <v>59</v>
      </c>
      <c r="B2" s="4">
        <v>7.0</v>
      </c>
      <c r="C2" s="4">
        <v>8.0</v>
      </c>
      <c r="D2" s="4">
        <v>1.0</v>
      </c>
      <c r="E2" s="4">
        <v>7.0</v>
      </c>
      <c r="F2" s="4">
        <v>1.0</v>
      </c>
      <c r="G2" s="4">
        <v>6.0</v>
      </c>
      <c r="H2" s="4">
        <v>3.0</v>
      </c>
      <c r="I2" s="4">
        <v>8.0</v>
      </c>
      <c r="J2" s="4">
        <v>5.0</v>
      </c>
      <c r="K2" s="4">
        <v>3.0</v>
      </c>
      <c r="L2" s="4">
        <v>6.0</v>
      </c>
      <c r="M2" s="4">
        <v>8.0</v>
      </c>
      <c r="N2" s="4">
        <v>5.0</v>
      </c>
      <c r="O2" s="4">
        <v>14.0</v>
      </c>
      <c r="P2" s="5">
        <f t="shared" ref="P2:P29" si="1">SUM(B2:O2)</f>
        <v>82</v>
      </c>
      <c r="Q2" s="6">
        <f t="shared" ref="Q2:Q29" si="2">AVERAGE(B2:O2)</f>
        <v>5.857142857</v>
      </c>
      <c r="R2" s="7">
        <f t="shared" ref="R2:R29" si="3">P2/$P$31</f>
        <v>0.07250221043</v>
      </c>
    </row>
    <row r="3" ht="13.5" customHeight="1">
      <c r="A3" s="3" t="s">
        <v>28</v>
      </c>
      <c r="B3" s="4">
        <v>1.0</v>
      </c>
      <c r="C3" s="4">
        <v>4.0</v>
      </c>
      <c r="D3" s="4">
        <v>5.0</v>
      </c>
      <c r="E3" s="4">
        <v>4.0</v>
      </c>
      <c r="F3" s="4">
        <v>4.0</v>
      </c>
      <c r="G3" s="4">
        <v>2.0</v>
      </c>
      <c r="H3" s="4">
        <v>4.0</v>
      </c>
      <c r="I3" s="4">
        <v>12.0</v>
      </c>
      <c r="J3" s="4">
        <v>3.0</v>
      </c>
      <c r="K3" s="4">
        <v>2.0</v>
      </c>
      <c r="L3" s="4">
        <v>12.0</v>
      </c>
      <c r="M3" s="4">
        <v>11.0</v>
      </c>
      <c r="N3" s="4">
        <v>8.0</v>
      </c>
      <c r="O3" s="4">
        <v>9.0</v>
      </c>
      <c r="P3" s="5">
        <f t="shared" si="1"/>
        <v>81</v>
      </c>
      <c r="Q3" s="6">
        <f t="shared" si="2"/>
        <v>5.785714286</v>
      </c>
      <c r="R3" s="7">
        <f t="shared" si="3"/>
        <v>0.07161803714</v>
      </c>
    </row>
    <row r="4" ht="13.5" customHeight="1">
      <c r="A4" s="3" t="s">
        <v>96</v>
      </c>
      <c r="B4" s="4">
        <v>1.0</v>
      </c>
      <c r="C4" s="4">
        <v>6.0</v>
      </c>
      <c r="D4" s="4">
        <v>1.0</v>
      </c>
      <c r="E4" s="4">
        <v>4.0</v>
      </c>
      <c r="F4" s="4">
        <v>4.0</v>
      </c>
      <c r="G4" s="4">
        <v>4.0</v>
      </c>
      <c r="H4" s="4">
        <v>3.0</v>
      </c>
      <c r="I4" s="4">
        <v>3.0</v>
      </c>
      <c r="J4" s="4">
        <v>3.0</v>
      </c>
      <c r="K4" s="4">
        <v>6.0</v>
      </c>
      <c r="L4" s="4">
        <v>3.0</v>
      </c>
      <c r="M4" s="4">
        <v>7.0</v>
      </c>
      <c r="N4" s="4">
        <v>11.0</v>
      </c>
      <c r="O4" s="4">
        <v>14.0</v>
      </c>
      <c r="P4" s="5">
        <f t="shared" si="1"/>
        <v>70</v>
      </c>
      <c r="Q4" s="6">
        <f t="shared" si="2"/>
        <v>5</v>
      </c>
      <c r="R4" s="7">
        <f t="shared" si="3"/>
        <v>0.06189213086</v>
      </c>
    </row>
    <row r="5" ht="13.5" customHeight="1">
      <c r="A5" s="3" t="s">
        <v>124</v>
      </c>
      <c r="B5" s="4">
        <v>4.0</v>
      </c>
      <c r="C5" s="4">
        <v>2.0</v>
      </c>
      <c r="D5" s="4">
        <v>3.0</v>
      </c>
      <c r="E5" s="4">
        <v>3.0</v>
      </c>
      <c r="F5" s="4">
        <v>1.0</v>
      </c>
      <c r="G5" s="4">
        <v>3.0</v>
      </c>
      <c r="H5" s="4">
        <v>0.0</v>
      </c>
      <c r="I5" s="4">
        <v>3.0</v>
      </c>
      <c r="J5" s="4">
        <v>13.0</v>
      </c>
      <c r="K5" s="4">
        <v>4.0</v>
      </c>
      <c r="L5" s="4">
        <v>4.0</v>
      </c>
      <c r="M5" s="4">
        <v>7.0</v>
      </c>
      <c r="N5" s="4">
        <v>8.0</v>
      </c>
      <c r="O5" s="4">
        <v>9.0</v>
      </c>
      <c r="P5" s="5">
        <f t="shared" si="1"/>
        <v>64</v>
      </c>
      <c r="Q5" s="6">
        <f t="shared" si="2"/>
        <v>4.571428571</v>
      </c>
      <c r="R5" s="7">
        <f t="shared" si="3"/>
        <v>0.05658709107</v>
      </c>
    </row>
    <row r="6" ht="13.5" customHeight="1">
      <c r="A6" s="3" t="s">
        <v>67</v>
      </c>
      <c r="B6" s="4">
        <v>2.0</v>
      </c>
      <c r="C6" s="4">
        <v>2.0</v>
      </c>
      <c r="D6" s="4">
        <v>1.0</v>
      </c>
      <c r="E6" s="4">
        <v>5.0</v>
      </c>
      <c r="F6" s="4">
        <v>4.0</v>
      </c>
      <c r="G6" s="4">
        <v>2.0</v>
      </c>
      <c r="H6" s="4">
        <v>3.0</v>
      </c>
      <c r="I6" s="4">
        <v>4.0</v>
      </c>
      <c r="J6" s="4">
        <v>2.0</v>
      </c>
      <c r="K6" s="4">
        <v>4.0</v>
      </c>
      <c r="L6" s="4">
        <v>7.0</v>
      </c>
      <c r="M6" s="4">
        <v>5.0</v>
      </c>
      <c r="N6" s="4">
        <v>8.0</v>
      </c>
      <c r="O6" s="4">
        <v>12.0</v>
      </c>
      <c r="P6" s="5">
        <f t="shared" si="1"/>
        <v>61</v>
      </c>
      <c r="Q6" s="6">
        <f t="shared" si="2"/>
        <v>4.357142857</v>
      </c>
      <c r="R6" s="7">
        <f t="shared" si="3"/>
        <v>0.05393457118</v>
      </c>
    </row>
    <row r="7" ht="13.5" customHeight="1">
      <c r="A7" s="3" t="s">
        <v>29</v>
      </c>
      <c r="B7" s="4">
        <v>2.0</v>
      </c>
      <c r="C7" s="4">
        <v>3.0</v>
      </c>
      <c r="D7" s="4">
        <v>1.0</v>
      </c>
      <c r="E7" s="4">
        <v>2.0</v>
      </c>
      <c r="F7" s="4">
        <v>1.0</v>
      </c>
      <c r="G7" s="4">
        <v>3.0</v>
      </c>
      <c r="H7" s="4">
        <v>4.0</v>
      </c>
      <c r="I7" s="4">
        <v>2.0</v>
      </c>
      <c r="J7" s="4">
        <v>3.0</v>
      </c>
      <c r="K7" s="4">
        <v>2.0</v>
      </c>
      <c r="L7" s="4">
        <v>6.0</v>
      </c>
      <c r="M7" s="4">
        <v>3.0</v>
      </c>
      <c r="N7" s="4">
        <v>12.0</v>
      </c>
      <c r="O7" s="4">
        <v>14.0</v>
      </c>
      <c r="P7" s="5">
        <f t="shared" si="1"/>
        <v>58</v>
      </c>
      <c r="Q7" s="6">
        <f t="shared" si="2"/>
        <v>4.142857143</v>
      </c>
      <c r="R7" s="7">
        <f t="shared" si="3"/>
        <v>0.05128205128</v>
      </c>
    </row>
    <row r="8" ht="13.5" customHeight="1">
      <c r="A8" s="3" t="s">
        <v>35</v>
      </c>
      <c r="B8" s="4">
        <v>4.0</v>
      </c>
      <c r="C8" s="4">
        <v>4.0</v>
      </c>
      <c r="D8" s="4">
        <v>2.0</v>
      </c>
      <c r="E8" s="4">
        <v>2.0</v>
      </c>
      <c r="F8" s="4">
        <v>1.0</v>
      </c>
      <c r="G8" s="4">
        <v>4.0</v>
      </c>
      <c r="H8" s="4">
        <v>2.0</v>
      </c>
      <c r="I8" s="4">
        <v>1.0</v>
      </c>
      <c r="J8" s="4">
        <v>3.0</v>
      </c>
      <c r="K8" s="4">
        <v>4.0</v>
      </c>
      <c r="L8" s="4">
        <v>3.0</v>
      </c>
      <c r="M8" s="4">
        <v>5.0</v>
      </c>
      <c r="N8" s="4">
        <v>8.0</v>
      </c>
      <c r="O8" s="4">
        <v>9.0</v>
      </c>
      <c r="P8" s="5">
        <f t="shared" si="1"/>
        <v>52</v>
      </c>
      <c r="Q8" s="6">
        <f t="shared" si="2"/>
        <v>3.714285714</v>
      </c>
      <c r="R8" s="7">
        <f t="shared" si="3"/>
        <v>0.04597701149</v>
      </c>
    </row>
    <row r="9" ht="13.5" customHeight="1">
      <c r="A9" s="3" t="s">
        <v>476</v>
      </c>
      <c r="B9" s="4">
        <v>3.0</v>
      </c>
      <c r="C9" s="4">
        <v>1.0</v>
      </c>
      <c r="D9" s="4">
        <v>7.0</v>
      </c>
      <c r="E9" s="4">
        <v>4.0</v>
      </c>
      <c r="F9" s="4">
        <v>7.0</v>
      </c>
      <c r="G9" s="4">
        <v>3.0</v>
      </c>
      <c r="H9" s="4">
        <v>5.0</v>
      </c>
      <c r="I9" s="4">
        <v>1.0</v>
      </c>
      <c r="J9" s="4">
        <v>1.0</v>
      </c>
      <c r="K9" s="4">
        <v>0.0</v>
      </c>
      <c r="L9" s="4">
        <v>6.0</v>
      </c>
      <c r="M9" s="4">
        <v>2.0</v>
      </c>
      <c r="N9" s="4">
        <v>3.0</v>
      </c>
      <c r="O9" s="4">
        <v>7.0</v>
      </c>
      <c r="P9" s="5">
        <f t="shared" si="1"/>
        <v>50</v>
      </c>
      <c r="Q9" s="6">
        <f t="shared" si="2"/>
        <v>3.571428571</v>
      </c>
      <c r="R9" s="7">
        <f t="shared" si="3"/>
        <v>0.0442086649</v>
      </c>
    </row>
    <row r="10" ht="13.5" customHeight="1">
      <c r="A10" s="3" t="s">
        <v>76</v>
      </c>
      <c r="B10" s="4">
        <v>1.0</v>
      </c>
      <c r="C10" s="4">
        <v>5.0</v>
      </c>
      <c r="D10" s="4">
        <v>0.0</v>
      </c>
      <c r="E10" s="4">
        <v>4.0</v>
      </c>
      <c r="F10" s="4">
        <v>3.0</v>
      </c>
      <c r="G10" s="4">
        <v>7.0</v>
      </c>
      <c r="H10" s="4">
        <v>6.0</v>
      </c>
      <c r="I10" s="4">
        <v>1.0</v>
      </c>
      <c r="J10" s="4">
        <v>0.0</v>
      </c>
      <c r="K10" s="4">
        <v>0.0</v>
      </c>
      <c r="L10" s="4">
        <v>6.0</v>
      </c>
      <c r="M10" s="4">
        <v>3.0</v>
      </c>
      <c r="N10" s="4">
        <v>9.0</v>
      </c>
      <c r="O10" s="4"/>
      <c r="P10" s="5">
        <f t="shared" si="1"/>
        <v>45</v>
      </c>
      <c r="Q10" s="6">
        <f t="shared" si="2"/>
        <v>3.461538462</v>
      </c>
      <c r="R10" s="7">
        <f t="shared" si="3"/>
        <v>0.03978779841</v>
      </c>
    </row>
    <row r="11" ht="13.5" customHeight="1">
      <c r="A11" s="3" t="s">
        <v>50</v>
      </c>
      <c r="B11" s="4">
        <v>4.0</v>
      </c>
      <c r="C11" s="4">
        <v>4.0</v>
      </c>
      <c r="D11" s="4">
        <v>5.0</v>
      </c>
      <c r="E11" s="4">
        <v>3.0</v>
      </c>
      <c r="F11" s="4">
        <v>0.0</v>
      </c>
      <c r="G11" s="4">
        <v>4.0</v>
      </c>
      <c r="H11" s="4">
        <v>2.0</v>
      </c>
      <c r="I11" s="4">
        <v>2.0</v>
      </c>
      <c r="J11" s="4">
        <v>7.0</v>
      </c>
      <c r="K11" s="4">
        <v>8.0</v>
      </c>
      <c r="L11" s="4">
        <v>12.0</v>
      </c>
      <c r="M11" s="4">
        <v>4.0</v>
      </c>
      <c r="N11" s="4">
        <v>5.0</v>
      </c>
      <c r="O11" s="4"/>
      <c r="P11" s="5">
        <f t="shared" si="1"/>
        <v>60</v>
      </c>
      <c r="Q11" s="6">
        <f t="shared" si="2"/>
        <v>4.615384615</v>
      </c>
      <c r="R11" s="7">
        <f t="shared" si="3"/>
        <v>0.05305039788</v>
      </c>
    </row>
    <row r="12" ht="13.5" customHeight="1">
      <c r="A12" s="3" t="s">
        <v>39</v>
      </c>
      <c r="B12" s="4">
        <v>3.0</v>
      </c>
      <c r="C12" s="4">
        <v>1.0</v>
      </c>
      <c r="D12" s="4">
        <v>5.0</v>
      </c>
      <c r="E12" s="4">
        <v>1.0</v>
      </c>
      <c r="F12" s="4">
        <v>1.0</v>
      </c>
      <c r="G12" s="4">
        <v>8.0</v>
      </c>
      <c r="H12" s="4">
        <v>7.0</v>
      </c>
      <c r="I12" s="4">
        <v>1.0</v>
      </c>
      <c r="J12" s="4">
        <v>9.0</v>
      </c>
      <c r="K12" s="4">
        <v>16.0</v>
      </c>
      <c r="L12" s="4">
        <v>7.0</v>
      </c>
      <c r="M12" s="4">
        <v>5.0</v>
      </c>
      <c r="N12" s="4">
        <v>1.0</v>
      </c>
      <c r="O12" s="4"/>
      <c r="P12" s="5">
        <f t="shared" si="1"/>
        <v>65</v>
      </c>
      <c r="Q12" s="6">
        <f t="shared" si="2"/>
        <v>5</v>
      </c>
      <c r="R12" s="7">
        <f t="shared" si="3"/>
        <v>0.05747126437</v>
      </c>
    </row>
    <row r="13" ht="13.5" customHeight="1">
      <c r="A13" s="3" t="s">
        <v>4</v>
      </c>
      <c r="B13" s="4">
        <v>6.0</v>
      </c>
      <c r="C13" s="4">
        <v>1.0</v>
      </c>
      <c r="D13" s="4">
        <v>3.0</v>
      </c>
      <c r="E13" s="4">
        <v>1.0</v>
      </c>
      <c r="F13" s="4">
        <v>3.0</v>
      </c>
      <c r="G13" s="4">
        <v>4.0</v>
      </c>
      <c r="H13" s="4">
        <v>3.0</v>
      </c>
      <c r="I13" s="4">
        <v>2.0</v>
      </c>
      <c r="J13" s="4">
        <v>4.0</v>
      </c>
      <c r="K13" s="4">
        <v>4.0</v>
      </c>
      <c r="L13" s="4">
        <v>4.0</v>
      </c>
      <c r="M13" s="4">
        <v>4.0</v>
      </c>
      <c r="N13" s="4">
        <v>1.0</v>
      </c>
      <c r="O13" s="4"/>
      <c r="P13" s="5">
        <f t="shared" si="1"/>
        <v>40</v>
      </c>
      <c r="Q13" s="6">
        <f t="shared" si="2"/>
        <v>3.076923077</v>
      </c>
      <c r="R13" s="7">
        <f t="shared" si="3"/>
        <v>0.03536693192</v>
      </c>
    </row>
    <row r="14" ht="13.5" customHeight="1">
      <c r="A14" s="3" t="s">
        <v>49</v>
      </c>
      <c r="B14" s="4">
        <v>3.0</v>
      </c>
      <c r="C14" s="4">
        <v>4.0</v>
      </c>
      <c r="D14" s="4">
        <v>7.0</v>
      </c>
      <c r="E14" s="4">
        <v>3.0</v>
      </c>
      <c r="F14" s="4">
        <v>2.0</v>
      </c>
      <c r="G14" s="4">
        <v>1.0</v>
      </c>
      <c r="H14" s="4">
        <v>5.0</v>
      </c>
      <c r="I14" s="4">
        <v>1.0</v>
      </c>
      <c r="J14" s="4">
        <v>6.0</v>
      </c>
      <c r="K14" s="4">
        <v>6.0</v>
      </c>
      <c r="L14" s="4">
        <v>8.0</v>
      </c>
      <c r="M14" s="4">
        <v>6.0</v>
      </c>
      <c r="N14" s="4"/>
      <c r="O14" s="4"/>
      <c r="P14" s="5">
        <f t="shared" si="1"/>
        <v>52</v>
      </c>
      <c r="Q14" s="6">
        <f t="shared" si="2"/>
        <v>4.333333333</v>
      </c>
      <c r="R14" s="7">
        <f t="shared" si="3"/>
        <v>0.04597701149</v>
      </c>
    </row>
    <row r="15" ht="13.5" customHeight="1">
      <c r="A15" s="3" t="s">
        <v>220</v>
      </c>
      <c r="B15" s="4">
        <v>4.0</v>
      </c>
      <c r="C15" s="4">
        <v>1.0</v>
      </c>
      <c r="D15" s="4">
        <v>1.0</v>
      </c>
      <c r="E15" s="4">
        <v>2.0</v>
      </c>
      <c r="F15" s="4">
        <v>4.0</v>
      </c>
      <c r="G15" s="4">
        <v>4.0</v>
      </c>
      <c r="H15" s="4">
        <v>4.0</v>
      </c>
      <c r="I15" s="4">
        <v>1.0</v>
      </c>
      <c r="J15" s="4">
        <v>2.0</v>
      </c>
      <c r="K15" s="4">
        <v>1.0</v>
      </c>
      <c r="L15" s="4">
        <v>6.0</v>
      </c>
      <c r="M15" s="4"/>
      <c r="N15" s="4"/>
      <c r="O15" s="4"/>
      <c r="P15" s="5">
        <f t="shared" si="1"/>
        <v>30</v>
      </c>
      <c r="Q15" s="6">
        <f t="shared" si="2"/>
        <v>2.727272727</v>
      </c>
      <c r="R15" s="7">
        <f t="shared" si="3"/>
        <v>0.02652519894</v>
      </c>
    </row>
    <row r="16" ht="13.5" customHeight="1">
      <c r="A16" s="3" t="s">
        <v>165</v>
      </c>
      <c r="B16" s="4">
        <v>2.0</v>
      </c>
      <c r="C16" s="4">
        <v>1.0</v>
      </c>
      <c r="D16" s="4">
        <v>3.0</v>
      </c>
      <c r="E16" s="4">
        <v>6.0</v>
      </c>
      <c r="F16" s="4">
        <v>7.0</v>
      </c>
      <c r="G16" s="4">
        <v>4.0</v>
      </c>
      <c r="H16" s="4">
        <v>2.0</v>
      </c>
      <c r="I16" s="4">
        <v>1.0</v>
      </c>
      <c r="J16" s="4">
        <v>2.0</v>
      </c>
      <c r="K16" s="4">
        <v>7.0</v>
      </c>
      <c r="L16" s="4"/>
      <c r="M16" s="4"/>
      <c r="N16" s="4"/>
      <c r="O16" s="4"/>
      <c r="P16" s="5">
        <f t="shared" si="1"/>
        <v>35</v>
      </c>
      <c r="Q16" s="6">
        <f t="shared" si="2"/>
        <v>3.5</v>
      </c>
      <c r="R16" s="7">
        <f t="shared" si="3"/>
        <v>0.03094606543</v>
      </c>
    </row>
    <row r="17" ht="13.5" customHeight="1">
      <c r="A17" s="3" t="s">
        <v>450</v>
      </c>
      <c r="B17" s="4">
        <v>8.0</v>
      </c>
      <c r="C17" s="4">
        <v>6.0</v>
      </c>
      <c r="D17" s="4">
        <v>7.0</v>
      </c>
      <c r="E17" s="4">
        <v>3.0</v>
      </c>
      <c r="F17" s="4">
        <v>3.0</v>
      </c>
      <c r="G17" s="4">
        <v>6.0</v>
      </c>
      <c r="H17" s="4">
        <v>5.0</v>
      </c>
      <c r="I17" s="4">
        <v>9.0</v>
      </c>
      <c r="J17" s="4">
        <v>10.0</v>
      </c>
      <c r="K17" s="4">
        <v>12.0</v>
      </c>
      <c r="L17" s="4"/>
      <c r="M17" s="4"/>
      <c r="N17" s="4"/>
      <c r="O17" s="4"/>
      <c r="P17" s="5">
        <f t="shared" si="1"/>
        <v>69</v>
      </c>
      <c r="Q17" s="6">
        <f t="shared" si="2"/>
        <v>6.9</v>
      </c>
      <c r="R17" s="7">
        <f t="shared" si="3"/>
        <v>0.06100795756</v>
      </c>
    </row>
    <row r="18" ht="13.5" customHeight="1">
      <c r="A18" s="3" t="s">
        <v>122</v>
      </c>
      <c r="B18" s="4">
        <v>4.0</v>
      </c>
      <c r="C18" s="4">
        <v>4.0</v>
      </c>
      <c r="D18" s="4">
        <v>0.0</v>
      </c>
      <c r="E18" s="4">
        <v>5.0</v>
      </c>
      <c r="F18" s="4">
        <v>4.0</v>
      </c>
      <c r="G18" s="4">
        <v>5.0</v>
      </c>
      <c r="H18" s="4">
        <v>0.0</v>
      </c>
      <c r="I18" s="4">
        <v>6.0</v>
      </c>
      <c r="J18" s="4">
        <v>4.0</v>
      </c>
      <c r="K18" s="4"/>
      <c r="L18" s="4"/>
      <c r="M18" s="4"/>
      <c r="N18" s="4"/>
      <c r="O18" s="4"/>
      <c r="P18" s="5">
        <f t="shared" si="1"/>
        <v>32</v>
      </c>
      <c r="Q18" s="6">
        <f t="shared" si="2"/>
        <v>3.555555556</v>
      </c>
      <c r="R18" s="7">
        <f t="shared" si="3"/>
        <v>0.02829354553</v>
      </c>
    </row>
    <row r="19" ht="13.5" customHeight="1">
      <c r="A19" s="3" t="s">
        <v>169</v>
      </c>
      <c r="B19" s="4">
        <v>7.0</v>
      </c>
      <c r="C19" s="4">
        <v>0.0</v>
      </c>
      <c r="D19" s="4">
        <v>2.0</v>
      </c>
      <c r="E19" s="4">
        <v>1.0</v>
      </c>
      <c r="F19" s="4">
        <v>2.0</v>
      </c>
      <c r="G19" s="4">
        <v>2.0</v>
      </c>
      <c r="H19" s="4">
        <v>4.0</v>
      </c>
      <c r="I19" s="4">
        <v>5.0</v>
      </c>
      <c r="J19" s="4"/>
      <c r="K19" s="4"/>
      <c r="L19" s="4"/>
      <c r="M19" s="4"/>
      <c r="N19" s="4"/>
      <c r="O19" s="4"/>
      <c r="P19" s="5">
        <f t="shared" si="1"/>
        <v>23</v>
      </c>
      <c r="Q19" s="6">
        <f t="shared" si="2"/>
        <v>2.875</v>
      </c>
      <c r="R19" s="7">
        <f t="shared" si="3"/>
        <v>0.02033598585</v>
      </c>
    </row>
    <row r="20" ht="13.5" customHeight="1">
      <c r="A20" s="3" t="s">
        <v>116</v>
      </c>
      <c r="B20" s="4">
        <v>1.0</v>
      </c>
      <c r="C20" s="4">
        <v>0.0</v>
      </c>
      <c r="D20" s="4">
        <v>1.0</v>
      </c>
      <c r="E20" s="4">
        <v>0.0</v>
      </c>
      <c r="F20" s="4">
        <v>0.0</v>
      </c>
      <c r="G20" s="4">
        <v>2.0</v>
      </c>
      <c r="H20" s="4">
        <v>9.0</v>
      </c>
      <c r="I20" s="4">
        <v>2.0</v>
      </c>
      <c r="J20" s="4"/>
      <c r="K20" s="4"/>
      <c r="L20" s="4"/>
      <c r="M20" s="4"/>
      <c r="N20" s="4"/>
      <c r="O20" s="4"/>
      <c r="P20" s="5">
        <f t="shared" si="1"/>
        <v>15</v>
      </c>
      <c r="Q20" s="6">
        <f t="shared" si="2"/>
        <v>1.875</v>
      </c>
      <c r="R20" s="7">
        <f t="shared" si="3"/>
        <v>0.01326259947</v>
      </c>
    </row>
    <row r="21" ht="13.5" customHeight="1">
      <c r="A21" s="3" t="s">
        <v>112</v>
      </c>
      <c r="B21" s="4">
        <v>1.0</v>
      </c>
      <c r="C21" s="4">
        <v>0.0</v>
      </c>
      <c r="D21" s="4">
        <v>2.0</v>
      </c>
      <c r="E21" s="4">
        <v>0.0</v>
      </c>
      <c r="F21" s="4">
        <v>1.0</v>
      </c>
      <c r="G21" s="4">
        <v>9.0</v>
      </c>
      <c r="H21" s="4">
        <v>11.0</v>
      </c>
      <c r="I21" s="4">
        <v>2.0</v>
      </c>
      <c r="J21" s="4"/>
      <c r="K21" s="4"/>
      <c r="L21" s="4"/>
      <c r="M21" s="4"/>
      <c r="N21" s="4"/>
      <c r="O21" s="4"/>
      <c r="P21" s="5">
        <f t="shared" si="1"/>
        <v>26</v>
      </c>
      <c r="Q21" s="6">
        <f t="shared" si="2"/>
        <v>3.25</v>
      </c>
      <c r="R21" s="7">
        <f t="shared" si="3"/>
        <v>0.02298850575</v>
      </c>
    </row>
    <row r="22" ht="13.5" customHeight="1">
      <c r="A22" s="3" t="s">
        <v>163</v>
      </c>
      <c r="B22" s="4">
        <v>1.0</v>
      </c>
      <c r="C22" s="4">
        <v>4.0</v>
      </c>
      <c r="D22" s="4">
        <v>3.0</v>
      </c>
      <c r="E22" s="4">
        <v>4.0</v>
      </c>
      <c r="F22" s="4">
        <v>7.0</v>
      </c>
      <c r="G22" s="4">
        <v>1.0</v>
      </c>
      <c r="H22" s="4">
        <v>0.0</v>
      </c>
      <c r="I22" s="4"/>
      <c r="J22" s="4"/>
      <c r="K22" s="4"/>
      <c r="L22" s="4"/>
      <c r="M22" s="4"/>
      <c r="N22" s="4"/>
      <c r="O22" s="4"/>
      <c r="P22" s="5">
        <f t="shared" si="1"/>
        <v>20</v>
      </c>
      <c r="Q22" s="6">
        <f t="shared" si="2"/>
        <v>2.857142857</v>
      </c>
      <c r="R22" s="7">
        <f t="shared" si="3"/>
        <v>0.01768346596</v>
      </c>
    </row>
    <row r="23" ht="13.5" customHeight="1">
      <c r="A23" s="3" t="s">
        <v>477</v>
      </c>
      <c r="B23" s="4">
        <v>2.0</v>
      </c>
      <c r="C23" s="4">
        <v>5.0</v>
      </c>
      <c r="D23" s="4">
        <v>5.0</v>
      </c>
      <c r="E23" s="4">
        <v>1.0</v>
      </c>
      <c r="F23" s="4">
        <v>0.0</v>
      </c>
      <c r="G23" s="4">
        <v>8.0</v>
      </c>
      <c r="H23" s="4">
        <v>3.0</v>
      </c>
      <c r="I23" s="4"/>
      <c r="J23" s="4"/>
      <c r="K23" s="4"/>
      <c r="L23" s="4"/>
      <c r="M23" s="4"/>
      <c r="N23" s="4"/>
      <c r="O23" s="4"/>
      <c r="P23" s="5">
        <f t="shared" si="1"/>
        <v>24</v>
      </c>
      <c r="Q23" s="6">
        <f t="shared" si="2"/>
        <v>3.428571429</v>
      </c>
      <c r="R23" s="7">
        <f t="shared" si="3"/>
        <v>0.02122015915</v>
      </c>
    </row>
    <row r="24" ht="13.5" customHeight="1">
      <c r="A24" s="3" t="s">
        <v>218</v>
      </c>
      <c r="B24" s="4">
        <v>1.0</v>
      </c>
      <c r="C24" s="4">
        <v>1.0</v>
      </c>
      <c r="D24" s="4">
        <v>7.0</v>
      </c>
      <c r="E24" s="4">
        <v>8.0</v>
      </c>
      <c r="F24" s="4">
        <v>8.0</v>
      </c>
      <c r="G24" s="4"/>
      <c r="H24" s="4"/>
      <c r="I24" s="4"/>
      <c r="J24" s="4"/>
      <c r="K24" s="4"/>
      <c r="L24" s="4"/>
      <c r="M24" s="4"/>
      <c r="N24" s="4"/>
      <c r="O24" s="4"/>
      <c r="P24" s="5">
        <f t="shared" si="1"/>
        <v>25</v>
      </c>
      <c r="Q24" s="6">
        <f t="shared" si="2"/>
        <v>5</v>
      </c>
      <c r="R24" s="7">
        <f t="shared" si="3"/>
        <v>0.02210433245</v>
      </c>
    </row>
    <row r="25" ht="13.5" customHeight="1">
      <c r="A25" s="3" t="s">
        <v>478</v>
      </c>
      <c r="B25" s="4">
        <v>3.0</v>
      </c>
      <c r="C25" s="4">
        <v>3.0</v>
      </c>
      <c r="D25" s="4">
        <v>5.0</v>
      </c>
      <c r="E25" s="4">
        <v>7.0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5">
        <f t="shared" si="1"/>
        <v>18</v>
      </c>
      <c r="Q25" s="6">
        <f t="shared" si="2"/>
        <v>4.5</v>
      </c>
      <c r="R25" s="7">
        <f t="shared" si="3"/>
        <v>0.01591511936</v>
      </c>
    </row>
    <row r="26" ht="13.5" customHeight="1">
      <c r="A26" s="3" t="s">
        <v>30</v>
      </c>
      <c r="B26" s="4">
        <v>5.0</v>
      </c>
      <c r="C26" s="4">
        <v>14.0</v>
      </c>
      <c r="D26" s="4">
        <v>5.0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5">
        <f t="shared" si="1"/>
        <v>24</v>
      </c>
      <c r="Q26" s="6">
        <f t="shared" si="2"/>
        <v>8</v>
      </c>
      <c r="R26" s="7">
        <f t="shared" si="3"/>
        <v>0.02122015915</v>
      </c>
    </row>
    <row r="27" ht="13.5" customHeight="1">
      <c r="A27" s="3" t="s">
        <v>479</v>
      </c>
      <c r="B27" s="4">
        <v>0.0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5">
        <f t="shared" si="1"/>
        <v>0</v>
      </c>
      <c r="Q27" s="6">
        <f t="shared" si="2"/>
        <v>0</v>
      </c>
      <c r="R27" s="7">
        <f t="shared" si="3"/>
        <v>0</v>
      </c>
    </row>
    <row r="28" ht="13.5" customHeight="1">
      <c r="A28" s="3" t="s">
        <v>139</v>
      </c>
      <c r="B28" s="4">
        <v>7.0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5">
        <f t="shared" si="1"/>
        <v>7</v>
      </c>
      <c r="Q28" s="6">
        <f t="shared" si="2"/>
        <v>7</v>
      </c>
      <c r="R28" s="7">
        <f t="shared" si="3"/>
        <v>0.006189213086</v>
      </c>
    </row>
    <row r="29" ht="13.5" customHeight="1">
      <c r="A29" s="3" t="s">
        <v>480</v>
      </c>
      <c r="B29" s="4">
        <v>3.0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5">
        <f t="shared" si="1"/>
        <v>3</v>
      </c>
      <c r="Q29" s="6">
        <f t="shared" si="2"/>
        <v>3</v>
      </c>
      <c r="R29" s="7">
        <f t="shared" si="3"/>
        <v>0.002652519894</v>
      </c>
    </row>
    <row r="30" ht="13.5" customHeight="1">
      <c r="A30" s="10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</row>
    <row r="31" ht="13.5" customHeight="1">
      <c r="A31" s="10" t="s">
        <v>26</v>
      </c>
      <c r="B31" s="11">
        <f t="shared" ref="B31:P31" si="4">SUM(B$2:B$29)</f>
        <v>90</v>
      </c>
      <c r="C31" s="11">
        <f t="shared" si="4"/>
        <v>84</v>
      </c>
      <c r="D31" s="11">
        <f t="shared" si="4"/>
        <v>82</v>
      </c>
      <c r="E31" s="11">
        <f t="shared" si="4"/>
        <v>80</v>
      </c>
      <c r="F31" s="11">
        <f t="shared" si="4"/>
        <v>68</v>
      </c>
      <c r="G31" s="11">
        <f t="shared" si="4"/>
        <v>92</v>
      </c>
      <c r="H31" s="11">
        <f t="shared" si="4"/>
        <v>85</v>
      </c>
      <c r="I31" s="11">
        <f t="shared" si="4"/>
        <v>67</v>
      </c>
      <c r="J31" s="11">
        <f t="shared" si="4"/>
        <v>77</v>
      </c>
      <c r="K31" s="11">
        <f t="shared" si="4"/>
        <v>79</v>
      </c>
      <c r="L31" s="11">
        <f t="shared" si="4"/>
        <v>90</v>
      </c>
      <c r="M31" s="11">
        <f t="shared" si="4"/>
        <v>70</v>
      </c>
      <c r="N31" s="11">
        <f t="shared" si="4"/>
        <v>79</v>
      </c>
      <c r="O31" s="11">
        <f t="shared" si="4"/>
        <v>88</v>
      </c>
      <c r="P31" s="12">
        <f t="shared" si="4"/>
        <v>1131</v>
      </c>
      <c r="Q31" s="11"/>
      <c r="R31" s="11"/>
    </row>
    <row r="32" ht="13.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 ht="13.5" customHeight="1">
      <c r="A33" s="13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 ht="13.5" customHeight="1">
      <c r="A34" s="13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 ht="13.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</row>
    <row r="980" ht="13.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</row>
    <row r="981" ht="13.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</row>
    <row r="982" ht="13.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</row>
    <row r="983" ht="13.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</row>
    <row r="984" ht="13.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</row>
  </sheetData>
  <conditionalFormatting sqref="B2:O29">
    <cfRule type="containsBlanks" dxfId="0" priority="1">
      <formula>LEN(TRIM(B2))=0</formula>
    </cfRule>
  </conditionalFormatting>
  <conditionalFormatting sqref="B2:B29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29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29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29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29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29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29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29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29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29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29">
    <cfRule type="colorScale" priority="1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29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29">
    <cfRule type="colorScale" priority="1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29">
    <cfRule type="colorScale" priority="1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29">
    <cfRule type="colorScale" priority="1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57"/>
    <col customWidth="1" min="2" max="18" width="4.71"/>
    <col customWidth="1" min="19" max="21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1">
        <v>13.0</v>
      </c>
      <c r="O1" s="1">
        <v>14.0</v>
      </c>
      <c r="P1" s="1">
        <v>15.0</v>
      </c>
      <c r="Q1" s="1">
        <v>16.0</v>
      </c>
      <c r="R1" s="1">
        <v>17.0</v>
      </c>
      <c r="S1" s="2" t="s">
        <v>1</v>
      </c>
      <c r="T1" s="2" t="s">
        <v>2</v>
      </c>
      <c r="U1" s="2" t="s">
        <v>3</v>
      </c>
    </row>
    <row r="2" ht="13.5" customHeight="1">
      <c r="A2" s="3" t="s">
        <v>48</v>
      </c>
      <c r="B2" s="4">
        <v>1.0</v>
      </c>
      <c r="C2" s="4">
        <v>6.0</v>
      </c>
      <c r="D2" s="4">
        <v>6.0</v>
      </c>
      <c r="E2" s="4">
        <v>4.0</v>
      </c>
      <c r="F2" s="4">
        <v>4.0</v>
      </c>
      <c r="G2" s="4">
        <v>5.0</v>
      </c>
      <c r="H2" s="4">
        <v>2.0</v>
      </c>
      <c r="I2" s="4">
        <v>2.0</v>
      </c>
      <c r="J2" s="4">
        <v>4.0</v>
      </c>
      <c r="K2" s="4">
        <v>2.0</v>
      </c>
      <c r="L2" s="4">
        <v>2.0</v>
      </c>
      <c r="M2" s="4">
        <v>8.0</v>
      </c>
      <c r="N2" s="4">
        <v>2.0</v>
      </c>
      <c r="O2" s="4">
        <v>10.0</v>
      </c>
      <c r="P2" s="4">
        <v>9.0</v>
      </c>
      <c r="Q2" s="4">
        <v>16.0</v>
      </c>
      <c r="R2" s="4">
        <v>23.0</v>
      </c>
      <c r="S2" s="5">
        <f t="shared" ref="S2:S32" si="1">SUM(B2:R2)</f>
        <v>106</v>
      </c>
      <c r="T2" s="6">
        <f t="shared" ref="T2:T32" si="2">AVERAGE(B2:R2)</f>
        <v>6.235294118</v>
      </c>
      <c r="U2" s="7">
        <f t="shared" ref="U2:U32" si="3">S2/$S$34</f>
        <v>0.08307210031</v>
      </c>
    </row>
    <row r="3" ht="13.5" customHeight="1">
      <c r="A3" s="8" t="s">
        <v>74</v>
      </c>
      <c r="B3" s="4">
        <v>2.0</v>
      </c>
      <c r="C3" s="4">
        <v>0.0</v>
      </c>
      <c r="D3" s="4">
        <v>2.0</v>
      </c>
      <c r="E3" s="4">
        <v>0.0</v>
      </c>
      <c r="F3" s="4">
        <v>1.0</v>
      </c>
      <c r="G3" s="4">
        <v>11.0</v>
      </c>
      <c r="H3" s="4">
        <v>3.0</v>
      </c>
      <c r="I3" s="4">
        <v>2.0</v>
      </c>
      <c r="J3" s="4">
        <v>2.0</v>
      </c>
      <c r="K3" s="4">
        <v>1.0</v>
      </c>
      <c r="L3" s="4">
        <v>6.0</v>
      </c>
      <c r="M3" s="4">
        <v>4.0</v>
      </c>
      <c r="N3" s="4">
        <v>5.0</v>
      </c>
      <c r="O3" s="4">
        <v>7.0</v>
      </c>
      <c r="P3" s="4">
        <v>8.0</v>
      </c>
      <c r="Q3" s="4">
        <v>15.0</v>
      </c>
      <c r="R3" s="4">
        <v>18.0</v>
      </c>
      <c r="S3" s="5">
        <f t="shared" si="1"/>
        <v>87</v>
      </c>
      <c r="T3" s="6">
        <f t="shared" si="2"/>
        <v>5.117647059</v>
      </c>
      <c r="U3" s="7">
        <f t="shared" si="3"/>
        <v>0.06818181818</v>
      </c>
    </row>
    <row r="4" ht="13.5" customHeight="1">
      <c r="A4" s="3" t="s">
        <v>59</v>
      </c>
      <c r="B4" s="4">
        <v>3.0</v>
      </c>
      <c r="C4" s="4">
        <v>2.0</v>
      </c>
      <c r="D4" s="4">
        <v>3.0</v>
      </c>
      <c r="E4" s="4">
        <v>5.0</v>
      </c>
      <c r="F4" s="4">
        <v>0.0</v>
      </c>
      <c r="G4" s="4">
        <v>4.0</v>
      </c>
      <c r="H4" s="4">
        <v>5.0</v>
      </c>
      <c r="I4" s="4">
        <v>6.0</v>
      </c>
      <c r="J4" s="4">
        <v>1.0</v>
      </c>
      <c r="K4" s="4">
        <v>3.0</v>
      </c>
      <c r="L4" s="4">
        <v>0.0</v>
      </c>
      <c r="M4" s="4">
        <v>5.0</v>
      </c>
      <c r="N4" s="4">
        <v>3.0</v>
      </c>
      <c r="O4" s="4">
        <v>4.0</v>
      </c>
      <c r="P4" s="4">
        <v>14.0</v>
      </c>
      <c r="Q4" s="4">
        <v>10.0</v>
      </c>
      <c r="R4" s="4">
        <v>16.0</v>
      </c>
      <c r="S4" s="5">
        <f t="shared" si="1"/>
        <v>84</v>
      </c>
      <c r="T4" s="6">
        <f t="shared" si="2"/>
        <v>4.941176471</v>
      </c>
      <c r="U4" s="7">
        <f t="shared" si="3"/>
        <v>0.065830721</v>
      </c>
    </row>
    <row r="5" ht="13.5" customHeight="1">
      <c r="A5" s="3" t="s">
        <v>27</v>
      </c>
      <c r="B5" s="4"/>
      <c r="C5" s="4">
        <v>6.0</v>
      </c>
      <c r="D5" s="4">
        <v>2.0</v>
      </c>
      <c r="E5" s="4">
        <v>1.0</v>
      </c>
      <c r="F5" s="4">
        <v>3.0</v>
      </c>
      <c r="G5" s="4">
        <v>4.0</v>
      </c>
      <c r="H5" s="4">
        <v>2.0</v>
      </c>
      <c r="I5" s="4">
        <v>0.0</v>
      </c>
      <c r="J5" s="4">
        <v>7.0</v>
      </c>
      <c r="K5" s="4">
        <v>3.0</v>
      </c>
      <c r="L5" s="4">
        <v>5.0</v>
      </c>
      <c r="M5" s="4">
        <v>6.0</v>
      </c>
      <c r="N5" s="4">
        <v>2.0</v>
      </c>
      <c r="O5" s="4">
        <v>1.0</v>
      </c>
      <c r="P5" s="4">
        <v>10.0</v>
      </c>
      <c r="Q5" s="4">
        <v>11.0</v>
      </c>
      <c r="R5" s="4">
        <v>9.0</v>
      </c>
      <c r="S5" s="5">
        <f t="shared" si="1"/>
        <v>72</v>
      </c>
      <c r="T5" s="6">
        <f t="shared" si="2"/>
        <v>4.5</v>
      </c>
      <c r="U5" s="7">
        <f t="shared" si="3"/>
        <v>0.05642633229</v>
      </c>
    </row>
    <row r="6" ht="13.5" customHeight="1">
      <c r="A6" s="3" t="s">
        <v>481</v>
      </c>
      <c r="B6" s="4">
        <v>1.0</v>
      </c>
      <c r="C6" s="4">
        <v>2.0</v>
      </c>
      <c r="D6" s="4">
        <v>1.0</v>
      </c>
      <c r="E6" s="4">
        <v>1.0</v>
      </c>
      <c r="F6" s="4">
        <v>0.0</v>
      </c>
      <c r="G6" s="4">
        <v>2.0</v>
      </c>
      <c r="H6" s="4">
        <v>0.0</v>
      </c>
      <c r="I6" s="4">
        <v>3.0</v>
      </c>
      <c r="J6" s="4">
        <v>3.0</v>
      </c>
      <c r="K6" s="4">
        <v>1.0</v>
      </c>
      <c r="L6" s="4">
        <v>7.0</v>
      </c>
      <c r="M6" s="4">
        <v>3.0</v>
      </c>
      <c r="N6" s="4">
        <v>2.0</v>
      </c>
      <c r="O6" s="4">
        <v>5.0</v>
      </c>
      <c r="P6" s="4">
        <v>8.0</v>
      </c>
      <c r="Q6" s="4">
        <v>9.0</v>
      </c>
      <c r="R6" s="4">
        <v>19.0</v>
      </c>
      <c r="S6" s="5">
        <f t="shared" si="1"/>
        <v>67</v>
      </c>
      <c r="T6" s="6">
        <f t="shared" si="2"/>
        <v>3.941176471</v>
      </c>
      <c r="U6" s="7">
        <f t="shared" si="3"/>
        <v>0.05250783699</v>
      </c>
    </row>
    <row r="7" ht="13.5" customHeight="1">
      <c r="A7" s="8" t="s">
        <v>85</v>
      </c>
      <c r="B7" s="4">
        <v>6.0</v>
      </c>
      <c r="C7" s="4">
        <v>4.0</v>
      </c>
      <c r="D7" s="4">
        <v>5.0</v>
      </c>
      <c r="E7" s="4">
        <v>4.0</v>
      </c>
      <c r="F7" s="4">
        <v>6.0</v>
      </c>
      <c r="G7" s="4">
        <v>6.0</v>
      </c>
      <c r="H7" s="4">
        <v>5.0</v>
      </c>
      <c r="I7" s="4">
        <v>1.0</v>
      </c>
      <c r="J7" s="4">
        <v>5.0</v>
      </c>
      <c r="K7" s="4">
        <v>0.0</v>
      </c>
      <c r="L7" s="4">
        <v>0.0</v>
      </c>
      <c r="M7" s="4">
        <v>0.0</v>
      </c>
      <c r="N7" s="4">
        <v>1.0</v>
      </c>
      <c r="O7" s="4">
        <v>3.0</v>
      </c>
      <c r="P7" s="4">
        <v>0.0</v>
      </c>
      <c r="Q7" s="4">
        <v>2.0</v>
      </c>
      <c r="R7" s="4">
        <v>2.0</v>
      </c>
      <c r="S7" s="5">
        <f t="shared" si="1"/>
        <v>50</v>
      </c>
      <c r="T7" s="6">
        <f t="shared" si="2"/>
        <v>2.941176471</v>
      </c>
      <c r="U7" s="7">
        <f t="shared" si="3"/>
        <v>0.03918495298</v>
      </c>
    </row>
    <row r="8" ht="13.5" customHeight="1">
      <c r="A8" s="3" t="s">
        <v>124</v>
      </c>
      <c r="B8" s="4">
        <v>4.0</v>
      </c>
      <c r="C8" s="4">
        <v>3.0</v>
      </c>
      <c r="D8" s="4">
        <v>6.0</v>
      </c>
      <c r="E8" s="4">
        <v>8.0</v>
      </c>
      <c r="F8" s="4">
        <v>3.0</v>
      </c>
      <c r="G8" s="4">
        <v>1.0</v>
      </c>
      <c r="H8" s="4">
        <v>6.0</v>
      </c>
      <c r="I8" s="4">
        <v>4.0</v>
      </c>
      <c r="J8" s="4">
        <v>0.0</v>
      </c>
      <c r="K8" s="4">
        <v>2.0</v>
      </c>
      <c r="L8" s="4">
        <v>5.0</v>
      </c>
      <c r="M8" s="4">
        <v>5.0</v>
      </c>
      <c r="N8" s="4">
        <v>7.0</v>
      </c>
      <c r="O8" s="4">
        <v>5.0</v>
      </c>
      <c r="P8" s="4">
        <v>10.0</v>
      </c>
      <c r="Q8" s="4">
        <v>2.0</v>
      </c>
      <c r="R8" s="4"/>
      <c r="S8" s="5">
        <f t="shared" si="1"/>
        <v>71</v>
      </c>
      <c r="T8" s="6">
        <f t="shared" si="2"/>
        <v>4.4375</v>
      </c>
      <c r="U8" s="7">
        <f t="shared" si="3"/>
        <v>0.05564263323</v>
      </c>
    </row>
    <row r="9" ht="13.5" customHeight="1">
      <c r="A9" s="3" t="s">
        <v>88</v>
      </c>
      <c r="B9" s="4">
        <v>6.0</v>
      </c>
      <c r="C9" s="4">
        <v>1.0</v>
      </c>
      <c r="D9" s="4">
        <v>2.0</v>
      </c>
      <c r="E9" s="4">
        <v>5.0</v>
      </c>
      <c r="F9" s="4">
        <v>10.0</v>
      </c>
      <c r="G9" s="4">
        <v>6.0</v>
      </c>
      <c r="H9" s="4">
        <v>6.0</v>
      </c>
      <c r="I9" s="4">
        <v>0.0</v>
      </c>
      <c r="J9" s="4">
        <v>1.0</v>
      </c>
      <c r="K9" s="4">
        <v>0.0</v>
      </c>
      <c r="L9" s="4">
        <v>1.0</v>
      </c>
      <c r="M9" s="4">
        <v>3.0</v>
      </c>
      <c r="N9" s="4">
        <v>5.0</v>
      </c>
      <c r="O9" s="4">
        <v>6.0</v>
      </c>
      <c r="P9" s="4">
        <v>4.0</v>
      </c>
      <c r="Q9" s="4">
        <v>1.0</v>
      </c>
      <c r="R9" s="4"/>
      <c r="S9" s="5">
        <f t="shared" si="1"/>
        <v>57</v>
      </c>
      <c r="T9" s="6">
        <f t="shared" si="2"/>
        <v>3.5625</v>
      </c>
      <c r="U9" s="7">
        <f t="shared" si="3"/>
        <v>0.04467084639</v>
      </c>
    </row>
    <row r="10" ht="13.5" customHeight="1">
      <c r="A10" s="3" t="s">
        <v>107</v>
      </c>
      <c r="B10" s="4">
        <v>0.0</v>
      </c>
      <c r="C10" s="4">
        <v>1.0</v>
      </c>
      <c r="D10" s="4">
        <v>0.0</v>
      </c>
      <c r="E10" s="4">
        <v>2.0</v>
      </c>
      <c r="F10" s="4">
        <v>0.0</v>
      </c>
      <c r="G10" s="4">
        <v>2.0</v>
      </c>
      <c r="H10" s="4">
        <v>3.0</v>
      </c>
      <c r="I10" s="4">
        <v>4.0</v>
      </c>
      <c r="J10" s="4">
        <v>4.0</v>
      </c>
      <c r="K10" s="4">
        <v>10.0</v>
      </c>
      <c r="L10" s="4">
        <v>13.0</v>
      </c>
      <c r="M10" s="4">
        <v>4.0</v>
      </c>
      <c r="N10" s="4">
        <v>9.0</v>
      </c>
      <c r="O10" s="4">
        <v>6.0</v>
      </c>
      <c r="P10" s="4">
        <v>9.0</v>
      </c>
      <c r="Q10" s="4">
        <v>2.0</v>
      </c>
      <c r="R10" s="4"/>
      <c r="S10" s="5">
        <f t="shared" si="1"/>
        <v>69</v>
      </c>
      <c r="T10" s="6">
        <f t="shared" si="2"/>
        <v>4.3125</v>
      </c>
      <c r="U10" s="7">
        <f t="shared" si="3"/>
        <v>0.05407523511</v>
      </c>
    </row>
    <row r="11" ht="13.5" customHeight="1">
      <c r="A11" s="3" t="s">
        <v>96</v>
      </c>
      <c r="B11" s="4">
        <v>4.0</v>
      </c>
      <c r="C11" s="4">
        <v>2.0</v>
      </c>
      <c r="D11" s="4">
        <v>2.0</v>
      </c>
      <c r="E11" s="4">
        <v>6.0</v>
      </c>
      <c r="F11" s="4">
        <v>6.0</v>
      </c>
      <c r="G11" s="4">
        <v>5.0</v>
      </c>
      <c r="H11" s="4">
        <v>1.0</v>
      </c>
      <c r="I11" s="4">
        <v>6.0</v>
      </c>
      <c r="J11" s="4">
        <v>5.0</v>
      </c>
      <c r="K11" s="4">
        <v>5.0</v>
      </c>
      <c r="L11" s="4">
        <v>2.0</v>
      </c>
      <c r="M11" s="4">
        <v>4.0</v>
      </c>
      <c r="N11" s="4">
        <v>1.0</v>
      </c>
      <c r="O11" s="4">
        <v>3.0</v>
      </c>
      <c r="P11" s="4">
        <v>7.0</v>
      </c>
      <c r="Q11" s="4">
        <v>2.0</v>
      </c>
      <c r="R11" s="4"/>
      <c r="S11" s="5">
        <f t="shared" si="1"/>
        <v>61</v>
      </c>
      <c r="T11" s="6">
        <f t="shared" si="2"/>
        <v>3.8125</v>
      </c>
      <c r="U11" s="7">
        <f t="shared" si="3"/>
        <v>0.04780564263</v>
      </c>
    </row>
    <row r="12" ht="13.5" customHeight="1">
      <c r="A12" s="3" t="s">
        <v>450</v>
      </c>
      <c r="B12" s="4">
        <v>5.0</v>
      </c>
      <c r="C12" s="4">
        <v>3.0</v>
      </c>
      <c r="D12" s="4">
        <v>7.0</v>
      </c>
      <c r="E12" s="4">
        <v>8.0</v>
      </c>
      <c r="F12" s="4">
        <v>3.0</v>
      </c>
      <c r="G12" s="4">
        <v>3.0</v>
      </c>
      <c r="H12" s="4">
        <v>7.0</v>
      </c>
      <c r="I12" s="4">
        <v>4.0</v>
      </c>
      <c r="J12" s="4">
        <v>5.0</v>
      </c>
      <c r="K12" s="4">
        <v>3.0</v>
      </c>
      <c r="L12" s="4">
        <v>4.0</v>
      </c>
      <c r="M12" s="4">
        <v>5.0</v>
      </c>
      <c r="N12" s="4">
        <v>6.0</v>
      </c>
      <c r="O12" s="4">
        <v>6.0</v>
      </c>
      <c r="P12" s="4">
        <v>4.0</v>
      </c>
      <c r="Q12" s="4"/>
      <c r="R12" s="4"/>
      <c r="S12" s="5">
        <f t="shared" si="1"/>
        <v>73</v>
      </c>
      <c r="T12" s="6">
        <f t="shared" si="2"/>
        <v>4.866666667</v>
      </c>
      <c r="U12" s="7">
        <f t="shared" si="3"/>
        <v>0.05721003135</v>
      </c>
    </row>
    <row r="13" ht="13.5" customHeight="1">
      <c r="A13" s="3" t="s">
        <v>29</v>
      </c>
      <c r="B13" s="4">
        <v>2.0</v>
      </c>
      <c r="C13" s="4">
        <v>3.0</v>
      </c>
      <c r="D13" s="4">
        <v>4.0</v>
      </c>
      <c r="E13" s="4">
        <v>0.0</v>
      </c>
      <c r="F13" s="4">
        <v>0.0</v>
      </c>
      <c r="G13" s="4">
        <v>5.0</v>
      </c>
      <c r="H13" s="4">
        <v>4.0</v>
      </c>
      <c r="I13" s="4">
        <v>2.0</v>
      </c>
      <c r="J13" s="4">
        <v>6.0</v>
      </c>
      <c r="K13" s="4">
        <v>1.0</v>
      </c>
      <c r="L13" s="4">
        <v>3.0</v>
      </c>
      <c r="M13" s="4">
        <v>2.0</v>
      </c>
      <c r="N13" s="4">
        <v>7.0</v>
      </c>
      <c r="O13" s="4">
        <v>1.0</v>
      </c>
      <c r="P13" s="4">
        <v>3.0</v>
      </c>
      <c r="Q13" s="4"/>
      <c r="R13" s="4"/>
      <c r="S13" s="5">
        <f t="shared" si="1"/>
        <v>43</v>
      </c>
      <c r="T13" s="6">
        <f t="shared" si="2"/>
        <v>2.866666667</v>
      </c>
      <c r="U13" s="7">
        <f t="shared" si="3"/>
        <v>0.03369905956</v>
      </c>
    </row>
    <row r="14" ht="13.5" customHeight="1">
      <c r="A14" s="3" t="s">
        <v>197</v>
      </c>
      <c r="B14" s="4">
        <v>2.0</v>
      </c>
      <c r="C14" s="4">
        <v>1.0</v>
      </c>
      <c r="D14" s="4">
        <v>6.0</v>
      </c>
      <c r="E14" s="4">
        <v>0.0</v>
      </c>
      <c r="F14" s="4">
        <v>0.0</v>
      </c>
      <c r="G14" s="4">
        <v>2.0</v>
      </c>
      <c r="H14" s="4">
        <v>1.0</v>
      </c>
      <c r="I14" s="4">
        <v>2.0</v>
      </c>
      <c r="J14" s="4">
        <v>2.0</v>
      </c>
      <c r="K14" s="4">
        <v>1.0</v>
      </c>
      <c r="L14" s="4">
        <v>2.0</v>
      </c>
      <c r="M14" s="4">
        <v>4.0</v>
      </c>
      <c r="N14" s="4">
        <v>1.0</v>
      </c>
      <c r="O14" s="4">
        <v>0.0</v>
      </c>
      <c r="P14" s="4">
        <v>1.0</v>
      </c>
      <c r="Q14" s="4"/>
      <c r="R14" s="4"/>
      <c r="S14" s="5">
        <f t="shared" si="1"/>
        <v>25</v>
      </c>
      <c r="T14" s="6">
        <f t="shared" si="2"/>
        <v>1.666666667</v>
      </c>
      <c r="U14" s="7">
        <f t="shared" si="3"/>
        <v>0.01959247649</v>
      </c>
    </row>
    <row r="15" ht="13.5" customHeight="1">
      <c r="A15" s="3" t="s">
        <v>7</v>
      </c>
      <c r="B15" s="4">
        <v>4.0</v>
      </c>
      <c r="C15" s="4">
        <v>5.0</v>
      </c>
      <c r="D15" s="4">
        <v>1.0</v>
      </c>
      <c r="E15" s="4">
        <v>4.0</v>
      </c>
      <c r="F15" s="4">
        <v>0.0</v>
      </c>
      <c r="G15" s="4">
        <v>6.0</v>
      </c>
      <c r="H15" s="4">
        <v>8.0</v>
      </c>
      <c r="I15" s="4">
        <v>1.0</v>
      </c>
      <c r="J15" s="4">
        <v>1.0</v>
      </c>
      <c r="K15" s="4">
        <v>12.0</v>
      </c>
      <c r="L15" s="4">
        <v>2.0</v>
      </c>
      <c r="M15" s="4">
        <v>4.0</v>
      </c>
      <c r="N15" s="4">
        <v>2.0</v>
      </c>
      <c r="O15" s="4">
        <v>0.0</v>
      </c>
      <c r="P15" s="4">
        <v>0.0</v>
      </c>
      <c r="Q15" s="4"/>
      <c r="R15" s="4"/>
      <c r="S15" s="5">
        <f t="shared" si="1"/>
        <v>50</v>
      </c>
      <c r="T15" s="6">
        <f t="shared" si="2"/>
        <v>3.333333333</v>
      </c>
      <c r="U15" s="7">
        <f t="shared" si="3"/>
        <v>0.03918495298</v>
      </c>
    </row>
    <row r="16" ht="13.5" customHeight="1">
      <c r="A16" s="3" t="s">
        <v>116</v>
      </c>
      <c r="B16" s="4">
        <v>0.0</v>
      </c>
      <c r="C16" s="4">
        <v>2.0</v>
      </c>
      <c r="D16" s="4">
        <v>5.0</v>
      </c>
      <c r="E16" s="4">
        <v>1.0</v>
      </c>
      <c r="F16" s="4">
        <v>2.0</v>
      </c>
      <c r="G16" s="4">
        <v>5.0</v>
      </c>
      <c r="H16" s="4">
        <v>10.0</v>
      </c>
      <c r="I16" s="4">
        <v>0.0</v>
      </c>
      <c r="J16" s="4">
        <v>0.0</v>
      </c>
      <c r="K16" s="4">
        <v>1.0</v>
      </c>
      <c r="L16" s="4">
        <v>2.0</v>
      </c>
      <c r="M16" s="4">
        <v>10.0</v>
      </c>
      <c r="N16" s="4">
        <v>5.0</v>
      </c>
      <c r="O16" s="4">
        <v>2.0</v>
      </c>
      <c r="P16" s="4">
        <v>3.0</v>
      </c>
      <c r="Q16" s="4"/>
      <c r="R16" s="4"/>
      <c r="S16" s="5">
        <f t="shared" si="1"/>
        <v>48</v>
      </c>
      <c r="T16" s="6">
        <f t="shared" si="2"/>
        <v>3.2</v>
      </c>
      <c r="U16" s="7">
        <f t="shared" si="3"/>
        <v>0.03761755486</v>
      </c>
    </row>
    <row r="17" ht="13.5" customHeight="1">
      <c r="A17" s="3" t="s">
        <v>4</v>
      </c>
      <c r="B17" s="4">
        <v>3.0</v>
      </c>
      <c r="C17" s="4">
        <v>2.0</v>
      </c>
      <c r="D17" s="4">
        <v>2.0</v>
      </c>
      <c r="E17" s="4">
        <v>4.0</v>
      </c>
      <c r="F17" s="4">
        <v>5.0</v>
      </c>
      <c r="G17" s="4">
        <v>9.0</v>
      </c>
      <c r="H17" s="4">
        <v>1.0</v>
      </c>
      <c r="I17" s="4">
        <v>3.0</v>
      </c>
      <c r="J17" s="4">
        <v>3.0</v>
      </c>
      <c r="K17" s="4">
        <v>3.0</v>
      </c>
      <c r="L17" s="4">
        <v>2.0</v>
      </c>
      <c r="M17" s="4">
        <v>3.0</v>
      </c>
      <c r="N17" s="4">
        <v>2.0</v>
      </c>
      <c r="O17" s="4">
        <v>2.0</v>
      </c>
      <c r="P17" s="4">
        <v>3.0</v>
      </c>
      <c r="Q17" s="4"/>
      <c r="R17" s="4"/>
      <c r="S17" s="5">
        <f t="shared" si="1"/>
        <v>47</v>
      </c>
      <c r="T17" s="6">
        <f t="shared" si="2"/>
        <v>3.133333333</v>
      </c>
      <c r="U17" s="7">
        <f t="shared" si="3"/>
        <v>0.0368338558</v>
      </c>
    </row>
    <row r="18" ht="13.5" customHeight="1">
      <c r="A18" s="3" t="s">
        <v>220</v>
      </c>
      <c r="B18" s="4">
        <v>1.0</v>
      </c>
      <c r="C18" s="4">
        <v>1.0</v>
      </c>
      <c r="D18" s="4">
        <v>5.0</v>
      </c>
      <c r="E18" s="4">
        <v>0.0</v>
      </c>
      <c r="F18" s="4">
        <v>3.0</v>
      </c>
      <c r="G18" s="4">
        <v>1.0</v>
      </c>
      <c r="H18" s="4">
        <v>0.0</v>
      </c>
      <c r="I18" s="4">
        <v>3.0</v>
      </c>
      <c r="J18" s="4">
        <v>6.0</v>
      </c>
      <c r="K18" s="4">
        <v>1.0</v>
      </c>
      <c r="L18" s="4">
        <v>6.0</v>
      </c>
      <c r="M18" s="4">
        <v>4.0</v>
      </c>
      <c r="N18" s="4">
        <v>4.0</v>
      </c>
      <c r="O18" s="4">
        <v>5.0</v>
      </c>
      <c r="P18" s="4">
        <v>1.0</v>
      </c>
      <c r="Q18" s="4"/>
      <c r="R18" s="4"/>
      <c r="S18" s="5">
        <f t="shared" si="1"/>
        <v>41</v>
      </c>
      <c r="T18" s="6">
        <f t="shared" si="2"/>
        <v>2.733333333</v>
      </c>
      <c r="U18" s="7">
        <f t="shared" si="3"/>
        <v>0.03213166144</v>
      </c>
    </row>
    <row r="19" ht="13.5" customHeight="1">
      <c r="A19" s="3" t="s">
        <v>50</v>
      </c>
      <c r="B19" s="4">
        <v>2.0</v>
      </c>
      <c r="C19" s="4">
        <v>2.0</v>
      </c>
      <c r="D19" s="4">
        <v>1.0</v>
      </c>
      <c r="E19" s="4">
        <v>3.0</v>
      </c>
      <c r="F19" s="4">
        <v>2.0</v>
      </c>
      <c r="G19" s="4">
        <v>4.0</v>
      </c>
      <c r="H19" s="4">
        <v>1.0</v>
      </c>
      <c r="I19" s="4">
        <v>2.0</v>
      </c>
      <c r="J19" s="4">
        <v>7.0</v>
      </c>
      <c r="K19" s="4">
        <v>3.0</v>
      </c>
      <c r="L19" s="4">
        <v>5.0</v>
      </c>
      <c r="M19" s="4"/>
      <c r="N19" s="4"/>
      <c r="O19" s="4"/>
      <c r="P19" s="4"/>
      <c r="Q19" s="4"/>
      <c r="R19" s="4"/>
      <c r="S19" s="5">
        <f t="shared" si="1"/>
        <v>32</v>
      </c>
      <c r="T19" s="6">
        <f t="shared" si="2"/>
        <v>2.909090909</v>
      </c>
      <c r="U19" s="7">
        <f t="shared" si="3"/>
        <v>0.02507836991</v>
      </c>
    </row>
    <row r="20" ht="13.5" customHeight="1">
      <c r="A20" s="3" t="s">
        <v>30</v>
      </c>
      <c r="B20" s="4">
        <v>4.0</v>
      </c>
      <c r="C20" s="4">
        <v>6.0</v>
      </c>
      <c r="D20" s="4">
        <v>5.0</v>
      </c>
      <c r="E20" s="4">
        <v>4.0</v>
      </c>
      <c r="F20" s="4">
        <v>4.0</v>
      </c>
      <c r="G20" s="4">
        <v>3.0</v>
      </c>
      <c r="H20" s="4">
        <v>3.0</v>
      </c>
      <c r="I20" s="4">
        <v>1.0</v>
      </c>
      <c r="J20" s="4">
        <v>0.0</v>
      </c>
      <c r="K20" s="4">
        <v>11.0</v>
      </c>
      <c r="L20" s="4"/>
      <c r="M20" s="4"/>
      <c r="N20" s="4"/>
      <c r="O20" s="4"/>
      <c r="P20" s="4"/>
      <c r="Q20" s="4"/>
      <c r="R20" s="4"/>
      <c r="S20" s="5">
        <f t="shared" si="1"/>
        <v>41</v>
      </c>
      <c r="T20" s="6">
        <f t="shared" si="2"/>
        <v>4.1</v>
      </c>
      <c r="U20" s="7">
        <f t="shared" si="3"/>
        <v>0.03213166144</v>
      </c>
    </row>
    <row r="21" ht="13.5" customHeight="1">
      <c r="A21" s="3" t="s">
        <v>53</v>
      </c>
      <c r="B21" s="4">
        <v>3.0</v>
      </c>
      <c r="C21" s="4">
        <v>1.0</v>
      </c>
      <c r="D21" s="4">
        <v>2.0</v>
      </c>
      <c r="E21" s="4">
        <v>1.0</v>
      </c>
      <c r="F21" s="4">
        <v>0.0</v>
      </c>
      <c r="G21" s="4">
        <v>3.0</v>
      </c>
      <c r="H21" s="4">
        <v>7.0</v>
      </c>
      <c r="I21" s="4">
        <v>5.0</v>
      </c>
      <c r="J21" s="4">
        <v>3.0</v>
      </c>
      <c r="K21" s="4">
        <v>8.0</v>
      </c>
      <c r="L21" s="4"/>
      <c r="M21" s="4"/>
      <c r="N21" s="4"/>
      <c r="O21" s="4"/>
      <c r="P21" s="4"/>
      <c r="Q21" s="4"/>
      <c r="R21" s="4"/>
      <c r="S21" s="5">
        <f t="shared" si="1"/>
        <v>33</v>
      </c>
      <c r="T21" s="6">
        <f t="shared" si="2"/>
        <v>3.3</v>
      </c>
      <c r="U21" s="7">
        <f t="shared" si="3"/>
        <v>0.02586206897</v>
      </c>
    </row>
    <row r="22" ht="13.5" customHeight="1">
      <c r="A22" s="3" t="s">
        <v>122</v>
      </c>
      <c r="B22" s="4">
        <v>1.0</v>
      </c>
      <c r="C22" s="4">
        <v>0.0</v>
      </c>
      <c r="D22" s="4">
        <v>3.0</v>
      </c>
      <c r="E22" s="4">
        <v>2.0</v>
      </c>
      <c r="F22" s="4">
        <v>3.0</v>
      </c>
      <c r="G22" s="4">
        <v>3.0</v>
      </c>
      <c r="H22" s="4">
        <v>5.0</v>
      </c>
      <c r="I22" s="4">
        <v>3.0</v>
      </c>
      <c r="J22" s="4">
        <v>2.0</v>
      </c>
      <c r="K22" s="4">
        <v>7.0</v>
      </c>
      <c r="L22" s="4"/>
      <c r="M22" s="4"/>
      <c r="N22" s="4"/>
      <c r="O22" s="4"/>
      <c r="P22" s="4"/>
      <c r="Q22" s="4"/>
      <c r="R22" s="4"/>
      <c r="S22" s="5">
        <f t="shared" si="1"/>
        <v>29</v>
      </c>
      <c r="T22" s="6">
        <f t="shared" si="2"/>
        <v>2.9</v>
      </c>
      <c r="U22" s="7">
        <f t="shared" si="3"/>
        <v>0.02272727273</v>
      </c>
    </row>
    <row r="23" ht="13.5" customHeight="1">
      <c r="A23" s="3" t="s">
        <v>482</v>
      </c>
      <c r="B23" s="4">
        <v>3.0</v>
      </c>
      <c r="C23" s="4">
        <v>1.0</v>
      </c>
      <c r="D23" s="4">
        <v>4.0</v>
      </c>
      <c r="E23" s="4">
        <v>2.0</v>
      </c>
      <c r="F23" s="4">
        <v>0.0</v>
      </c>
      <c r="G23" s="4">
        <v>2.0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5">
        <f t="shared" si="1"/>
        <v>12</v>
      </c>
      <c r="T23" s="6">
        <f t="shared" si="2"/>
        <v>2</v>
      </c>
      <c r="U23" s="7">
        <f t="shared" si="3"/>
        <v>0.009404388715</v>
      </c>
    </row>
    <row r="24" ht="13.5" customHeight="1">
      <c r="A24" s="3" t="s">
        <v>132</v>
      </c>
      <c r="B24" s="4">
        <v>4.0</v>
      </c>
      <c r="C24" s="4">
        <v>2.0</v>
      </c>
      <c r="D24" s="4">
        <v>1.0</v>
      </c>
      <c r="E24" s="4">
        <v>0.0</v>
      </c>
      <c r="F24" s="4">
        <v>9.0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5">
        <f t="shared" si="1"/>
        <v>16</v>
      </c>
      <c r="T24" s="6">
        <f t="shared" si="2"/>
        <v>3.2</v>
      </c>
      <c r="U24" s="7">
        <f t="shared" si="3"/>
        <v>0.01253918495</v>
      </c>
    </row>
    <row r="25" ht="13.5" customHeight="1">
      <c r="A25" s="3" t="s">
        <v>6</v>
      </c>
      <c r="B25" s="4">
        <v>7.0</v>
      </c>
      <c r="C25" s="4">
        <v>2.0</v>
      </c>
      <c r="D25" s="4">
        <v>0.0</v>
      </c>
      <c r="E25" s="4">
        <v>0.0</v>
      </c>
      <c r="F25" s="4">
        <v>2.0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5">
        <f t="shared" si="1"/>
        <v>11</v>
      </c>
      <c r="T25" s="6">
        <f t="shared" si="2"/>
        <v>2.2</v>
      </c>
      <c r="U25" s="7">
        <f t="shared" si="3"/>
        <v>0.008620689655</v>
      </c>
    </row>
    <row r="26" ht="13.5" customHeight="1">
      <c r="A26" s="3" t="s">
        <v>483</v>
      </c>
      <c r="B26" s="4"/>
      <c r="C26" s="4">
        <v>3.0</v>
      </c>
      <c r="D26" s="4">
        <v>4.0</v>
      </c>
      <c r="E26" s="4">
        <v>0.0</v>
      </c>
      <c r="F26" s="4">
        <v>1.0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5">
        <f t="shared" si="1"/>
        <v>8</v>
      </c>
      <c r="T26" s="6">
        <f t="shared" si="2"/>
        <v>2</v>
      </c>
      <c r="U26" s="7">
        <f t="shared" si="3"/>
        <v>0.006269592476</v>
      </c>
    </row>
    <row r="27" ht="13.5" customHeight="1">
      <c r="A27" s="3" t="s">
        <v>484</v>
      </c>
      <c r="B27" s="4">
        <v>3.0</v>
      </c>
      <c r="C27" s="4">
        <v>3.0</v>
      </c>
      <c r="D27" s="4">
        <v>6.0</v>
      </c>
      <c r="E27" s="4">
        <v>1.0</v>
      </c>
      <c r="F27" s="4">
        <v>3.0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5">
        <f t="shared" si="1"/>
        <v>16</v>
      </c>
      <c r="T27" s="6">
        <f t="shared" si="2"/>
        <v>3.2</v>
      </c>
      <c r="U27" s="7">
        <f t="shared" si="3"/>
        <v>0.01253918495</v>
      </c>
    </row>
    <row r="28" ht="13.5" customHeight="1">
      <c r="A28" s="3" t="s">
        <v>485</v>
      </c>
      <c r="B28" s="4">
        <v>4.0</v>
      </c>
      <c r="C28" s="4">
        <v>1.0</v>
      </c>
      <c r="D28" s="4">
        <v>0.0</v>
      </c>
      <c r="E28" s="4">
        <v>0.0</v>
      </c>
      <c r="F28" s="4">
        <v>1.0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5">
        <f t="shared" si="1"/>
        <v>6</v>
      </c>
      <c r="T28" s="6">
        <f t="shared" si="2"/>
        <v>1.2</v>
      </c>
      <c r="U28" s="7">
        <f t="shared" si="3"/>
        <v>0.004702194357</v>
      </c>
    </row>
    <row r="29" ht="13.5" customHeight="1">
      <c r="A29" s="3" t="s">
        <v>39</v>
      </c>
      <c r="B29" s="4">
        <v>4.0</v>
      </c>
      <c r="C29" s="4">
        <v>2.0</v>
      </c>
      <c r="D29" s="4">
        <v>0.0</v>
      </c>
      <c r="E29" s="4">
        <v>1.0</v>
      </c>
      <c r="F29" s="4">
        <v>1.0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5">
        <f t="shared" si="1"/>
        <v>8</v>
      </c>
      <c r="T29" s="6">
        <f t="shared" si="2"/>
        <v>1.6</v>
      </c>
      <c r="U29" s="7">
        <f t="shared" si="3"/>
        <v>0.006269592476</v>
      </c>
    </row>
    <row r="30" ht="13.5" customHeight="1">
      <c r="A30" s="3" t="s">
        <v>162</v>
      </c>
      <c r="B30" s="4">
        <v>2.0</v>
      </c>
      <c r="C30" s="4">
        <v>5.0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5">
        <f t="shared" si="1"/>
        <v>7</v>
      </c>
      <c r="T30" s="6">
        <f t="shared" si="2"/>
        <v>3.5</v>
      </c>
      <c r="U30" s="7">
        <f t="shared" si="3"/>
        <v>0.005485893417</v>
      </c>
    </row>
    <row r="31" ht="13.5" customHeight="1">
      <c r="A31" s="3" t="s">
        <v>112</v>
      </c>
      <c r="B31" s="4">
        <v>3.0</v>
      </c>
      <c r="C31" s="4">
        <v>3.0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5">
        <f t="shared" si="1"/>
        <v>6</v>
      </c>
      <c r="T31" s="6">
        <f t="shared" si="2"/>
        <v>3</v>
      </c>
      <c r="U31" s="7">
        <f t="shared" si="3"/>
        <v>0.004702194357</v>
      </c>
    </row>
    <row r="32" ht="13.5" customHeight="1">
      <c r="A32" s="3" t="s">
        <v>46</v>
      </c>
      <c r="B32" s="4">
        <v>0.0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5">
        <f t="shared" si="1"/>
        <v>0</v>
      </c>
      <c r="T32" s="6">
        <f t="shared" si="2"/>
        <v>0</v>
      </c>
      <c r="U32" s="7">
        <f t="shared" si="3"/>
        <v>0</v>
      </c>
    </row>
    <row r="33" ht="13.5" customHeight="1">
      <c r="A33" s="10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2"/>
      <c r="T33" s="11"/>
      <c r="U33" s="11"/>
    </row>
    <row r="34" ht="13.5" customHeight="1">
      <c r="A34" s="10" t="s">
        <v>26</v>
      </c>
      <c r="B34" s="11">
        <f t="shared" ref="B34:S34" si="4">SUM(B$2:B$32)</f>
        <v>84</v>
      </c>
      <c r="C34" s="11">
        <f t="shared" si="4"/>
        <v>75</v>
      </c>
      <c r="D34" s="11">
        <f t="shared" si="4"/>
        <v>85</v>
      </c>
      <c r="E34" s="11">
        <f t="shared" si="4"/>
        <v>67</v>
      </c>
      <c r="F34" s="11">
        <f t="shared" si="4"/>
        <v>72</v>
      </c>
      <c r="G34" s="11">
        <f t="shared" si="4"/>
        <v>92</v>
      </c>
      <c r="H34" s="11">
        <f t="shared" si="4"/>
        <v>80</v>
      </c>
      <c r="I34" s="11">
        <f t="shared" si="4"/>
        <v>54</v>
      </c>
      <c r="J34" s="11">
        <f t="shared" si="4"/>
        <v>67</v>
      </c>
      <c r="K34" s="11">
        <f t="shared" si="4"/>
        <v>78</v>
      </c>
      <c r="L34" s="11">
        <f t="shared" si="4"/>
        <v>67</v>
      </c>
      <c r="M34" s="11">
        <f t="shared" si="4"/>
        <v>74</v>
      </c>
      <c r="N34" s="11">
        <f t="shared" si="4"/>
        <v>64</v>
      </c>
      <c r="O34" s="11">
        <f t="shared" si="4"/>
        <v>66</v>
      </c>
      <c r="P34" s="11">
        <f t="shared" si="4"/>
        <v>94</v>
      </c>
      <c r="Q34" s="11">
        <f t="shared" si="4"/>
        <v>70</v>
      </c>
      <c r="R34" s="11">
        <f t="shared" si="4"/>
        <v>87</v>
      </c>
      <c r="S34" s="12">
        <f t="shared" si="4"/>
        <v>1276</v>
      </c>
      <c r="T34" s="11"/>
      <c r="U34" s="11"/>
    </row>
    <row r="35" ht="13.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</row>
    <row r="36" ht="13.5" customHeight="1">
      <c r="A36" s="13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</row>
    <row r="37" ht="13.5" customHeight="1">
      <c r="A37" s="13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</row>
    <row r="980" ht="13.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</row>
    <row r="981" ht="13.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</row>
    <row r="982" ht="13.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</row>
    <row r="983" ht="13.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</row>
    <row r="984" ht="13.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</row>
    <row r="985" ht="13.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</row>
    <row r="986" ht="13.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</row>
    <row r="987" ht="13.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</row>
  </sheetData>
  <conditionalFormatting sqref="B2:R32">
    <cfRule type="containsBlanks" dxfId="0" priority="1">
      <formula>LEN(TRIM(B2))=0</formula>
    </cfRule>
  </conditionalFormatting>
  <conditionalFormatting sqref="B2 B3:B32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 C3:C32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 D3:D32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 E3:E32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 F3:F32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 G3:G32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 H3:H32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 I3:I32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 J3:J32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 K3:K32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 L3:L32">
    <cfRule type="colorScale" priority="1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 M3:M32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 N3:N32">
    <cfRule type="colorScale" priority="1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 O3:O32">
    <cfRule type="colorScale" priority="1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 O3:O32">
    <cfRule type="colorScale" priority="1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P2 P3:P32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Q2 Q3:Q32">
    <cfRule type="colorScale" priority="1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R2:R32">
    <cfRule type="colorScale" priority="1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57"/>
    <col customWidth="1" min="2" max="16" width="4.71"/>
    <col customWidth="1" min="17" max="19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1">
        <v>13.0</v>
      </c>
      <c r="O1" s="1">
        <v>14.0</v>
      </c>
      <c r="P1" s="1">
        <v>15.0</v>
      </c>
      <c r="Q1" s="2" t="s">
        <v>1</v>
      </c>
      <c r="R1" s="2" t="s">
        <v>2</v>
      </c>
      <c r="S1" s="2" t="s">
        <v>3</v>
      </c>
    </row>
    <row r="2" ht="13.5" customHeight="1">
      <c r="A2" s="8" t="s">
        <v>469</v>
      </c>
      <c r="B2" s="4">
        <v>4.0</v>
      </c>
      <c r="C2" s="4">
        <v>2.0</v>
      </c>
      <c r="D2" s="4">
        <v>6.0</v>
      </c>
      <c r="E2" s="4">
        <v>5.0</v>
      </c>
      <c r="F2" s="4">
        <v>5.0</v>
      </c>
      <c r="G2" s="4">
        <v>3.0</v>
      </c>
      <c r="H2" s="4">
        <v>3.0</v>
      </c>
      <c r="I2" s="4">
        <v>9.0</v>
      </c>
      <c r="J2" s="4">
        <v>2.0</v>
      </c>
      <c r="K2" s="4">
        <v>5.0</v>
      </c>
      <c r="L2" s="4">
        <v>12.0</v>
      </c>
      <c r="M2" s="4">
        <v>7.0</v>
      </c>
      <c r="N2" s="4">
        <v>10.0</v>
      </c>
      <c r="O2" s="4">
        <v>12.0</v>
      </c>
      <c r="P2" s="4">
        <v>16.0</v>
      </c>
      <c r="Q2" s="5">
        <f t="shared" ref="Q2:Q27" si="1">SUM(B2:P2)</f>
        <v>101</v>
      </c>
      <c r="R2" s="6">
        <f t="shared" ref="R2:R27" si="2">AVERAGE(B2:P2)</f>
        <v>6.733333333</v>
      </c>
      <c r="S2" s="7">
        <f t="shared" ref="S2:S27" si="3">Q2/$Q$29</f>
        <v>0.1063157895</v>
      </c>
    </row>
    <row r="3" ht="13.5" customHeight="1">
      <c r="A3" s="3" t="s">
        <v>85</v>
      </c>
      <c r="B3" s="4"/>
      <c r="C3" s="4"/>
      <c r="D3" s="4"/>
      <c r="E3" s="4"/>
      <c r="F3" s="4">
        <v>3.0</v>
      </c>
      <c r="G3" s="4">
        <v>6.0</v>
      </c>
      <c r="H3" s="4">
        <v>6.0</v>
      </c>
      <c r="I3" s="4">
        <v>6.0</v>
      </c>
      <c r="J3" s="4">
        <v>8.0</v>
      </c>
      <c r="K3" s="4">
        <v>7.0</v>
      </c>
      <c r="L3" s="4">
        <v>3.0</v>
      </c>
      <c r="M3" s="4">
        <v>10.0</v>
      </c>
      <c r="N3" s="4">
        <v>7.0</v>
      </c>
      <c r="O3" s="4">
        <v>13.0</v>
      </c>
      <c r="P3" s="4">
        <v>12.0</v>
      </c>
      <c r="Q3" s="5">
        <f t="shared" si="1"/>
        <v>81</v>
      </c>
      <c r="R3" s="6">
        <f t="shared" si="2"/>
        <v>7.363636364</v>
      </c>
      <c r="S3" s="7">
        <f t="shared" si="3"/>
        <v>0.08526315789</v>
      </c>
    </row>
    <row r="4" ht="13.5" customHeight="1">
      <c r="A4" s="3" t="s">
        <v>30</v>
      </c>
      <c r="B4" s="4">
        <v>4.0</v>
      </c>
      <c r="C4" s="4">
        <v>5.0</v>
      </c>
      <c r="D4" s="4">
        <v>7.0</v>
      </c>
      <c r="E4" s="4">
        <v>1.0</v>
      </c>
      <c r="F4" s="4">
        <v>8.0</v>
      </c>
      <c r="G4" s="4">
        <v>7.0</v>
      </c>
      <c r="H4" s="4">
        <v>2.0</v>
      </c>
      <c r="I4" s="4">
        <v>3.0</v>
      </c>
      <c r="J4" s="4">
        <v>2.0</v>
      </c>
      <c r="K4" s="4">
        <v>2.0</v>
      </c>
      <c r="L4" s="4">
        <v>9.0</v>
      </c>
      <c r="M4" s="4">
        <v>10.0</v>
      </c>
      <c r="N4" s="4">
        <v>3.0</v>
      </c>
      <c r="O4" s="4">
        <v>11.0</v>
      </c>
      <c r="P4" s="4">
        <v>5.0</v>
      </c>
      <c r="Q4" s="5">
        <f t="shared" si="1"/>
        <v>79</v>
      </c>
      <c r="R4" s="6">
        <f t="shared" si="2"/>
        <v>5.266666667</v>
      </c>
      <c r="S4" s="7">
        <f t="shared" si="3"/>
        <v>0.08315789474</v>
      </c>
    </row>
    <row r="5" ht="13.5" customHeight="1">
      <c r="A5" s="3" t="s">
        <v>50</v>
      </c>
      <c r="B5" s="4">
        <v>6.0</v>
      </c>
      <c r="C5" s="4">
        <v>5.0</v>
      </c>
      <c r="D5" s="4">
        <v>3.0</v>
      </c>
      <c r="E5" s="4">
        <v>8.0</v>
      </c>
      <c r="F5" s="4">
        <v>0.0</v>
      </c>
      <c r="G5" s="4">
        <v>1.0</v>
      </c>
      <c r="H5" s="4">
        <v>1.0</v>
      </c>
      <c r="I5" s="4">
        <v>4.0</v>
      </c>
      <c r="J5" s="4">
        <v>2.0</v>
      </c>
      <c r="K5" s="4">
        <v>3.0</v>
      </c>
      <c r="L5" s="4">
        <v>5.0</v>
      </c>
      <c r="M5" s="4">
        <v>3.0</v>
      </c>
      <c r="N5" s="4">
        <v>7.0</v>
      </c>
      <c r="O5" s="4">
        <v>12.0</v>
      </c>
      <c r="P5" s="4">
        <v>9.0</v>
      </c>
      <c r="Q5" s="5">
        <f t="shared" si="1"/>
        <v>69</v>
      </c>
      <c r="R5" s="6">
        <f t="shared" si="2"/>
        <v>4.6</v>
      </c>
      <c r="S5" s="7">
        <f t="shared" si="3"/>
        <v>0.07263157895</v>
      </c>
    </row>
    <row r="6" ht="13.5" customHeight="1">
      <c r="A6" s="3" t="s">
        <v>53</v>
      </c>
      <c r="B6" s="4">
        <v>4.0</v>
      </c>
      <c r="C6" s="4">
        <v>4.0</v>
      </c>
      <c r="D6" s="4">
        <v>1.0</v>
      </c>
      <c r="E6" s="4">
        <v>1.0</v>
      </c>
      <c r="F6" s="4">
        <v>3.0</v>
      </c>
      <c r="G6" s="4">
        <v>1.0</v>
      </c>
      <c r="H6" s="4">
        <v>2.0</v>
      </c>
      <c r="I6" s="4">
        <v>5.0</v>
      </c>
      <c r="J6" s="4">
        <v>7.0</v>
      </c>
      <c r="K6" s="4">
        <v>8.0</v>
      </c>
      <c r="L6" s="4">
        <v>9.0</v>
      </c>
      <c r="M6" s="4">
        <v>6.0</v>
      </c>
      <c r="N6" s="4">
        <v>5.0</v>
      </c>
      <c r="O6" s="4">
        <v>9.0</v>
      </c>
      <c r="P6" s="4">
        <v>3.0</v>
      </c>
      <c r="Q6" s="5">
        <f t="shared" si="1"/>
        <v>68</v>
      </c>
      <c r="R6" s="6">
        <f t="shared" si="2"/>
        <v>4.533333333</v>
      </c>
      <c r="S6" s="7">
        <f t="shared" si="3"/>
        <v>0.07157894737</v>
      </c>
    </row>
    <row r="7" ht="13.5" customHeight="1">
      <c r="A7" s="8" t="s">
        <v>27</v>
      </c>
      <c r="B7" s="4"/>
      <c r="C7" s="4"/>
      <c r="D7" s="4"/>
      <c r="E7" s="4"/>
      <c r="F7" s="4">
        <v>5.0</v>
      </c>
      <c r="G7" s="4">
        <v>3.0</v>
      </c>
      <c r="H7" s="4">
        <v>3.0</v>
      </c>
      <c r="I7" s="4">
        <v>4.0</v>
      </c>
      <c r="J7" s="4">
        <v>5.0</v>
      </c>
      <c r="K7" s="4">
        <v>7.0</v>
      </c>
      <c r="L7" s="4">
        <v>8.0</v>
      </c>
      <c r="M7" s="4">
        <v>3.0</v>
      </c>
      <c r="N7" s="4">
        <v>9.0</v>
      </c>
      <c r="O7" s="4">
        <v>8.0</v>
      </c>
      <c r="P7" s="4">
        <v>10.0</v>
      </c>
      <c r="Q7" s="5">
        <f t="shared" si="1"/>
        <v>65</v>
      </c>
      <c r="R7" s="6">
        <f t="shared" si="2"/>
        <v>5.909090909</v>
      </c>
      <c r="S7" s="7">
        <f t="shared" si="3"/>
        <v>0.06842105263</v>
      </c>
    </row>
    <row r="8" ht="13.5" customHeight="1">
      <c r="A8" s="3" t="s">
        <v>6</v>
      </c>
      <c r="B8" s="4"/>
      <c r="C8" s="4"/>
      <c r="D8" s="4"/>
      <c r="E8" s="4"/>
      <c r="F8" s="4">
        <v>5.0</v>
      </c>
      <c r="G8" s="4">
        <v>2.0</v>
      </c>
      <c r="H8" s="4">
        <v>6.0</v>
      </c>
      <c r="I8" s="4">
        <v>4.0</v>
      </c>
      <c r="J8" s="4">
        <v>4.0</v>
      </c>
      <c r="K8" s="4">
        <v>4.0</v>
      </c>
      <c r="L8" s="4">
        <v>4.0</v>
      </c>
      <c r="M8" s="4">
        <v>4.0</v>
      </c>
      <c r="N8" s="4">
        <v>6.0</v>
      </c>
      <c r="O8" s="4"/>
      <c r="P8" s="4"/>
      <c r="Q8" s="5">
        <f t="shared" si="1"/>
        <v>39</v>
      </c>
      <c r="R8" s="6">
        <f t="shared" si="2"/>
        <v>4.333333333</v>
      </c>
      <c r="S8" s="7">
        <f t="shared" si="3"/>
        <v>0.04105263158</v>
      </c>
    </row>
    <row r="9" ht="13.5" customHeight="1">
      <c r="A9" s="3" t="s">
        <v>94</v>
      </c>
      <c r="B9" s="4"/>
      <c r="C9" s="4"/>
      <c r="D9" s="4"/>
      <c r="E9" s="4"/>
      <c r="F9" s="4">
        <v>4.0</v>
      </c>
      <c r="G9" s="4">
        <v>3.0</v>
      </c>
      <c r="H9" s="4">
        <v>4.0</v>
      </c>
      <c r="I9" s="4">
        <v>3.0</v>
      </c>
      <c r="J9" s="4">
        <v>8.0</v>
      </c>
      <c r="K9" s="4">
        <v>9.0</v>
      </c>
      <c r="L9" s="4">
        <v>5.0</v>
      </c>
      <c r="M9" s="4">
        <v>13.0</v>
      </c>
      <c r="N9" s="4"/>
      <c r="O9" s="4"/>
      <c r="P9" s="4"/>
      <c r="Q9" s="5">
        <f t="shared" si="1"/>
        <v>49</v>
      </c>
      <c r="R9" s="6">
        <f t="shared" si="2"/>
        <v>6.125</v>
      </c>
      <c r="S9" s="7">
        <f t="shared" si="3"/>
        <v>0.05157894737</v>
      </c>
    </row>
    <row r="10" ht="13.5" customHeight="1">
      <c r="A10" s="3" t="s">
        <v>112</v>
      </c>
      <c r="B10" s="4">
        <v>1.0</v>
      </c>
      <c r="C10" s="4">
        <v>0.0</v>
      </c>
      <c r="D10" s="4">
        <v>2.0</v>
      </c>
      <c r="E10" s="4">
        <v>6.0</v>
      </c>
      <c r="F10" s="4">
        <v>3.0</v>
      </c>
      <c r="G10" s="4">
        <v>3.0</v>
      </c>
      <c r="H10" s="4">
        <v>2.0</v>
      </c>
      <c r="I10" s="4">
        <v>4.0</v>
      </c>
      <c r="J10" s="4">
        <v>5.0</v>
      </c>
      <c r="K10" s="4">
        <v>3.0</v>
      </c>
      <c r="L10" s="4">
        <v>6.0</v>
      </c>
      <c r="M10" s="4">
        <v>2.0</v>
      </c>
      <c r="N10" s="4"/>
      <c r="O10" s="4"/>
      <c r="P10" s="4"/>
      <c r="Q10" s="5">
        <f t="shared" si="1"/>
        <v>37</v>
      </c>
      <c r="R10" s="6">
        <f t="shared" si="2"/>
        <v>3.083333333</v>
      </c>
      <c r="S10" s="7">
        <f t="shared" si="3"/>
        <v>0.03894736842</v>
      </c>
    </row>
    <row r="11" ht="13.5" customHeight="1">
      <c r="A11" s="3" t="s">
        <v>132</v>
      </c>
      <c r="B11" s="4">
        <v>4.0</v>
      </c>
      <c r="C11" s="4">
        <v>2.0</v>
      </c>
      <c r="D11" s="4">
        <v>4.0</v>
      </c>
      <c r="E11" s="4">
        <v>4.0</v>
      </c>
      <c r="F11" s="4">
        <v>3.0</v>
      </c>
      <c r="G11" s="4">
        <v>2.0</v>
      </c>
      <c r="H11" s="4">
        <v>0.0</v>
      </c>
      <c r="I11" s="4">
        <v>6.0</v>
      </c>
      <c r="J11" s="4">
        <v>6.0</v>
      </c>
      <c r="K11" s="4">
        <v>3.0</v>
      </c>
      <c r="L11" s="4">
        <v>7.0</v>
      </c>
      <c r="M11" s="4"/>
      <c r="N11" s="4"/>
      <c r="O11" s="4"/>
      <c r="P11" s="4"/>
      <c r="Q11" s="5">
        <f t="shared" si="1"/>
        <v>41</v>
      </c>
      <c r="R11" s="6">
        <f t="shared" si="2"/>
        <v>3.727272727</v>
      </c>
      <c r="S11" s="7">
        <f t="shared" si="3"/>
        <v>0.04315789474</v>
      </c>
    </row>
    <row r="12" ht="13.5" customHeight="1">
      <c r="A12" s="3" t="s">
        <v>107</v>
      </c>
      <c r="B12" s="4">
        <v>3.0</v>
      </c>
      <c r="C12" s="4">
        <v>0.0</v>
      </c>
      <c r="D12" s="4">
        <v>8.0</v>
      </c>
      <c r="E12" s="4">
        <v>3.0</v>
      </c>
      <c r="F12" s="4">
        <v>0.0</v>
      </c>
      <c r="G12" s="4">
        <v>0.0</v>
      </c>
      <c r="H12" s="4">
        <v>1.0</v>
      </c>
      <c r="I12" s="4">
        <v>3.0</v>
      </c>
      <c r="J12" s="4">
        <v>0.0</v>
      </c>
      <c r="K12" s="4">
        <v>6.0</v>
      </c>
      <c r="L12" s="4">
        <v>3.0</v>
      </c>
      <c r="M12" s="4"/>
      <c r="N12" s="4"/>
      <c r="O12" s="4"/>
      <c r="P12" s="4"/>
      <c r="Q12" s="5">
        <f t="shared" si="1"/>
        <v>27</v>
      </c>
      <c r="R12" s="6">
        <f t="shared" si="2"/>
        <v>2.454545455</v>
      </c>
      <c r="S12" s="7">
        <f t="shared" si="3"/>
        <v>0.02842105263</v>
      </c>
    </row>
    <row r="13" ht="13.5" customHeight="1">
      <c r="A13" s="3" t="s">
        <v>88</v>
      </c>
      <c r="B13" s="4">
        <v>1.0</v>
      </c>
      <c r="C13" s="4">
        <v>0.0</v>
      </c>
      <c r="D13" s="4">
        <v>5.0</v>
      </c>
      <c r="E13" s="4">
        <v>1.0</v>
      </c>
      <c r="F13" s="4">
        <v>2.0</v>
      </c>
      <c r="G13" s="4">
        <v>3.0</v>
      </c>
      <c r="H13" s="4">
        <v>8.0</v>
      </c>
      <c r="I13" s="4">
        <v>3.0</v>
      </c>
      <c r="J13" s="4">
        <v>0.0</v>
      </c>
      <c r="K13" s="4">
        <v>1.0</v>
      </c>
      <c r="L13" s="4">
        <v>3.0</v>
      </c>
      <c r="M13" s="4"/>
      <c r="N13" s="4"/>
      <c r="O13" s="4"/>
      <c r="P13" s="4"/>
      <c r="Q13" s="5">
        <f t="shared" si="1"/>
        <v>27</v>
      </c>
      <c r="R13" s="6">
        <f t="shared" si="2"/>
        <v>2.454545455</v>
      </c>
      <c r="S13" s="7">
        <f t="shared" si="3"/>
        <v>0.02842105263</v>
      </c>
    </row>
    <row r="14" ht="13.5" customHeight="1">
      <c r="A14" s="3" t="s">
        <v>450</v>
      </c>
      <c r="B14" s="4"/>
      <c r="C14" s="4"/>
      <c r="D14" s="4"/>
      <c r="E14" s="4"/>
      <c r="F14" s="4">
        <v>8.0</v>
      </c>
      <c r="G14" s="4">
        <v>4.0</v>
      </c>
      <c r="H14" s="4">
        <v>6.0</v>
      </c>
      <c r="I14" s="4">
        <v>6.0</v>
      </c>
      <c r="J14" s="4">
        <v>9.0</v>
      </c>
      <c r="K14" s="4">
        <v>3.0</v>
      </c>
      <c r="L14" s="4"/>
      <c r="M14" s="4"/>
      <c r="N14" s="4"/>
      <c r="O14" s="4"/>
      <c r="P14" s="4"/>
      <c r="Q14" s="5">
        <f t="shared" si="1"/>
        <v>36</v>
      </c>
      <c r="R14" s="6">
        <f t="shared" si="2"/>
        <v>6</v>
      </c>
      <c r="S14" s="7">
        <f t="shared" si="3"/>
        <v>0.03789473684</v>
      </c>
    </row>
    <row r="15" ht="13.5" customHeight="1">
      <c r="A15" s="3" t="s">
        <v>59</v>
      </c>
      <c r="B15" s="4"/>
      <c r="C15" s="4"/>
      <c r="D15" s="4"/>
      <c r="E15" s="4"/>
      <c r="F15" s="4">
        <v>4.0</v>
      </c>
      <c r="G15" s="4">
        <v>2.0</v>
      </c>
      <c r="H15" s="4">
        <v>3.0</v>
      </c>
      <c r="I15" s="4">
        <v>4.0</v>
      </c>
      <c r="J15" s="4">
        <v>6.0</v>
      </c>
      <c r="K15" s="4">
        <v>2.0</v>
      </c>
      <c r="L15" s="4"/>
      <c r="M15" s="4"/>
      <c r="N15" s="4"/>
      <c r="O15" s="4"/>
      <c r="P15" s="4"/>
      <c r="Q15" s="5">
        <f t="shared" si="1"/>
        <v>21</v>
      </c>
      <c r="R15" s="6">
        <f t="shared" si="2"/>
        <v>3.5</v>
      </c>
      <c r="S15" s="7">
        <f t="shared" si="3"/>
        <v>0.02210526316</v>
      </c>
    </row>
    <row r="16" ht="13.5" customHeight="1">
      <c r="A16" s="3" t="s">
        <v>197</v>
      </c>
      <c r="B16" s="4">
        <v>5.0</v>
      </c>
      <c r="C16" s="4">
        <v>1.0</v>
      </c>
      <c r="D16" s="4">
        <v>1.0</v>
      </c>
      <c r="E16" s="4">
        <v>1.0</v>
      </c>
      <c r="F16" s="4">
        <v>4.0</v>
      </c>
      <c r="G16" s="4">
        <v>2.0</v>
      </c>
      <c r="H16" s="4">
        <v>3.0</v>
      </c>
      <c r="I16" s="4">
        <v>5.0</v>
      </c>
      <c r="J16" s="4"/>
      <c r="K16" s="4"/>
      <c r="L16" s="4"/>
      <c r="M16" s="4"/>
      <c r="N16" s="4"/>
      <c r="O16" s="4"/>
      <c r="P16" s="4"/>
      <c r="Q16" s="5">
        <f t="shared" si="1"/>
        <v>22</v>
      </c>
      <c r="R16" s="6">
        <f t="shared" si="2"/>
        <v>2.75</v>
      </c>
      <c r="S16" s="7">
        <f t="shared" si="3"/>
        <v>0.02315789474</v>
      </c>
    </row>
    <row r="17" ht="13.5" customHeight="1">
      <c r="A17" s="3" t="s">
        <v>163</v>
      </c>
      <c r="B17" s="4">
        <v>2.0</v>
      </c>
      <c r="C17" s="4">
        <v>7.0</v>
      </c>
      <c r="D17" s="4">
        <v>1.0</v>
      </c>
      <c r="E17" s="4">
        <v>9.0</v>
      </c>
      <c r="F17" s="4">
        <v>4.0</v>
      </c>
      <c r="G17" s="4">
        <v>4.0</v>
      </c>
      <c r="H17" s="4">
        <v>1.0</v>
      </c>
      <c r="I17" s="4">
        <v>4.0</v>
      </c>
      <c r="J17" s="4"/>
      <c r="K17" s="4"/>
      <c r="L17" s="4"/>
      <c r="M17" s="4"/>
      <c r="N17" s="4"/>
      <c r="O17" s="4"/>
      <c r="P17" s="4"/>
      <c r="Q17" s="5">
        <f t="shared" si="1"/>
        <v>32</v>
      </c>
      <c r="R17" s="6">
        <f t="shared" si="2"/>
        <v>4</v>
      </c>
      <c r="S17" s="7">
        <f t="shared" si="3"/>
        <v>0.03368421053</v>
      </c>
    </row>
    <row r="18" ht="13.5" customHeight="1">
      <c r="A18" s="3" t="s">
        <v>67</v>
      </c>
      <c r="B18" s="4"/>
      <c r="C18" s="4"/>
      <c r="D18" s="4"/>
      <c r="E18" s="4"/>
      <c r="F18" s="4">
        <v>5.0</v>
      </c>
      <c r="G18" s="4">
        <v>2.0</v>
      </c>
      <c r="H18" s="4">
        <v>10.0</v>
      </c>
      <c r="I18" s="4"/>
      <c r="J18" s="4"/>
      <c r="K18" s="4"/>
      <c r="L18" s="4"/>
      <c r="M18" s="4"/>
      <c r="N18" s="4"/>
      <c r="O18" s="4"/>
      <c r="P18" s="4"/>
      <c r="Q18" s="5">
        <f t="shared" si="1"/>
        <v>17</v>
      </c>
      <c r="R18" s="6">
        <f t="shared" si="2"/>
        <v>5.666666667</v>
      </c>
      <c r="S18" s="7">
        <f t="shared" si="3"/>
        <v>0.01789473684</v>
      </c>
    </row>
    <row r="19" ht="13.5" customHeight="1">
      <c r="A19" s="3" t="s">
        <v>486</v>
      </c>
      <c r="B19" s="4"/>
      <c r="C19" s="4"/>
      <c r="D19" s="4"/>
      <c r="E19" s="4"/>
      <c r="F19" s="4">
        <v>1.0</v>
      </c>
      <c r="G19" s="4">
        <v>0.0</v>
      </c>
      <c r="H19" s="4">
        <v>6.0</v>
      </c>
      <c r="I19" s="4"/>
      <c r="J19" s="4"/>
      <c r="K19" s="4"/>
      <c r="L19" s="4"/>
      <c r="M19" s="4"/>
      <c r="N19" s="4"/>
      <c r="O19" s="4"/>
      <c r="P19" s="4"/>
      <c r="Q19" s="5">
        <f t="shared" si="1"/>
        <v>7</v>
      </c>
      <c r="R19" s="6">
        <f t="shared" si="2"/>
        <v>2.333333333</v>
      </c>
      <c r="S19" s="7">
        <f t="shared" si="3"/>
        <v>0.007368421053</v>
      </c>
    </row>
    <row r="20" ht="13.5" customHeight="1">
      <c r="A20" s="3" t="s">
        <v>96</v>
      </c>
      <c r="B20" s="4">
        <v>4.0</v>
      </c>
      <c r="C20" s="4">
        <v>8.0</v>
      </c>
      <c r="D20" s="4">
        <v>1.0</v>
      </c>
      <c r="E20" s="4">
        <v>4.0</v>
      </c>
      <c r="F20" s="4">
        <v>3.0</v>
      </c>
      <c r="G20" s="4">
        <v>8.0</v>
      </c>
      <c r="H20" s="4"/>
      <c r="I20" s="4"/>
      <c r="J20" s="4"/>
      <c r="K20" s="4"/>
      <c r="L20" s="4"/>
      <c r="M20" s="4"/>
      <c r="N20" s="4"/>
      <c r="O20" s="4"/>
      <c r="P20" s="4"/>
      <c r="Q20" s="5">
        <f t="shared" si="1"/>
        <v>28</v>
      </c>
      <c r="R20" s="6">
        <f t="shared" si="2"/>
        <v>4.666666667</v>
      </c>
      <c r="S20" s="7">
        <f t="shared" si="3"/>
        <v>0.02947368421</v>
      </c>
    </row>
    <row r="21" ht="13.5" customHeight="1">
      <c r="A21" s="3" t="s">
        <v>124</v>
      </c>
      <c r="B21" s="4">
        <v>3.0</v>
      </c>
      <c r="C21" s="4">
        <v>7.0</v>
      </c>
      <c r="D21" s="4">
        <v>3.0</v>
      </c>
      <c r="E21" s="4">
        <v>1.0</v>
      </c>
      <c r="F21" s="4">
        <v>9.0</v>
      </c>
      <c r="G21" s="4">
        <v>5.0</v>
      </c>
      <c r="H21" s="4"/>
      <c r="I21" s="4"/>
      <c r="J21" s="4"/>
      <c r="K21" s="4"/>
      <c r="L21" s="4"/>
      <c r="M21" s="4"/>
      <c r="N21" s="4"/>
      <c r="O21" s="4"/>
      <c r="P21" s="4"/>
      <c r="Q21" s="5">
        <f t="shared" si="1"/>
        <v>28</v>
      </c>
      <c r="R21" s="6">
        <f t="shared" si="2"/>
        <v>4.666666667</v>
      </c>
      <c r="S21" s="7">
        <f t="shared" si="3"/>
        <v>0.02947368421</v>
      </c>
    </row>
    <row r="22" ht="13.5" customHeight="1">
      <c r="A22" s="3" t="s">
        <v>487</v>
      </c>
      <c r="B22" s="4">
        <v>5.0</v>
      </c>
      <c r="C22" s="4">
        <v>3.0</v>
      </c>
      <c r="D22" s="4">
        <v>2.0</v>
      </c>
      <c r="E22" s="4">
        <v>7.0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5">
        <f t="shared" si="1"/>
        <v>17</v>
      </c>
      <c r="R22" s="6">
        <f t="shared" si="2"/>
        <v>4.25</v>
      </c>
      <c r="S22" s="7">
        <f t="shared" si="3"/>
        <v>0.01789473684</v>
      </c>
    </row>
    <row r="23" ht="13.5" customHeight="1">
      <c r="A23" s="3" t="s">
        <v>485</v>
      </c>
      <c r="B23" s="4">
        <v>3.0</v>
      </c>
      <c r="C23" s="4">
        <v>1.0</v>
      </c>
      <c r="D23" s="4">
        <v>2.0</v>
      </c>
      <c r="E23" s="4">
        <v>12.0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5">
        <f t="shared" si="1"/>
        <v>18</v>
      </c>
      <c r="R23" s="6">
        <f t="shared" si="2"/>
        <v>4.5</v>
      </c>
      <c r="S23" s="7">
        <f t="shared" si="3"/>
        <v>0.01894736842</v>
      </c>
    </row>
    <row r="24" ht="13.5" customHeight="1">
      <c r="A24" s="3" t="s">
        <v>171</v>
      </c>
      <c r="B24" s="4">
        <v>5.0</v>
      </c>
      <c r="C24" s="4">
        <v>0.0</v>
      </c>
      <c r="D24" s="4">
        <v>5.0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5">
        <f t="shared" si="1"/>
        <v>10</v>
      </c>
      <c r="R24" s="6">
        <f t="shared" si="2"/>
        <v>3.333333333</v>
      </c>
      <c r="S24" s="7">
        <f t="shared" si="3"/>
        <v>0.01052631579</v>
      </c>
    </row>
    <row r="25" ht="13.5" customHeight="1">
      <c r="A25" s="3" t="s">
        <v>488</v>
      </c>
      <c r="B25" s="4">
        <v>2.0</v>
      </c>
      <c r="C25" s="4">
        <v>1.0</v>
      </c>
      <c r="D25" s="4">
        <v>3.0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5">
        <f t="shared" si="1"/>
        <v>6</v>
      </c>
      <c r="R25" s="6">
        <f t="shared" si="2"/>
        <v>2</v>
      </c>
      <c r="S25" s="7">
        <f t="shared" si="3"/>
        <v>0.006315789474</v>
      </c>
    </row>
    <row r="26" ht="13.5" customHeight="1">
      <c r="A26" s="3" t="s">
        <v>489</v>
      </c>
      <c r="B26" s="4">
        <v>8.0</v>
      </c>
      <c r="C26" s="4">
        <v>6.0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5">
        <f t="shared" si="1"/>
        <v>14</v>
      </c>
      <c r="R26" s="6">
        <f t="shared" si="2"/>
        <v>7</v>
      </c>
      <c r="S26" s="7">
        <f t="shared" si="3"/>
        <v>0.01473684211</v>
      </c>
    </row>
    <row r="27" ht="13.5" customHeight="1">
      <c r="A27" s="3" t="s">
        <v>122</v>
      </c>
      <c r="B27" s="4">
        <v>4.0</v>
      </c>
      <c r="C27" s="4">
        <v>7.0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5">
        <f t="shared" si="1"/>
        <v>11</v>
      </c>
      <c r="R27" s="6">
        <f t="shared" si="2"/>
        <v>5.5</v>
      </c>
      <c r="S27" s="7">
        <f t="shared" si="3"/>
        <v>0.01157894737</v>
      </c>
    </row>
    <row r="28" ht="13.5" customHeight="1">
      <c r="A28" s="10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</row>
    <row r="29" ht="13.5" customHeight="1">
      <c r="A29" s="10" t="s">
        <v>26</v>
      </c>
      <c r="B29" s="11">
        <f t="shared" ref="B29:Q29" si="4">SUM(B$2:B$27)</f>
        <v>68</v>
      </c>
      <c r="C29" s="11">
        <f t="shared" si="4"/>
        <v>59</v>
      </c>
      <c r="D29" s="11">
        <f t="shared" si="4"/>
        <v>54</v>
      </c>
      <c r="E29" s="11">
        <f t="shared" si="4"/>
        <v>63</v>
      </c>
      <c r="F29" s="11">
        <f t="shared" si="4"/>
        <v>79</v>
      </c>
      <c r="G29" s="11">
        <f t="shared" si="4"/>
        <v>61</v>
      </c>
      <c r="H29" s="11">
        <f t="shared" si="4"/>
        <v>67</v>
      </c>
      <c r="I29" s="11">
        <f t="shared" si="4"/>
        <v>73</v>
      </c>
      <c r="J29" s="11">
        <f t="shared" si="4"/>
        <v>64</v>
      </c>
      <c r="K29" s="11">
        <f t="shared" si="4"/>
        <v>63</v>
      </c>
      <c r="L29" s="11">
        <f t="shared" si="4"/>
        <v>74</v>
      </c>
      <c r="M29" s="11">
        <f t="shared" si="4"/>
        <v>58</v>
      </c>
      <c r="N29" s="11">
        <f t="shared" si="4"/>
        <v>47</v>
      </c>
      <c r="O29" s="11">
        <f t="shared" si="4"/>
        <v>65</v>
      </c>
      <c r="P29" s="11">
        <f t="shared" si="4"/>
        <v>55</v>
      </c>
      <c r="Q29" s="11">
        <f t="shared" si="4"/>
        <v>950</v>
      </c>
      <c r="R29" s="11"/>
      <c r="S29" s="11"/>
    </row>
    <row r="30" ht="13.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</row>
    <row r="31" ht="13.5" customHeight="1">
      <c r="A31" s="13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ht="13.5" customHeight="1">
      <c r="A32" s="13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ht="13.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</row>
    <row r="34" ht="13.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</row>
    <row r="35" ht="13.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</row>
    <row r="980" ht="13.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</row>
    <row r="981" ht="13.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</row>
    <row r="982" ht="13.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</row>
  </sheetData>
  <conditionalFormatting sqref="B2:P5 B6:P27">
    <cfRule type="containsBlanks" dxfId="0" priority="1">
      <formula>LEN(TRIM(B2))=0</formula>
    </cfRule>
  </conditionalFormatting>
  <conditionalFormatting sqref="B2:B5 B6:B27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5 C6:C27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5 D6:D27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5 E6:E27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5 F6:F27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5 G6:G27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5 H6:H27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5 I6:I27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5 J6:J27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5 K6:K27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5 L6:L27">
    <cfRule type="colorScale" priority="1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5 M6:M27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5 N6:N27">
    <cfRule type="colorScale" priority="1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5 O6:O27">
    <cfRule type="colorScale" priority="1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P2:P7">
    <cfRule type="colorScale" priority="1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57"/>
    <col customWidth="1" min="2" max="15" width="4.71"/>
    <col customWidth="1" min="16" max="18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1">
        <v>13.0</v>
      </c>
      <c r="O1" s="1">
        <v>14.0</v>
      </c>
      <c r="P1" s="2" t="s">
        <v>1</v>
      </c>
      <c r="Q1" s="2" t="s">
        <v>2</v>
      </c>
      <c r="R1" s="2" t="s">
        <v>3</v>
      </c>
    </row>
    <row r="2" ht="13.5" customHeight="1">
      <c r="A2" s="8" t="s">
        <v>450</v>
      </c>
      <c r="B2" s="4">
        <v>6.0</v>
      </c>
      <c r="C2" s="4">
        <v>3.0</v>
      </c>
      <c r="D2" s="4">
        <v>8.0</v>
      </c>
      <c r="E2" s="4">
        <v>4.0</v>
      </c>
      <c r="F2" s="4">
        <v>3.0</v>
      </c>
      <c r="G2" s="4">
        <v>9.0</v>
      </c>
      <c r="H2" s="4">
        <v>0.0</v>
      </c>
      <c r="I2" s="4">
        <v>9.0</v>
      </c>
      <c r="J2" s="4">
        <v>13.0</v>
      </c>
      <c r="K2" s="4">
        <v>9.0</v>
      </c>
      <c r="L2" s="4">
        <v>7.0</v>
      </c>
      <c r="M2" s="4">
        <v>5.0</v>
      </c>
      <c r="N2" s="4">
        <v>10.0</v>
      </c>
      <c r="O2" s="4">
        <v>18.0</v>
      </c>
      <c r="P2" s="5">
        <f t="shared" ref="P2:P29" si="1">SUM(B2:O2)</f>
        <v>104</v>
      </c>
      <c r="Q2" s="6">
        <f t="shared" ref="Q2:Q29" si="2">AVERAGE(B2:O2)</f>
        <v>7.428571429</v>
      </c>
      <c r="R2" s="7">
        <f t="shared" ref="R2:R29" si="3">P2/$P$31</f>
        <v>0.1037924152</v>
      </c>
    </row>
    <row r="3" ht="13.5" customHeight="1">
      <c r="A3" s="8" t="s">
        <v>78</v>
      </c>
      <c r="B3" s="4">
        <v>7.0</v>
      </c>
      <c r="C3" s="4">
        <v>3.0</v>
      </c>
      <c r="D3" s="4">
        <v>4.0</v>
      </c>
      <c r="E3" s="4">
        <v>0.0</v>
      </c>
      <c r="F3" s="4">
        <v>3.0</v>
      </c>
      <c r="G3" s="4">
        <v>8.0</v>
      </c>
      <c r="H3" s="4">
        <v>0.0</v>
      </c>
      <c r="I3" s="4">
        <v>4.0</v>
      </c>
      <c r="J3" s="4">
        <v>4.0</v>
      </c>
      <c r="K3" s="4">
        <v>6.0</v>
      </c>
      <c r="L3" s="4">
        <v>7.0</v>
      </c>
      <c r="M3" s="4">
        <v>3.0</v>
      </c>
      <c r="N3" s="4">
        <v>17.0</v>
      </c>
      <c r="O3" s="4">
        <v>14.0</v>
      </c>
      <c r="P3" s="5">
        <f t="shared" si="1"/>
        <v>80</v>
      </c>
      <c r="Q3" s="6">
        <f t="shared" si="2"/>
        <v>5.714285714</v>
      </c>
      <c r="R3" s="7">
        <f t="shared" si="3"/>
        <v>0.07984031936</v>
      </c>
    </row>
    <row r="4" ht="13.5" customHeight="1">
      <c r="A4" s="3" t="s">
        <v>39</v>
      </c>
      <c r="B4" s="4">
        <v>3.0</v>
      </c>
      <c r="C4" s="4">
        <v>6.0</v>
      </c>
      <c r="D4" s="4"/>
      <c r="E4" s="4"/>
      <c r="F4" s="4">
        <v>1.0</v>
      </c>
      <c r="G4" s="4">
        <v>4.0</v>
      </c>
      <c r="H4" s="4">
        <v>4.0</v>
      </c>
      <c r="I4" s="4">
        <v>3.0</v>
      </c>
      <c r="J4" s="4">
        <v>4.0</v>
      </c>
      <c r="K4" s="4">
        <v>6.0</v>
      </c>
      <c r="L4" s="4">
        <v>6.0</v>
      </c>
      <c r="M4" s="4">
        <v>5.0</v>
      </c>
      <c r="N4" s="4">
        <v>8.0</v>
      </c>
      <c r="O4" s="4">
        <v>12.0</v>
      </c>
      <c r="P4" s="5">
        <f t="shared" si="1"/>
        <v>62</v>
      </c>
      <c r="Q4" s="6">
        <f t="shared" si="2"/>
        <v>5.166666667</v>
      </c>
      <c r="R4" s="7">
        <f t="shared" si="3"/>
        <v>0.0618762475</v>
      </c>
    </row>
    <row r="5" ht="13.5" customHeight="1">
      <c r="A5" s="3" t="s">
        <v>88</v>
      </c>
      <c r="B5" s="4">
        <v>7.0</v>
      </c>
      <c r="C5" s="4">
        <v>2.0</v>
      </c>
      <c r="D5" s="4">
        <v>1.0</v>
      </c>
      <c r="E5" s="4">
        <v>1.0</v>
      </c>
      <c r="F5" s="4">
        <v>0.0</v>
      </c>
      <c r="G5" s="4">
        <v>6.0</v>
      </c>
      <c r="H5" s="4">
        <v>1.0</v>
      </c>
      <c r="I5" s="4">
        <v>5.0</v>
      </c>
      <c r="J5" s="4">
        <v>1.0</v>
      </c>
      <c r="K5" s="4">
        <v>2.0</v>
      </c>
      <c r="L5" s="4">
        <v>2.0</v>
      </c>
      <c r="M5" s="4">
        <v>4.0</v>
      </c>
      <c r="N5" s="4">
        <v>7.0</v>
      </c>
      <c r="O5" s="4">
        <v>8.0</v>
      </c>
      <c r="P5" s="5">
        <f t="shared" si="1"/>
        <v>47</v>
      </c>
      <c r="Q5" s="6">
        <f t="shared" si="2"/>
        <v>3.357142857</v>
      </c>
      <c r="R5" s="7">
        <f t="shared" si="3"/>
        <v>0.04690618762</v>
      </c>
    </row>
    <row r="6" ht="13.5" customHeight="1">
      <c r="A6" s="3" t="s">
        <v>242</v>
      </c>
      <c r="B6" s="4">
        <v>2.0</v>
      </c>
      <c r="C6" s="4">
        <v>6.0</v>
      </c>
      <c r="D6" s="4">
        <v>0.0</v>
      </c>
      <c r="E6" s="4">
        <v>3.0</v>
      </c>
      <c r="F6" s="4">
        <v>1.0</v>
      </c>
      <c r="G6" s="4">
        <v>2.0</v>
      </c>
      <c r="H6" s="4">
        <v>0.0</v>
      </c>
      <c r="I6" s="4">
        <v>4.0</v>
      </c>
      <c r="J6" s="4">
        <v>1.0</v>
      </c>
      <c r="K6" s="4">
        <v>1.0</v>
      </c>
      <c r="L6" s="4">
        <v>5.0</v>
      </c>
      <c r="M6" s="4">
        <v>0.0</v>
      </c>
      <c r="N6" s="4">
        <v>7.0</v>
      </c>
      <c r="O6" s="4">
        <v>13.0</v>
      </c>
      <c r="P6" s="5">
        <f t="shared" si="1"/>
        <v>45</v>
      </c>
      <c r="Q6" s="6">
        <f t="shared" si="2"/>
        <v>3.214285714</v>
      </c>
      <c r="R6" s="7">
        <f t="shared" si="3"/>
        <v>0.04491017964</v>
      </c>
    </row>
    <row r="7" ht="13.5" customHeight="1">
      <c r="A7" s="3" t="s">
        <v>490</v>
      </c>
      <c r="B7" s="4">
        <v>3.0</v>
      </c>
      <c r="C7" s="4">
        <v>7.0</v>
      </c>
      <c r="D7" s="4"/>
      <c r="E7" s="4"/>
      <c r="F7" s="4">
        <v>0.0</v>
      </c>
      <c r="G7" s="4">
        <v>0.0</v>
      </c>
      <c r="H7" s="4">
        <v>4.0</v>
      </c>
      <c r="I7" s="4">
        <v>1.0</v>
      </c>
      <c r="J7" s="4">
        <v>1.0</v>
      </c>
      <c r="K7" s="4">
        <v>1.0</v>
      </c>
      <c r="L7" s="4">
        <v>5.0</v>
      </c>
      <c r="M7" s="4">
        <v>5.0</v>
      </c>
      <c r="N7" s="4">
        <v>7.0</v>
      </c>
      <c r="O7" s="4">
        <v>10.0</v>
      </c>
      <c r="P7" s="5">
        <f t="shared" si="1"/>
        <v>44</v>
      </c>
      <c r="Q7" s="6">
        <f t="shared" si="2"/>
        <v>3.666666667</v>
      </c>
      <c r="R7" s="7">
        <f t="shared" si="3"/>
        <v>0.04391217565</v>
      </c>
    </row>
    <row r="8" ht="13.5" customHeight="1">
      <c r="A8" s="3" t="s">
        <v>197</v>
      </c>
      <c r="B8" s="4">
        <v>5.0</v>
      </c>
      <c r="C8" s="4">
        <v>1.0</v>
      </c>
      <c r="D8" s="4">
        <v>1.0</v>
      </c>
      <c r="E8" s="4">
        <v>4.0</v>
      </c>
      <c r="F8" s="4">
        <v>0.0</v>
      </c>
      <c r="G8" s="4">
        <v>1.0</v>
      </c>
      <c r="H8" s="4">
        <v>0.0</v>
      </c>
      <c r="I8" s="4">
        <v>5.0</v>
      </c>
      <c r="J8" s="4">
        <v>4.0</v>
      </c>
      <c r="K8" s="4">
        <v>8.0</v>
      </c>
      <c r="L8" s="4">
        <v>4.0</v>
      </c>
      <c r="M8" s="4">
        <v>4.0</v>
      </c>
      <c r="N8" s="4">
        <v>7.0</v>
      </c>
      <c r="O8" s="4"/>
      <c r="P8" s="5">
        <f t="shared" si="1"/>
        <v>44</v>
      </c>
      <c r="Q8" s="6">
        <f t="shared" si="2"/>
        <v>3.384615385</v>
      </c>
      <c r="R8" s="7">
        <f t="shared" si="3"/>
        <v>0.04391217565</v>
      </c>
    </row>
    <row r="9" ht="13.5" customHeight="1">
      <c r="A9" s="3" t="s">
        <v>53</v>
      </c>
      <c r="B9" s="4">
        <v>5.0</v>
      </c>
      <c r="C9" s="4">
        <v>0.0</v>
      </c>
      <c r="D9" s="4">
        <v>2.0</v>
      </c>
      <c r="E9" s="4">
        <v>3.0</v>
      </c>
      <c r="F9" s="4">
        <v>0.0</v>
      </c>
      <c r="G9" s="4">
        <v>2.0</v>
      </c>
      <c r="H9" s="4">
        <v>0.0</v>
      </c>
      <c r="I9" s="4">
        <v>3.0</v>
      </c>
      <c r="J9" s="4">
        <v>3.0</v>
      </c>
      <c r="K9" s="4">
        <v>9.0</v>
      </c>
      <c r="L9" s="4">
        <v>7.0</v>
      </c>
      <c r="M9" s="4">
        <v>7.0</v>
      </c>
      <c r="N9" s="4">
        <v>9.0</v>
      </c>
      <c r="O9" s="4"/>
      <c r="P9" s="5">
        <f t="shared" si="1"/>
        <v>50</v>
      </c>
      <c r="Q9" s="6">
        <f t="shared" si="2"/>
        <v>3.846153846</v>
      </c>
      <c r="R9" s="7">
        <f t="shared" si="3"/>
        <v>0.0499001996</v>
      </c>
    </row>
    <row r="10" ht="13.5" customHeight="1">
      <c r="A10" s="3" t="s">
        <v>52</v>
      </c>
      <c r="B10" s="4">
        <v>3.0</v>
      </c>
      <c r="C10" s="4">
        <v>2.0</v>
      </c>
      <c r="D10" s="4">
        <v>2.0</v>
      </c>
      <c r="E10" s="4">
        <v>0.0</v>
      </c>
      <c r="F10" s="4">
        <v>2.0</v>
      </c>
      <c r="G10" s="4">
        <v>5.0</v>
      </c>
      <c r="H10" s="4">
        <v>3.0</v>
      </c>
      <c r="I10" s="4">
        <v>1.0</v>
      </c>
      <c r="J10" s="4">
        <v>9.0</v>
      </c>
      <c r="K10" s="4">
        <v>4.0</v>
      </c>
      <c r="L10" s="4">
        <v>6.0</v>
      </c>
      <c r="M10" s="4">
        <v>3.0</v>
      </c>
      <c r="N10" s="4"/>
      <c r="O10" s="4"/>
      <c r="P10" s="5">
        <f t="shared" si="1"/>
        <v>40</v>
      </c>
      <c r="Q10" s="6">
        <f t="shared" si="2"/>
        <v>3.333333333</v>
      </c>
      <c r="R10" s="7">
        <f t="shared" si="3"/>
        <v>0.03992015968</v>
      </c>
    </row>
    <row r="11" ht="13.5" customHeight="1">
      <c r="A11" s="3" t="s">
        <v>31</v>
      </c>
      <c r="B11" s="4">
        <v>5.0</v>
      </c>
      <c r="C11" s="4">
        <v>1.0</v>
      </c>
      <c r="D11" s="4">
        <v>1.0</v>
      </c>
      <c r="E11" s="4">
        <v>2.0</v>
      </c>
      <c r="F11" s="4">
        <v>1.0</v>
      </c>
      <c r="G11" s="4">
        <v>8.0</v>
      </c>
      <c r="H11" s="4">
        <v>1.0</v>
      </c>
      <c r="I11" s="4">
        <v>5.0</v>
      </c>
      <c r="J11" s="4">
        <v>5.0</v>
      </c>
      <c r="K11" s="4">
        <v>4.0</v>
      </c>
      <c r="L11" s="4">
        <v>5.0</v>
      </c>
      <c r="M11" s="4">
        <v>6.0</v>
      </c>
      <c r="N11" s="4"/>
      <c r="O11" s="4"/>
      <c r="P11" s="5">
        <f t="shared" si="1"/>
        <v>44</v>
      </c>
      <c r="Q11" s="6">
        <f t="shared" si="2"/>
        <v>3.666666667</v>
      </c>
      <c r="R11" s="7">
        <f t="shared" si="3"/>
        <v>0.04391217565</v>
      </c>
    </row>
    <row r="12" ht="13.5" customHeight="1">
      <c r="A12" s="3" t="s">
        <v>491</v>
      </c>
      <c r="B12" s="4">
        <v>5.0</v>
      </c>
      <c r="C12" s="4">
        <v>4.0</v>
      </c>
      <c r="D12" s="4">
        <v>2.0</v>
      </c>
      <c r="E12" s="4">
        <v>5.0</v>
      </c>
      <c r="F12" s="4">
        <v>3.0</v>
      </c>
      <c r="G12" s="4">
        <v>4.0</v>
      </c>
      <c r="H12" s="4">
        <v>1.0</v>
      </c>
      <c r="I12" s="4">
        <v>3.0</v>
      </c>
      <c r="J12" s="4">
        <v>0.0</v>
      </c>
      <c r="K12" s="4">
        <v>6.0</v>
      </c>
      <c r="L12" s="4">
        <v>4.0</v>
      </c>
      <c r="M12" s="4"/>
      <c r="N12" s="4"/>
      <c r="O12" s="4"/>
      <c r="P12" s="5">
        <f t="shared" si="1"/>
        <v>37</v>
      </c>
      <c r="Q12" s="6">
        <f t="shared" si="2"/>
        <v>3.363636364</v>
      </c>
      <c r="R12" s="7">
        <f t="shared" si="3"/>
        <v>0.0369261477</v>
      </c>
    </row>
    <row r="13" ht="13.5" customHeight="1">
      <c r="A13" s="3" t="s">
        <v>275</v>
      </c>
      <c r="B13" s="4">
        <v>3.0</v>
      </c>
      <c r="C13" s="4">
        <v>2.0</v>
      </c>
      <c r="D13" s="4">
        <v>1.0</v>
      </c>
      <c r="E13" s="4">
        <v>2.0</v>
      </c>
      <c r="F13" s="4">
        <v>1.0</v>
      </c>
      <c r="G13" s="4">
        <v>3.0</v>
      </c>
      <c r="H13" s="4">
        <v>3.0</v>
      </c>
      <c r="I13" s="4">
        <v>3.0</v>
      </c>
      <c r="J13" s="4">
        <v>1.0</v>
      </c>
      <c r="K13" s="4">
        <v>7.0</v>
      </c>
      <c r="L13" s="4">
        <v>6.0</v>
      </c>
      <c r="M13" s="4"/>
      <c r="N13" s="4"/>
      <c r="O13" s="4"/>
      <c r="P13" s="5">
        <f t="shared" si="1"/>
        <v>32</v>
      </c>
      <c r="Q13" s="6">
        <f t="shared" si="2"/>
        <v>2.909090909</v>
      </c>
      <c r="R13" s="7">
        <f t="shared" si="3"/>
        <v>0.03193612774</v>
      </c>
    </row>
    <row r="14" ht="13.5" customHeight="1">
      <c r="A14" s="3" t="s">
        <v>30</v>
      </c>
      <c r="B14" s="4">
        <v>7.0</v>
      </c>
      <c r="C14" s="4">
        <v>4.0</v>
      </c>
      <c r="D14" s="4">
        <v>3.0</v>
      </c>
      <c r="E14" s="4">
        <v>4.0</v>
      </c>
      <c r="F14" s="4">
        <v>5.0</v>
      </c>
      <c r="G14" s="4">
        <v>1.0</v>
      </c>
      <c r="H14" s="4">
        <v>5.0</v>
      </c>
      <c r="I14" s="4">
        <v>4.0</v>
      </c>
      <c r="J14" s="4">
        <v>4.0</v>
      </c>
      <c r="K14" s="4">
        <v>4.0</v>
      </c>
      <c r="L14" s="4">
        <v>4.0</v>
      </c>
      <c r="M14" s="4"/>
      <c r="N14" s="4"/>
      <c r="O14" s="4"/>
      <c r="P14" s="5">
        <f t="shared" si="1"/>
        <v>45</v>
      </c>
      <c r="Q14" s="6">
        <f t="shared" si="2"/>
        <v>4.090909091</v>
      </c>
      <c r="R14" s="7">
        <f t="shared" si="3"/>
        <v>0.04491017964</v>
      </c>
    </row>
    <row r="15" ht="13.5" customHeight="1">
      <c r="A15" s="3" t="s">
        <v>46</v>
      </c>
      <c r="B15" s="4">
        <v>6.0</v>
      </c>
      <c r="C15" s="4">
        <v>0.0</v>
      </c>
      <c r="D15" s="4">
        <v>4.0</v>
      </c>
      <c r="E15" s="4">
        <v>3.0</v>
      </c>
      <c r="F15" s="4">
        <v>8.0</v>
      </c>
      <c r="G15" s="4">
        <v>3.0</v>
      </c>
      <c r="H15" s="4">
        <v>0.0</v>
      </c>
      <c r="I15" s="4">
        <v>1.0</v>
      </c>
      <c r="J15" s="4">
        <v>4.0</v>
      </c>
      <c r="K15" s="4">
        <v>3.0</v>
      </c>
      <c r="L15" s="4">
        <v>3.0</v>
      </c>
      <c r="M15" s="4"/>
      <c r="N15" s="4"/>
      <c r="O15" s="4"/>
      <c r="P15" s="5">
        <f t="shared" si="1"/>
        <v>35</v>
      </c>
      <c r="Q15" s="6">
        <f t="shared" si="2"/>
        <v>3.181818182</v>
      </c>
      <c r="R15" s="7">
        <f t="shared" si="3"/>
        <v>0.03493013972</v>
      </c>
    </row>
    <row r="16" ht="13.5" customHeight="1">
      <c r="A16" s="3" t="s">
        <v>217</v>
      </c>
      <c r="B16" s="4">
        <v>9.0</v>
      </c>
      <c r="C16" s="4">
        <v>1.0</v>
      </c>
      <c r="D16" s="4">
        <v>4.0</v>
      </c>
      <c r="E16" s="4">
        <v>0.0</v>
      </c>
      <c r="F16" s="4">
        <v>0.0</v>
      </c>
      <c r="G16" s="4">
        <v>5.0</v>
      </c>
      <c r="H16" s="4">
        <v>4.0</v>
      </c>
      <c r="I16" s="4">
        <v>0.0</v>
      </c>
      <c r="J16" s="4">
        <v>5.0</v>
      </c>
      <c r="K16" s="4"/>
      <c r="L16" s="4"/>
      <c r="M16" s="4"/>
      <c r="N16" s="4"/>
      <c r="O16" s="4"/>
      <c r="P16" s="5">
        <f t="shared" si="1"/>
        <v>28</v>
      </c>
      <c r="Q16" s="6">
        <f t="shared" si="2"/>
        <v>3.111111111</v>
      </c>
      <c r="R16" s="7">
        <f t="shared" si="3"/>
        <v>0.02794411178</v>
      </c>
    </row>
    <row r="17" ht="13.5" customHeight="1">
      <c r="A17" s="3" t="s">
        <v>11</v>
      </c>
      <c r="B17" s="4">
        <v>4.0</v>
      </c>
      <c r="C17" s="4">
        <v>0.0</v>
      </c>
      <c r="D17" s="4">
        <v>2.0</v>
      </c>
      <c r="E17" s="4">
        <v>2.0</v>
      </c>
      <c r="F17" s="4">
        <v>2.0</v>
      </c>
      <c r="G17" s="4">
        <v>2.0</v>
      </c>
      <c r="H17" s="4">
        <v>4.0</v>
      </c>
      <c r="I17" s="4">
        <v>6.0</v>
      </c>
      <c r="J17" s="4">
        <v>8.0</v>
      </c>
      <c r="K17" s="4"/>
      <c r="L17" s="4"/>
      <c r="M17" s="4"/>
      <c r="N17" s="4"/>
      <c r="O17" s="4"/>
      <c r="P17" s="5">
        <f t="shared" si="1"/>
        <v>30</v>
      </c>
      <c r="Q17" s="6">
        <f t="shared" si="2"/>
        <v>3.333333333</v>
      </c>
      <c r="R17" s="7">
        <f t="shared" si="3"/>
        <v>0.02994011976</v>
      </c>
    </row>
    <row r="18" ht="13.5" customHeight="1">
      <c r="A18" s="3" t="s">
        <v>96</v>
      </c>
      <c r="B18" s="4">
        <v>3.0</v>
      </c>
      <c r="C18" s="4">
        <v>1.0</v>
      </c>
      <c r="D18" s="4">
        <v>2.0</v>
      </c>
      <c r="E18" s="4">
        <v>4.0</v>
      </c>
      <c r="F18" s="4">
        <v>2.0</v>
      </c>
      <c r="G18" s="4">
        <v>3.0</v>
      </c>
      <c r="H18" s="4">
        <v>4.0</v>
      </c>
      <c r="I18" s="4">
        <v>6.0</v>
      </c>
      <c r="J18" s="4"/>
      <c r="K18" s="4"/>
      <c r="L18" s="4"/>
      <c r="M18" s="4"/>
      <c r="N18" s="4"/>
      <c r="O18" s="4"/>
      <c r="P18" s="5">
        <f t="shared" si="1"/>
        <v>25</v>
      </c>
      <c r="Q18" s="6">
        <f t="shared" si="2"/>
        <v>3.125</v>
      </c>
      <c r="R18" s="7">
        <f t="shared" si="3"/>
        <v>0.0249500998</v>
      </c>
    </row>
    <row r="19" ht="13.5" customHeight="1">
      <c r="A19" s="3" t="s">
        <v>85</v>
      </c>
      <c r="B19" s="4">
        <v>5.0</v>
      </c>
      <c r="C19" s="4">
        <v>2.0</v>
      </c>
      <c r="D19" s="4">
        <v>2.0</v>
      </c>
      <c r="E19" s="4">
        <v>6.0</v>
      </c>
      <c r="F19" s="4">
        <v>2.0</v>
      </c>
      <c r="G19" s="4">
        <v>7.0</v>
      </c>
      <c r="H19" s="4">
        <v>3.0</v>
      </c>
      <c r="I19" s="4">
        <v>2.0</v>
      </c>
      <c r="J19" s="4"/>
      <c r="K19" s="4"/>
      <c r="L19" s="4"/>
      <c r="M19" s="4"/>
      <c r="N19" s="4"/>
      <c r="O19" s="4"/>
      <c r="P19" s="5">
        <f t="shared" si="1"/>
        <v>29</v>
      </c>
      <c r="Q19" s="6">
        <f t="shared" si="2"/>
        <v>3.625</v>
      </c>
      <c r="R19" s="7">
        <f t="shared" si="3"/>
        <v>0.02894211577</v>
      </c>
    </row>
    <row r="20" ht="13.5" customHeight="1">
      <c r="A20" s="3" t="s">
        <v>50</v>
      </c>
      <c r="B20" s="4"/>
      <c r="C20" s="4"/>
      <c r="D20" s="4">
        <v>3.0</v>
      </c>
      <c r="E20" s="4">
        <v>1.0</v>
      </c>
      <c r="F20" s="4">
        <v>3.0</v>
      </c>
      <c r="G20" s="4">
        <v>1.0</v>
      </c>
      <c r="H20" s="4">
        <v>1.0</v>
      </c>
      <c r="I20" s="4"/>
      <c r="J20" s="4"/>
      <c r="K20" s="4"/>
      <c r="L20" s="4"/>
      <c r="M20" s="4"/>
      <c r="N20" s="4"/>
      <c r="O20" s="4"/>
      <c r="P20" s="5">
        <f t="shared" si="1"/>
        <v>9</v>
      </c>
      <c r="Q20" s="6">
        <f t="shared" si="2"/>
        <v>1.8</v>
      </c>
      <c r="R20" s="7">
        <f t="shared" si="3"/>
        <v>0.008982035928</v>
      </c>
    </row>
    <row r="21" ht="13.5" customHeight="1">
      <c r="A21" s="3" t="s">
        <v>132</v>
      </c>
      <c r="B21" s="4"/>
      <c r="C21" s="4"/>
      <c r="D21" s="4">
        <v>7.0</v>
      </c>
      <c r="E21" s="4">
        <v>5.0</v>
      </c>
      <c r="F21" s="4">
        <v>5.0</v>
      </c>
      <c r="G21" s="4">
        <v>4.0</v>
      </c>
      <c r="H21" s="4">
        <v>11.0</v>
      </c>
      <c r="I21" s="4"/>
      <c r="J21" s="4"/>
      <c r="K21" s="4"/>
      <c r="L21" s="4"/>
      <c r="M21" s="4"/>
      <c r="N21" s="4"/>
      <c r="O21" s="4"/>
      <c r="P21" s="5">
        <f t="shared" si="1"/>
        <v>32</v>
      </c>
      <c r="Q21" s="6">
        <f t="shared" si="2"/>
        <v>6.4</v>
      </c>
      <c r="R21" s="7">
        <f t="shared" si="3"/>
        <v>0.03193612774</v>
      </c>
    </row>
    <row r="22" ht="13.5" customHeight="1">
      <c r="A22" s="3" t="s">
        <v>87</v>
      </c>
      <c r="B22" s="4">
        <v>5.0</v>
      </c>
      <c r="C22" s="4">
        <v>2.0</v>
      </c>
      <c r="D22" s="4">
        <v>2.0</v>
      </c>
      <c r="E22" s="4">
        <v>1.0</v>
      </c>
      <c r="F22" s="4">
        <v>3.0</v>
      </c>
      <c r="G22" s="4">
        <v>6.0</v>
      </c>
      <c r="H22" s="4"/>
      <c r="I22" s="4"/>
      <c r="J22" s="4"/>
      <c r="K22" s="4"/>
      <c r="L22" s="4"/>
      <c r="M22" s="4"/>
      <c r="N22" s="4"/>
      <c r="O22" s="4"/>
      <c r="P22" s="5">
        <f t="shared" si="1"/>
        <v>19</v>
      </c>
      <c r="Q22" s="6">
        <f t="shared" si="2"/>
        <v>3.166666667</v>
      </c>
      <c r="R22" s="7">
        <f t="shared" si="3"/>
        <v>0.01896207585</v>
      </c>
    </row>
    <row r="23" ht="13.5" customHeight="1">
      <c r="A23" s="3" t="s">
        <v>162</v>
      </c>
      <c r="B23" s="4">
        <v>4.0</v>
      </c>
      <c r="C23" s="4">
        <v>1.0</v>
      </c>
      <c r="D23" s="4">
        <v>4.0</v>
      </c>
      <c r="E23" s="4">
        <v>5.0</v>
      </c>
      <c r="F23" s="4">
        <v>8.0</v>
      </c>
      <c r="G23" s="4">
        <v>8.0</v>
      </c>
      <c r="H23" s="4"/>
      <c r="I23" s="4"/>
      <c r="J23" s="4"/>
      <c r="K23" s="4"/>
      <c r="L23" s="4"/>
      <c r="M23" s="4"/>
      <c r="N23" s="4"/>
      <c r="O23" s="4"/>
      <c r="P23" s="5">
        <f t="shared" si="1"/>
        <v>30</v>
      </c>
      <c r="Q23" s="6">
        <f t="shared" si="2"/>
        <v>5</v>
      </c>
      <c r="R23" s="7">
        <f t="shared" si="3"/>
        <v>0.02994011976</v>
      </c>
    </row>
    <row r="24" ht="13.5" customHeight="1">
      <c r="A24" s="3" t="s">
        <v>57</v>
      </c>
      <c r="B24" s="4">
        <v>6.0</v>
      </c>
      <c r="C24" s="4">
        <v>8.0</v>
      </c>
      <c r="D24" s="4">
        <v>5.0</v>
      </c>
      <c r="E24" s="4">
        <v>1.0</v>
      </c>
      <c r="F24" s="4">
        <v>5.0</v>
      </c>
      <c r="G24" s="4"/>
      <c r="H24" s="4"/>
      <c r="I24" s="4"/>
      <c r="J24" s="4"/>
      <c r="K24" s="4"/>
      <c r="L24" s="4"/>
      <c r="M24" s="4"/>
      <c r="N24" s="4"/>
      <c r="O24" s="4"/>
      <c r="P24" s="5">
        <f t="shared" si="1"/>
        <v>25</v>
      </c>
      <c r="Q24" s="6">
        <f t="shared" si="2"/>
        <v>5</v>
      </c>
      <c r="R24" s="7">
        <f t="shared" si="3"/>
        <v>0.0249500998</v>
      </c>
    </row>
    <row r="25" ht="13.5" customHeight="1">
      <c r="A25" s="3" t="s">
        <v>237</v>
      </c>
      <c r="B25" s="4">
        <v>9.0</v>
      </c>
      <c r="C25" s="4">
        <v>8.0</v>
      </c>
      <c r="D25" s="4">
        <v>0.0</v>
      </c>
      <c r="E25" s="4">
        <v>3.0</v>
      </c>
      <c r="F25" s="4">
        <v>5.0</v>
      </c>
      <c r="G25" s="4"/>
      <c r="H25" s="4"/>
      <c r="I25" s="4"/>
      <c r="J25" s="4"/>
      <c r="K25" s="4"/>
      <c r="L25" s="4"/>
      <c r="M25" s="4"/>
      <c r="N25" s="4"/>
      <c r="O25" s="4"/>
      <c r="P25" s="5">
        <f t="shared" si="1"/>
        <v>25</v>
      </c>
      <c r="Q25" s="6">
        <f t="shared" si="2"/>
        <v>5</v>
      </c>
      <c r="R25" s="7">
        <f t="shared" si="3"/>
        <v>0.0249500998</v>
      </c>
    </row>
    <row r="26" ht="13.5" customHeight="1">
      <c r="A26" s="3" t="s">
        <v>241</v>
      </c>
      <c r="B26" s="4">
        <v>3.0</v>
      </c>
      <c r="C26" s="4">
        <v>5.0</v>
      </c>
      <c r="D26" s="4">
        <v>0.0</v>
      </c>
      <c r="E26" s="4">
        <v>5.0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5">
        <f t="shared" si="1"/>
        <v>13</v>
      </c>
      <c r="Q26" s="6">
        <f t="shared" si="2"/>
        <v>3.25</v>
      </c>
      <c r="R26" s="7">
        <f t="shared" si="3"/>
        <v>0.0129740519</v>
      </c>
    </row>
    <row r="27" ht="13.5" customHeight="1">
      <c r="A27" s="3" t="s">
        <v>483</v>
      </c>
      <c r="B27" s="4">
        <v>3.0</v>
      </c>
      <c r="C27" s="4">
        <v>5.0</v>
      </c>
      <c r="D27" s="4">
        <v>1.0</v>
      </c>
      <c r="E27" s="4">
        <v>6.0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5">
        <f t="shared" si="1"/>
        <v>15</v>
      </c>
      <c r="Q27" s="6">
        <f t="shared" si="2"/>
        <v>3.75</v>
      </c>
      <c r="R27" s="7">
        <f t="shared" si="3"/>
        <v>0.01497005988</v>
      </c>
    </row>
    <row r="28" ht="13.5" customHeight="1">
      <c r="A28" s="3" t="s">
        <v>29</v>
      </c>
      <c r="B28" s="4">
        <v>2.0</v>
      </c>
      <c r="C28" s="4">
        <v>3.0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5">
        <f t="shared" si="1"/>
        <v>5</v>
      </c>
      <c r="Q28" s="6">
        <f t="shared" si="2"/>
        <v>2.5</v>
      </c>
      <c r="R28" s="7">
        <f t="shared" si="3"/>
        <v>0.00499001996</v>
      </c>
    </row>
    <row r="29" ht="13.5" customHeight="1">
      <c r="A29" s="3" t="s">
        <v>492</v>
      </c>
      <c r="B29" s="4">
        <v>4.0</v>
      </c>
      <c r="C29" s="4">
        <v>4.0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5">
        <f t="shared" si="1"/>
        <v>8</v>
      </c>
      <c r="Q29" s="6">
        <f t="shared" si="2"/>
        <v>4</v>
      </c>
      <c r="R29" s="7">
        <f t="shared" si="3"/>
        <v>0.007984031936</v>
      </c>
    </row>
    <row r="30" ht="13.5" customHeight="1">
      <c r="A30" s="10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</row>
    <row r="31" ht="13.5" customHeight="1">
      <c r="A31" s="10" t="s">
        <v>26</v>
      </c>
      <c r="B31" s="11">
        <f t="shared" ref="B31:P31" si="4">SUM(B$2:B$29)</f>
        <v>124</v>
      </c>
      <c r="C31" s="11">
        <f t="shared" si="4"/>
        <v>81</v>
      </c>
      <c r="D31" s="11">
        <f t="shared" si="4"/>
        <v>61</v>
      </c>
      <c r="E31" s="11">
        <f t="shared" si="4"/>
        <v>70</v>
      </c>
      <c r="F31" s="11">
        <f t="shared" si="4"/>
        <v>63</v>
      </c>
      <c r="G31" s="11">
        <f t="shared" si="4"/>
        <v>92</v>
      </c>
      <c r="H31" s="11">
        <f t="shared" si="4"/>
        <v>49</v>
      </c>
      <c r="I31" s="11">
        <f t="shared" si="4"/>
        <v>65</v>
      </c>
      <c r="J31" s="11">
        <f t="shared" si="4"/>
        <v>67</v>
      </c>
      <c r="K31" s="11">
        <f t="shared" si="4"/>
        <v>70</v>
      </c>
      <c r="L31" s="11">
        <f t="shared" si="4"/>
        <v>71</v>
      </c>
      <c r="M31" s="11">
        <f t="shared" si="4"/>
        <v>42</v>
      </c>
      <c r="N31" s="11">
        <f t="shared" si="4"/>
        <v>72</v>
      </c>
      <c r="O31" s="11">
        <f t="shared" si="4"/>
        <v>75</v>
      </c>
      <c r="P31" s="11">
        <f t="shared" si="4"/>
        <v>1002</v>
      </c>
      <c r="Q31" s="11"/>
      <c r="R31" s="11"/>
    </row>
    <row r="32" ht="13.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 ht="13.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 ht="13.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 ht="13.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</row>
    <row r="980" ht="13.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</row>
    <row r="981" ht="13.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</row>
    <row r="982" ht="13.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</row>
    <row r="983" ht="13.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</row>
    <row r="984" ht="13.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</row>
  </sheetData>
  <conditionalFormatting sqref="B2:O29">
    <cfRule type="containsBlanks" dxfId="0" priority="1">
      <formula>LEN(TRIM(B2))=0</formula>
    </cfRule>
  </conditionalFormatting>
  <conditionalFormatting sqref="B2:B29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29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29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29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29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29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29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29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29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29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29">
    <cfRule type="colorScale" priority="1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29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29">
    <cfRule type="colorScale" priority="1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29">
    <cfRule type="colorScale" priority="1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57"/>
    <col customWidth="1" min="2" max="14" width="4.71"/>
    <col customWidth="1" min="15" max="17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1">
        <v>13.0</v>
      </c>
      <c r="O1" s="2" t="s">
        <v>1</v>
      </c>
      <c r="P1" s="2" t="s">
        <v>2</v>
      </c>
      <c r="Q1" s="2" t="s">
        <v>3</v>
      </c>
    </row>
    <row r="2" ht="13.5" customHeight="1">
      <c r="A2" s="8" t="s">
        <v>59</v>
      </c>
      <c r="B2" s="4">
        <v>4.0</v>
      </c>
      <c r="C2" s="4">
        <v>9.0</v>
      </c>
      <c r="D2" s="4">
        <v>6.0</v>
      </c>
      <c r="E2" s="4">
        <v>3.0</v>
      </c>
      <c r="F2" s="4">
        <v>2.0</v>
      </c>
      <c r="G2" s="4">
        <v>5.0</v>
      </c>
      <c r="H2" s="4">
        <v>11.0</v>
      </c>
      <c r="I2" s="4">
        <v>8.0</v>
      </c>
      <c r="J2" s="4">
        <v>10.0</v>
      </c>
      <c r="K2" s="4">
        <v>10.0</v>
      </c>
      <c r="L2" s="4">
        <v>9.0</v>
      </c>
      <c r="M2" s="4">
        <v>17.0</v>
      </c>
      <c r="N2" s="4">
        <v>14.0</v>
      </c>
      <c r="O2" s="5">
        <f t="shared" ref="O2:O31" si="1">SUM(B2:N2)</f>
        <v>108</v>
      </c>
      <c r="P2" s="6">
        <f t="shared" ref="P2:P31" si="2">AVERAGE(B2:N2)</f>
        <v>8.307692308</v>
      </c>
      <c r="Q2" s="7">
        <f t="shared" ref="Q2:Q31" si="3">O2/$O$33</f>
        <v>0.10703667</v>
      </c>
    </row>
    <row r="3" ht="13.5" customHeight="1">
      <c r="A3" s="3" t="s">
        <v>88</v>
      </c>
      <c r="B3" s="4">
        <v>6.0</v>
      </c>
      <c r="C3" s="4">
        <v>9.0</v>
      </c>
      <c r="D3" s="4">
        <v>8.0</v>
      </c>
      <c r="E3" s="4">
        <v>6.0</v>
      </c>
      <c r="F3" s="4">
        <v>2.0</v>
      </c>
      <c r="G3" s="4">
        <v>4.0</v>
      </c>
      <c r="H3" s="4">
        <v>2.0</v>
      </c>
      <c r="I3" s="4">
        <v>9.0</v>
      </c>
      <c r="J3" s="4">
        <v>6.0</v>
      </c>
      <c r="K3" s="4">
        <v>5.0</v>
      </c>
      <c r="L3" s="4">
        <v>7.0</v>
      </c>
      <c r="M3" s="4">
        <v>12.0</v>
      </c>
      <c r="N3" s="4">
        <v>14.0</v>
      </c>
      <c r="O3" s="5">
        <f t="shared" si="1"/>
        <v>90</v>
      </c>
      <c r="P3" s="6">
        <f t="shared" si="2"/>
        <v>6.923076923</v>
      </c>
      <c r="Q3" s="7">
        <f t="shared" si="3"/>
        <v>0.08919722498</v>
      </c>
    </row>
    <row r="4" ht="13.5" customHeight="1">
      <c r="A4" s="3" t="s">
        <v>30</v>
      </c>
      <c r="B4" s="4">
        <v>9.0</v>
      </c>
      <c r="C4" s="4">
        <v>3.0</v>
      </c>
      <c r="D4" s="4">
        <v>4.0</v>
      </c>
      <c r="E4" s="4">
        <v>6.0</v>
      </c>
      <c r="F4" s="4">
        <v>11.0</v>
      </c>
      <c r="G4" s="4">
        <v>3.0</v>
      </c>
      <c r="H4" s="4">
        <v>2.0</v>
      </c>
      <c r="I4" s="4">
        <v>3.0</v>
      </c>
      <c r="J4" s="4">
        <v>4.0</v>
      </c>
      <c r="K4" s="4">
        <v>9.0</v>
      </c>
      <c r="L4" s="4">
        <v>10.0</v>
      </c>
      <c r="M4" s="4">
        <v>15.0</v>
      </c>
      <c r="N4" s="4">
        <v>11.0</v>
      </c>
      <c r="O4" s="5">
        <f t="shared" si="1"/>
        <v>90</v>
      </c>
      <c r="P4" s="6">
        <f t="shared" si="2"/>
        <v>6.923076923</v>
      </c>
      <c r="Q4" s="7">
        <f t="shared" si="3"/>
        <v>0.08919722498</v>
      </c>
    </row>
    <row r="5" ht="13.5" customHeight="1">
      <c r="A5" s="3" t="s">
        <v>493</v>
      </c>
      <c r="B5" s="4">
        <v>3.0</v>
      </c>
      <c r="C5" s="4">
        <v>4.0</v>
      </c>
      <c r="D5" s="4">
        <v>2.0</v>
      </c>
      <c r="E5" s="4">
        <v>4.0</v>
      </c>
      <c r="F5" s="4">
        <v>2.0</v>
      </c>
      <c r="G5" s="4">
        <v>2.0</v>
      </c>
      <c r="H5" s="4">
        <v>6.0</v>
      </c>
      <c r="I5" s="4">
        <v>5.0</v>
      </c>
      <c r="J5" s="4">
        <v>3.0</v>
      </c>
      <c r="K5" s="4">
        <v>9.0</v>
      </c>
      <c r="L5" s="4">
        <v>7.0</v>
      </c>
      <c r="M5" s="4">
        <v>12.0</v>
      </c>
      <c r="N5" s="4">
        <v>15.0</v>
      </c>
      <c r="O5" s="5">
        <f t="shared" si="1"/>
        <v>74</v>
      </c>
      <c r="P5" s="6">
        <f t="shared" si="2"/>
        <v>5.692307692</v>
      </c>
      <c r="Q5" s="7">
        <f t="shared" si="3"/>
        <v>0.07333994054</v>
      </c>
    </row>
    <row r="6" ht="13.5" customHeight="1">
      <c r="A6" s="8" t="s">
        <v>217</v>
      </c>
      <c r="B6" s="4">
        <v>1.0</v>
      </c>
      <c r="C6" s="4">
        <v>2.0</v>
      </c>
      <c r="D6" s="4">
        <v>4.0</v>
      </c>
      <c r="E6" s="4">
        <v>1.0</v>
      </c>
      <c r="F6" s="4">
        <v>0.0</v>
      </c>
      <c r="G6" s="4">
        <v>3.0</v>
      </c>
      <c r="H6" s="4">
        <v>2.0</v>
      </c>
      <c r="I6" s="4">
        <v>6.0</v>
      </c>
      <c r="J6" s="4">
        <v>10.0</v>
      </c>
      <c r="K6" s="4">
        <v>7.0</v>
      </c>
      <c r="L6" s="4">
        <v>3.0</v>
      </c>
      <c r="M6" s="4">
        <v>14.0</v>
      </c>
      <c r="N6" s="4">
        <v>14.0</v>
      </c>
      <c r="O6" s="5">
        <f t="shared" si="1"/>
        <v>67</v>
      </c>
      <c r="P6" s="6">
        <f t="shared" si="2"/>
        <v>5.153846154</v>
      </c>
      <c r="Q6" s="7">
        <f t="shared" si="3"/>
        <v>0.06640237859</v>
      </c>
    </row>
    <row r="7" ht="13.5" customHeight="1">
      <c r="A7" s="3" t="s">
        <v>494</v>
      </c>
      <c r="B7" s="4">
        <v>2.0</v>
      </c>
      <c r="C7" s="4">
        <v>6.0</v>
      </c>
      <c r="D7" s="4">
        <v>2.0</v>
      </c>
      <c r="E7" s="4">
        <v>2.0</v>
      </c>
      <c r="F7" s="4">
        <v>1.0</v>
      </c>
      <c r="G7" s="4">
        <v>2.0</v>
      </c>
      <c r="H7" s="4">
        <v>0.0</v>
      </c>
      <c r="I7" s="4">
        <v>3.0</v>
      </c>
      <c r="J7" s="4">
        <v>6.0</v>
      </c>
      <c r="K7" s="4">
        <v>4.0</v>
      </c>
      <c r="L7" s="4">
        <v>7.0</v>
      </c>
      <c r="M7" s="4">
        <v>14.0</v>
      </c>
      <c r="N7" s="4">
        <v>11.0</v>
      </c>
      <c r="O7" s="5">
        <f t="shared" si="1"/>
        <v>60</v>
      </c>
      <c r="P7" s="6">
        <f t="shared" si="2"/>
        <v>4.615384615</v>
      </c>
      <c r="Q7" s="7">
        <f t="shared" si="3"/>
        <v>0.05946481665</v>
      </c>
    </row>
    <row r="8" ht="13.5" customHeight="1">
      <c r="A8" s="3" t="s">
        <v>7</v>
      </c>
      <c r="B8" s="4">
        <v>2.0</v>
      </c>
      <c r="C8" s="4">
        <v>1.0</v>
      </c>
      <c r="D8" s="4">
        <v>2.0</v>
      </c>
      <c r="E8" s="4">
        <v>7.0</v>
      </c>
      <c r="F8" s="4">
        <v>11.0</v>
      </c>
      <c r="G8" s="4">
        <v>7.0</v>
      </c>
      <c r="H8" s="4">
        <v>3.0</v>
      </c>
      <c r="I8" s="4">
        <v>2.0</v>
      </c>
      <c r="J8" s="4">
        <v>3.0</v>
      </c>
      <c r="K8" s="4">
        <v>8.0</v>
      </c>
      <c r="L8" s="4">
        <v>15.0</v>
      </c>
      <c r="M8" s="4"/>
      <c r="N8" s="4"/>
      <c r="O8" s="5">
        <f t="shared" si="1"/>
        <v>61</v>
      </c>
      <c r="P8" s="6">
        <f t="shared" si="2"/>
        <v>5.545454545</v>
      </c>
      <c r="Q8" s="7">
        <f t="shared" si="3"/>
        <v>0.06045589693</v>
      </c>
    </row>
    <row r="9" ht="13.5" customHeight="1">
      <c r="A9" s="3" t="s">
        <v>495</v>
      </c>
      <c r="B9" s="4">
        <v>2.0</v>
      </c>
      <c r="C9" s="4">
        <v>2.0</v>
      </c>
      <c r="D9" s="4">
        <v>1.0</v>
      </c>
      <c r="E9" s="4">
        <v>1.0</v>
      </c>
      <c r="F9" s="4">
        <v>1.0</v>
      </c>
      <c r="G9" s="4">
        <v>0.0</v>
      </c>
      <c r="H9" s="4">
        <v>0.0</v>
      </c>
      <c r="I9" s="4">
        <v>1.0</v>
      </c>
      <c r="J9" s="4">
        <v>1.0</v>
      </c>
      <c r="K9" s="4">
        <v>4.0</v>
      </c>
      <c r="L9" s="4">
        <v>7.0</v>
      </c>
      <c r="M9" s="4"/>
      <c r="N9" s="4"/>
      <c r="O9" s="5">
        <f t="shared" si="1"/>
        <v>20</v>
      </c>
      <c r="P9" s="6">
        <f t="shared" si="2"/>
        <v>1.818181818</v>
      </c>
      <c r="Q9" s="7">
        <f t="shared" si="3"/>
        <v>0.01982160555</v>
      </c>
    </row>
    <row r="10" ht="13.5" customHeight="1">
      <c r="A10" s="3" t="s">
        <v>450</v>
      </c>
      <c r="B10" s="4">
        <v>9.0</v>
      </c>
      <c r="C10" s="4">
        <v>3.0</v>
      </c>
      <c r="D10" s="4">
        <v>6.0</v>
      </c>
      <c r="E10" s="4">
        <v>10.0</v>
      </c>
      <c r="F10" s="4">
        <v>7.0</v>
      </c>
      <c r="G10" s="4">
        <v>10.0</v>
      </c>
      <c r="H10" s="4">
        <v>3.0</v>
      </c>
      <c r="I10" s="4">
        <v>12.0</v>
      </c>
      <c r="J10" s="4">
        <v>11.0</v>
      </c>
      <c r="K10" s="4">
        <v>17.0</v>
      </c>
      <c r="L10" s="4"/>
      <c r="M10" s="4"/>
      <c r="N10" s="4"/>
      <c r="O10" s="5">
        <f t="shared" si="1"/>
        <v>88</v>
      </c>
      <c r="P10" s="6">
        <f t="shared" si="2"/>
        <v>8.8</v>
      </c>
      <c r="Q10" s="7">
        <f t="shared" si="3"/>
        <v>0.08721506442</v>
      </c>
    </row>
    <row r="11" ht="13.5" customHeight="1">
      <c r="A11" s="3" t="s">
        <v>242</v>
      </c>
      <c r="B11" s="4">
        <v>2.0</v>
      </c>
      <c r="C11" s="4">
        <v>1.0</v>
      </c>
      <c r="D11" s="4">
        <v>2.0</v>
      </c>
      <c r="E11" s="4">
        <v>1.0</v>
      </c>
      <c r="F11" s="4">
        <v>0.0</v>
      </c>
      <c r="G11" s="4">
        <v>0.0</v>
      </c>
      <c r="H11" s="4">
        <v>4.0</v>
      </c>
      <c r="I11" s="4">
        <v>3.0</v>
      </c>
      <c r="J11" s="4">
        <v>1.0</v>
      </c>
      <c r="K11" s="4">
        <v>4.0</v>
      </c>
      <c r="L11" s="4"/>
      <c r="M11" s="4"/>
      <c r="N11" s="4"/>
      <c r="O11" s="5">
        <f t="shared" si="1"/>
        <v>18</v>
      </c>
      <c r="P11" s="6">
        <f t="shared" si="2"/>
        <v>1.8</v>
      </c>
      <c r="Q11" s="7">
        <f t="shared" si="3"/>
        <v>0.017839445</v>
      </c>
    </row>
    <row r="12" ht="13.5" customHeight="1">
      <c r="A12" s="3" t="s">
        <v>98</v>
      </c>
      <c r="B12" s="4"/>
      <c r="C12" s="4"/>
      <c r="D12" s="4"/>
      <c r="E12" s="4">
        <v>3.0</v>
      </c>
      <c r="F12" s="4">
        <v>4.0</v>
      </c>
      <c r="G12" s="4">
        <v>7.0</v>
      </c>
      <c r="H12" s="4">
        <v>10.0</v>
      </c>
      <c r="I12" s="4">
        <v>3.0</v>
      </c>
      <c r="J12" s="4">
        <v>8.0</v>
      </c>
      <c r="K12" s="4"/>
      <c r="L12" s="4"/>
      <c r="M12" s="4"/>
      <c r="N12" s="4"/>
      <c r="O12" s="5">
        <f t="shared" si="1"/>
        <v>35</v>
      </c>
      <c r="P12" s="6">
        <f t="shared" si="2"/>
        <v>5.833333333</v>
      </c>
      <c r="Q12" s="7">
        <f t="shared" si="3"/>
        <v>0.03468780971</v>
      </c>
    </row>
    <row r="13" ht="13.5" customHeight="1">
      <c r="A13" s="3" t="s">
        <v>110</v>
      </c>
      <c r="B13" s="4"/>
      <c r="C13" s="4"/>
      <c r="D13" s="4"/>
      <c r="E13" s="4">
        <v>3.0</v>
      </c>
      <c r="F13" s="4">
        <v>1.0</v>
      </c>
      <c r="G13" s="4">
        <v>1.0</v>
      </c>
      <c r="H13" s="4">
        <v>4.0</v>
      </c>
      <c r="I13" s="4">
        <v>0.0</v>
      </c>
      <c r="J13" s="4">
        <v>6.0</v>
      </c>
      <c r="K13" s="4"/>
      <c r="L13" s="4"/>
      <c r="M13" s="4"/>
      <c r="N13" s="4"/>
      <c r="O13" s="5">
        <f t="shared" si="1"/>
        <v>15</v>
      </c>
      <c r="P13" s="6">
        <f t="shared" si="2"/>
        <v>2.5</v>
      </c>
      <c r="Q13" s="7">
        <f t="shared" si="3"/>
        <v>0.01486620416</v>
      </c>
    </row>
    <row r="14" ht="13.5" customHeight="1">
      <c r="A14" s="3" t="s">
        <v>11</v>
      </c>
      <c r="B14" s="4">
        <v>3.0</v>
      </c>
      <c r="C14" s="4">
        <v>2.0</v>
      </c>
      <c r="D14" s="4">
        <v>2.0</v>
      </c>
      <c r="E14" s="4">
        <v>1.0</v>
      </c>
      <c r="F14" s="4">
        <v>6.0</v>
      </c>
      <c r="G14" s="4">
        <v>7.0</v>
      </c>
      <c r="H14" s="4">
        <v>0.0</v>
      </c>
      <c r="I14" s="4">
        <v>13.0</v>
      </c>
      <c r="J14" s="4"/>
      <c r="K14" s="4"/>
      <c r="L14" s="4"/>
      <c r="M14" s="4"/>
      <c r="N14" s="4"/>
      <c r="O14" s="5">
        <f t="shared" si="1"/>
        <v>34</v>
      </c>
      <c r="P14" s="6">
        <f t="shared" si="2"/>
        <v>4.25</v>
      </c>
      <c r="Q14" s="7">
        <f t="shared" si="3"/>
        <v>0.03369672944</v>
      </c>
    </row>
    <row r="15" ht="13.5" customHeight="1">
      <c r="A15" s="3" t="s">
        <v>487</v>
      </c>
      <c r="B15" s="4">
        <v>1.0</v>
      </c>
      <c r="C15" s="4">
        <v>0.0</v>
      </c>
      <c r="D15" s="4">
        <v>0.0</v>
      </c>
      <c r="E15" s="4">
        <v>1.0</v>
      </c>
      <c r="F15" s="4">
        <v>1.0</v>
      </c>
      <c r="G15" s="4">
        <v>3.0</v>
      </c>
      <c r="H15" s="4">
        <v>2.0</v>
      </c>
      <c r="I15" s="4">
        <v>7.0</v>
      </c>
      <c r="J15" s="4"/>
      <c r="K15" s="4"/>
      <c r="L15" s="4"/>
      <c r="M15" s="4"/>
      <c r="N15" s="4"/>
      <c r="O15" s="5">
        <f t="shared" si="1"/>
        <v>15</v>
      </c>
      <c r="P15" s="6">
        <f t="shared" si="2"/>
        <v>1.875</v>
      </c>
      <c r="Q15" s="7">
        <f t="shared" si="3"/>
        <v>0.01486620416</v>
      </c>
    </row>
    <row r="16" ht="13.5" customHeight="1">
      <c r="A16" s="3" t="s">
        <v>87</v>
      </c>
      <c r="B16" s="4">
        <v>2.0</v>
      </c>
      <c r="C16" s="4">
        <v>4.0</v>
      </c>
      <c r="D16" s="4">
        <v>2.0</v>
      </c>
      <c r="E16" s="4">
        <v>4.0</v>
      </c>
      <c r="F16" s="4">
        <v>2.0</v>
      </c>
      <c r="G16" s="4">
        <v>1.0</v>
      </c>
      <c r="H16" s="4">
        <v>5.0</v>
      </c>
      <c r="I16" s="4"/>
      <c r="J16" s="4"/>
      <c r="K16" s="4"/>
      <c r="L16" s="4"/>
      <c r="M16" s="4"/>
      <c r="N16" s="4"/>
      <c r="O16" s="5">
        <f t="shared" si="1"/>
        <v>20</v>
      </c>
      <c r="P16" s="6">
        <f t="shared" si="2"/>
        <v>2.857142857</v>
      </c>
      <c r="Q16" s="7">
        <f t="shared" si="3"/>
        <v>0.01982160555</v>
      </c>
    </row>
    <row r="17" ht="13.5" customHeight="1">
      <c r="A17" s="3" t="s">
        <v>181</v>
      </c>
      <c r="B17" s="4">
        <v>2.0</v>
      </c>
      <c r="C17" s="4">
        <v>2.0</v>
      </c>
      <c r="D17" s="4">
        <v>2.0</v>
      </c>
      <c r="E17" s="4">
        <v>0.0</v>
      </c>
      <c r="F17" s="4">
        <v>1.0</v>
      </c>
      <c r="G17" s="4">
        <v>1.0</v>
      </c>
      <c r="H17" s="4">
        <v>8.0</v>
      </c>
      <c r="I17" s="4"/>
      <c r="J17" s="4"/>
      <c r="K17" s="4"/>
      <c r="L17" s="4"/>
      <c r="M17" s="4"/>
      <c r="N17" s="4"/>
      <c r="O17" s="5">
        <f t="shared" si="1"/>
        <v>16</v>
      </c>
      <c r="P17" s="6">
        <f t="shared" si="2"/>
        <v>2.285714286</v>
      </c>
      <c r="Q17" s="7">
        <f t="shared" si="3"/>
        <v>0.01585728444</v>
      </c>
    </row>
    <row r="18" ht="13.5" customHeight="1">
      <c r="A18" s="3" t="s">
        <v>31</v>
      </c>
      <c r="B18" s="4">
        <v>7.0</v>
      </c>
      <c r="C18" s="4">
        <v>9.0</v>
      </c>
      <c r="D18" s="4">
        <v>5.0</v>
      </c>
      <c r="E18" s="4">
        <v>4.0</v>
      </c>
      <c r="F18" s="4">
        <v>7.0</v>
      </c>
      <c r="G18" s="4">
        <v>12.0</v>
      </c>
      <c r="H18" s="4"/>
      <c r="I18" s="4"/>
      <c r="J18" s="4"/>
      <c r="K18" s="4"/>
      <c r="L18" s="4"/>
      <c r="M18" s="4"/>
      <c r="N18" s="4"/>
      <c r="O18" s="5">
        <f t="shared" si="1"/>
        <v>44</v>
      </c>
      <c r="P18" s="6">
        <f t="shared" si="2"/>
        <v>7.333333333</v>
      </c>
      <c r="Q18" s="7">
        <f t="shared" si="3"/>
        <v>0.04360753221</v>
      </c>
    </row>
    <row r="19" ht="13.5" customHeight="1">
      <c r="A19" s="3" t="s">
        <v>53</v>
      </c>
      <c r="B19" s="4">
        <v>4.0</v>
      </c>
      <c r="C19" s="4">
        <v>3.0</v>
      </c>
      <c r="D19" s="4">
        <v>0.0</v>
      </c>
      <c r="E19" s="4">
        <v>1.0</v>
      </c>
      <c r="F19" s="4">
        <v>0.0</v>
      </c>
      <c r="G19" s="4">
        <v>2.0</v>
      </c>
      <c r="H19" s="4"/>
      <c r="I19" s="4"/>
      <c r="J19" s="4"/>
      <c r="K19" s="4"/>
      <c r="L19" s="4"/>
      <c r="M19" s="4"/>
      <c r="N19" s="4"/>
      <c r="O19" s="5">
        <f t="shared" si="1"/>
        <v>10</v>
      </c>
      <c r="P19" s="6">
        <f t="shared" si="2"/>
        <v>1.666666667</v>
      </c>
      <c r="Q19" s="7">
        <f t="shared" si="3"/>
        <v>0.009910802775</v>
      </c>
    </row>
    <row r="20" ht="13.5" customHeight="1">
      <c r="A20" s="3" t="s">
        <v>197</v>
      </c>
      <c r="B20" s="4">
        <v>4.0</v>
      </c>
      <c r="C20" s="4">
        <v>2.0</v>
      </c>
      <c r="D20" s="4">
        <v>3.0</v>
      </c>
      <c r="E20" s="4">
        <v>2.0</v>
      </c>
      <c r="F20" s="4">
        <v>6.0</v>
      </c>
      <c r="G20" s="4"/>
      <c r="H20" s="4"/>
      <c r="I20" s="4"/>
      <c r="J20" s="4"/>
      <c r="K20" s="4"/>
      <c r="L20" s="4"/>
      <c r="M20" s="4"/>
      <c r="N20" s="4"/>
      <c r="O20" s="5">
        <f t="shared" si="1"/>
        <v>17</v>
      </c>
      <c r="P20" s="6">
        <f t="shared" si="2"/>
        <v>3.4</v>
      </c>
      <c r="Q20" s="7">
        <f t="shared" si="3"/>
        <v>0.01684836472</v>
      </c>
    </row>
    <row r="21" ht="13.5" customHeight="1">
      <c r="A21" s="3" t="s">
        <v>496</v>
      </c>
      <c r="B21" s="4">
        <v>3.0</v>
      </c>
      <c r="C21" s="4">
        <v>2.0</v>
      </c>
      <c r="D21" s="4">
        <v>2.0</v>
      </c>
      <c r="E21" s="4">
        <v>2.0</v>
      </c>
      <c r="F21" s="4">
        <v>8.0</v>
      </c>
      <c r="G21" s="4"/>
      <c r="H21" s="4"/>
      <c r="I21" s="4"/>
      <c r="J21" s="4"/>
      <c r="K21" s="4"/>
      <c r="L21" s="4"/>
      <c r="M21" s="4"/>
      <c r="N21" s="4"/>
      <c r="O21" s="5">
        <f t="shared" si="1"/>
        <v>17</v>
      </c>
      <c r="P21" s="6">
        <f t="shared" si="2"/>
        <v>3.4</v>
      </c>
      <c r="Q21" s="7">
        <f t="shared" si="3"/>
        <v>0.01684836472</v>
      </c>
    </row>
    <row r="22" ht="13.5" customHeight="1">
      <c r="A22" s="3" t="s">
        <v>96</v>
      </c>
      <c r="B22" s="4">
        <v>10.0</v>
      </c>
      <c r="C22" s="4">
        <v>2.0</v>
      </c>
      <c r="D22" s="4">
        <v>6.0</v>
      </c>
      <c r="E22" s="4">
        <v>0.0</v>
      </c>
      <c r="F22" s="4"/>
      <c r="G22" s="4"/>
      <c r="H22" s="4"/>
      <c r="I22" s="4"/>
      <c r="J22" s="4"/>
      <c r="K22" s="4"/>
      <c r="L22" s="4"/>
      <c r="M22" s="4"/>
      <c r="N22" s="4"/>
      <c r="O22" s="5">
        <f t="shared" si="1"/>
        <v>18</v>
      </c>
      <c r="P22" s="6">
        <f t="shared" si="2"/>
        <v>4.5</v>
      </c>
      <c r="Q22" s="7">
        <f t="shared" si="3"/>
        <v>0.017839445</v>
      </c>
    </row>
    <row r="23" ht="13.5" customHeight="1">
      <c r="A23" s="3" t="s">
        <v>112</v>
      </c>
      <c r="B23" s="4">
        <v>5.0</v>
      </c>
      <c r="C23" s="4">
        <v>2.0</v>
      </c>
      <c r="D23" s="4">
        <v>5.0</v>
      </c>
      <c r="E23" s="4">
        <v>2.0</v>
      </c>
      <c r="F23" s="4"/>
      <c r="G23" s="4"/>
      <c r="H23" s="4"/>
      <c r="I23" s="4"/>
      <c r="J23" s="4"/>
      <c r="K23" s="4"/>
      <c r="L23" s="4"/>
      <c r="M23" s="4"/>
      <c r="N23" s="4"/>
      <c r="O23" s="5">
        <f t="shared" si="1"/>
        <v>14</v>
      </c>
      <c r="P23" s="6">
        <f t="shared" si="2"/>
        <v>3.5</v>
      </c>
      <c r="Q23" s="7">
        <f t="shared" si="3"/>
        <v>0.01387512389</v>
      </c>
    </row>
    <row r="24" ht="13.5" customHeight="1">
      <c r="A24" s="3" t="s">
        <v>85</v>
      </c>
      <c r="B24" s="4">
        <v>6.0</v>
      </c>
      <c r="C24" s="4">
        <v>4.0</v>
      </c>
      <c r="D24" s="4">
        <v>7.0</v>
      </c>
      <c r="E24" s="4">
        <v>2.0</v>
      </c>
      <c r="F24" s="4"/>
      <c r="G24" s="4"/>
      <c r="H24" s="4"/>
      <c r="I24" s="4"/>
      <c r="J24" s="4"/>
      <c r="K24" s="4"/>
      <c r="L24" s="4"/>
      <c r="M24" s="4"/>
      <c r="N24" s="4"/>
      <c r="O24" s="5">
        <f t="shared" si="1"/>
        <v>19</v>
      </c>
      <c r="P24" s="6">
        <f t="shared" si="2"/>
        <v>4.75</v>
      </c>
      <c r="Q24" s="7">
        <f t="shared" si="3"/>
        <v>0.01883052527</v>
      </c>
    </row>
    <row r="25" ht="13.5" customHeight="1">
      <c r="A25" s="3" t="s">
        <v>497</v>
      </c>
      <c r="B25" s="4">
        <v>2.0</v>
      </c>
      <c r="C25" s="4">
        <v>1.0</v>
      </c>
      <c r="D25" s="4">
        <v>5.0</v>
      </c>
      <c r="E25" s="4">
        <v>1.0</v>
      </c>
      <c r="F25" s="4"/>
      <c r="G25" s="4"/>
      <c r="H25" s="4"/>
      <c r="I25" s="4"/>
      <c r="J25" s="4"/>
      <c r="K25" s="4"/>
      <c r="L25" s="4"/>
      <c r="M25" s="4"/>
      <c r="N25" s="4"/>
      <c r="O25" s="5">
        <f t="shared" si="1"/>
        <v>9</v>
      </c>
      <c r="P25" s="6">
        <f t="shared" si="2"/>
        <v>2.25</v>
      </c>
      <c r="Q25" s="7">
        <f t="shared" si="3"/>
        <v>0.008919722498</v>
      </c>
    </row>
    <row r="26" ht="13.5" customHeight="1">
      <c r="A26" s="3" t="s">
        <v>29</v>
      </c>
      <c r="B26" s="4">
        <v>6.0</v>
      </c>
      <c r="C26" s="4">
        <v>3.0</v>
      </c>
      <c r="D26" s="4">
        <v>3.0</v>
      </c>
      <c r="E26" s="4">
        <v>0.0</v>
      </c>
      <c r="F26" s="4"/>
      <c r="G26" s="4"/>
      <c r="H26" s="4"/>
      <c r="I26" s="4"/>
      <c r="J26" s="4"/>
      <c r="K26" s="4"/>
      <c r="L26" s="4"/>
      <c r="M26" s="4"/>
      <c r="N26" s="4"/>
      <c r="O26" s="5">
        <f t="shared" si="1"/>
        <v>12</v>
      </c>
      <c r="P26" s="6">
        <f t="shared" si="2"/>
        <v>3</v>
      </c>
      <c r="Q26" s="7">
        <f t="shared" si="3"/>
        <v>0.01189296333</v>
      </c>
    </row>
    <row r="27" ht="13.5" customHeight="1">
      <c r="A27" s="3" t="s">
        <v>498</v>
      </c>
      <c r="B27" s="4">
        <v>4.0</v>
      </c>
      <c r="C27" s="4">
        <v>0.0</v>
      </c>
      <c r="D27" s="4">
        <v>2.0</v>
      </c>
      <c r="E27" s="4">
        <v>0.0</v>
      </c>
      <c r="F27" s="4"/>
      <c r="G27" s="4"/>
      <c r="H27" s="4"/>
      <c r="I27" s="4"/>
      <c r="J27" s="4"/>
      <c r="K27" s="4"/>
      <c r="L27" s="4"/>
      <c r="M27" s="4"/>
      <c r="N27" s="4"/>
      <c r="O27" s="5">
        <f t="shared" si="1"/>
        <v>6</v>
      </c>
      <c r="P27" s="6">
        <f t="shared" si="2"/>
        <v>1.5</v>
      </c>
      <c r="Q27" s="7">
        <f t="shared" si="3"/>
        <v>0.005946481665</v>
      </c>
    </row>
    <row r="28" ht="13.5" customHeight="1">
      <c r="A28" s="3" t="s">
        <v>188</v>
      </c>
      <c r="B28" s="4">
        <v>7.0</v>
      </c>
      <c r="C28" s="4">
        <v>10.0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5">
        <f t="shared" si="1"/>
        <v>17</v>
      </c>
      <c r="P28" s="6">
        <f t="shared" si="2"/>
        <v>8.5</v>
      </c>
      <c r="Q28" s="7">
        <f t="shared" si="3"/>
        <v>0.01684836472</v>
      </c>
    </row>
    <row r="29" ht="13.5" customHeight="1">
      <c r="A29" s="3" t="s">
        <v>499</v>
      </c>
      <c r="B29" s="4">
        <v>2.0</v>
      </c>
      <c r="C29" s="4">
        <v>4.0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5">
        <f t="shared" si="1"/>
        <v>6</v>
      </c>
      <c r="P29" s="6">
        <f t="shared" si="2"/>
        <v>3</v>
      </c>
      <c r="Q29" s="7">
        <f t="shared" si="3"/>
        <v>0.005946481665</v>
      </c>
    </row>
    <row r="30" ht="13.5" customHeight="1">
      <c r="A30" s="3" t="s">
        <v>275</v>
      </c>
      <c r="B30" s="4">
        <v>4.0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5">
        <f t="shared" si="1"/>
        <v>4</v>
      </c>
      <c r="P30" s="6">
        <f t="shared" si="2"/>
        <v>4</v>
      </c>
      <c r="Q30" s="7">
        <f t="shared" si="3"/>
        <v>0.00396432111</v>
      </c>
    </row>
    <row r="31" ht="13.5" customHeight="1">
      <c r="A31" s="3" t="s">
        <v>179</v>
      </c>
      <c r="B31" s="4">
        <v>5.0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5">
        <f t="shared" si="1"/>
        <v>5</v>
      </c>
      <c r="P31" s="6">
        <f t="shared" si="2"/>
        <v>5</v>
      </c>
      <c r="Q31" s="7">
        <f t="shared" si="3"/>
        <v>0.004955401388</v>
      </c>
    </row>
    <row r="32" ht="13.5" customHeight="1">
      <c r="A32" s="10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</row>
    <row r="33" ht="13.5" customHeight="1">
      <c r="A33" s="10" t="s">
        <v>26</v>
      </c>
      <c r="B33" s="11">
        <f t="shared" ref="B33:O33" si="4">SUM(B$2:B$31)</f>
        <v>117</v>
      </c>
      <c r="C33" s="11">
        <f t="shared" si="4"/>
        <v>90</v>
      </c>
      <c r="D33" s="11">
        <f t="shared" si="4"/>
        <v>81</v>
      </c>
      <c r="E33" s="11">
        <f t="shared" si="4"/>
        <v>67</v>
      </c>
      <c r="F33" s="11">
        <f t="shared" si="4"/>
        <v>73</v>
      </c>
      <c r="G33" s="11">
        <f t="shared" si="4"/>
        <v>70</v>
      </c>
      <c r="H33" s="11">
        <f t="shared" si="4"/>
        <v>62</v>
      </c>
      <c r="I33" s="11">
        <f t="shared" si="4"/>
        <v>75</v>
      </c>
      <c r="J33" s="11">
        <f t="shared" si="4"/>
        <v>69</v>
      </c>
      <c r="K33" s="11">
        <f t="shared" si="4"/>
        <v>77</v>
      </c>
      <c r="L33" s="11">
        <f t="shared" si="4"/>
        <v>65</v>
      </c>
      <c r="M33" s="11">
        <f t="shared" si="4"/>
        <v>84</v>
      </c>
      <c r="N33" s="11">
        <f t="shared" si="4"/>
        <v>79</v>
      </c>
      <c r="O33" s="11">
        <f t="shared" si="4"/>
        <v>1009</v>
      </c>
      <c r="P33" s="11"/>
      <c r="Q33" s="11"/>
    </row>
    <row r="34" ht="13.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</row>
    <row r="35" ht="13.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ht="13.5" customHeight="1">
      <c r="A45" s="9"/>
      <c r="B45" s="9"/>
      <c r="C45" s="9"/>
      <c r="D45" s="9"/>
      <c r="E45" s="13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</row>
    <row r="980" ht="13.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</row>
    <row r="981" ht="13.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</row>
    <row r="982" ht="13.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</row>
    <row r="983" ht="13.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</row>
    <row r="984" ht="13.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</row>
    <row r="985" ht="13.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</row>
    <row r="986" ht="13.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</row>
  </sheetData>
  <conditionalFormatting sqref="B2:N31">
    <cfRule type="containsBlanks" dxfId="0" priority="1">
      <formula>LEN(TRIM(B2))=0</formula>
    </cfRule>
  </conditionalFormatting>
  <conditionalFormatting sqref="B2:B31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31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31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31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31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31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31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31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31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31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31">
    <cfRule type="colorScale" priority="1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31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31">
    <cfRule type="colorScale" priority="1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57"/>
    <col customWidth="1" min="2" max="13" width="4.71"/>
    <col customWidth="1" min="14" max="16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2" t="s">
        <v>1</v>
      </c>
      <c r="O1" s="2" t="s">
        <v>2</v>
      </c>
      <c r="P1" s="2" t="s">
        <v>3</v>
      </c>
    </row>
    <row r="2" ht="13.5" customHeight="1">
      <c r="A2" s="8" t="s">
        <v>78</v>
      </c>
      <c r="B2" s="4">
        <v>9.0</v>
      </c>
      <c r="C2" s="4">
        <v>4.0</v>
      </c>
      <c r="D2" s="4">
        <v>8.0</v>
      </c>
      <c r="E2" s="4">
        <v>3.0</v>
      </c>
      <c r="F2" s="4">
        <v>4.0</v>
      </c>
      <c r="G2" s="4">
        <v>8.0</v>
      </c>
      <c r="H2" s="4">
        <v>8.0</v>
      </c>
      <c r="I2" s="4">
        <v>8.0</v>
      </c>
      <c r="J2" s="4">
        <v>11.0</v>
      </c>
      <c r="K2" s="4">
        <v>10.0</v>
      </c>
      <c r="L2" s="4">
        <v>8.0</v>
      </c>
      <c r="M2" s="4">
        <v>17.0</v>
      </c>
      <c r="N2" s="5">
        <f t="shared" ref="N2:N27" si="1">SUM(B2:M2)</f>
        <v>98</v>
      </c>
      <c r="O2" s="6">
        <f t="shared" ref="O2:O27" si="2">AVERAGE(B2:M2)</f>
        <v>8.166666667</v>
      </c>
      <c r="P2" s="7">
        <f t="shared" ref="P2:P27" si="3">N2/$N$29</f>
        <v>0.102189781</v>
      </c>
    </row>
    <row r="3" ht="13.5" customHeight="1">
      <c r="A3" s="3" t="s">
        <v>29</v>
      </c>
      <c r="B3" s="4">
        <v>4.0</v>
      </c>
      <c r="C3" s="4">
        <v>1.0</v>
      </c>
      <c r="D3" s="4">
        <v>3.0</v>
      </c>
      <c r="E3" s="4">
        <v>0.0</v>
      </c>
      <c r="F3" s="4">
        <v>7.0</v>
      </c>
      <c r="G3" s="4">
        <v>3.0</v>
      </c>
      <c r="H3" s="4">
        <v>10.0</v>
      </c>
      <c r="I3" s="4">
        <v>10.0</v>
      </c>
      <c r="J3" s="4">
        <v>10.0</v>
      </c>
      <c r="K3" s="4">
        <v>9.0</v>
      </c>
      <c r="L3" s="4">
        <v>11.0</v>
      </c>
      <c r="M3" s="4">
        <v>15.0</v>
      </c>
      <c r="N3" s="5">
        <f t="shared" si="1"/>
        <v>83</v>
      </c>
      <c r="O3" s="6">
        <f t="shared" si="2"/>
        <v>6.916666667</v>
      </c>
      <c r="P3" s="7">
        <f t="shared" si="3"/>
        <v>0.08654848801</v>
      </c>
    </row>
    <row r="4" ht="13.5" customHeight="1">
      <c r="A4" s="3" t="s">
        <v>45</v>
      </c>
      <c r="B4" s="4">
        <v>5.0</v>
      </c>
      <c r="C4" s="4">
        <v>6.0</v>
      </c>
      <c r="D4" s="4">
        <v>4.0</v>
      </c>
      <c r="E4" s="4">
        <v>2.0</v>
      </c>
      <c r="F4" s="4">
        <v>1.0</v>
      </c>
      <c r="G4" s="4">
        <v>1.0</v>
      </c>
      <c r="H4" s="4">
        <v>11.0</v>
      </c>
      <c r="I4" s="4">
        <v>6.0</v>
      </c>
      <c r="J4" s="4">
        <v>9.0</v>
      </c>
      <c r="K4" s="4">
        <v>6.0</v>
      </c>
      <c r="L4" s="4">
        <v>7.0</v>
      </c>
      <c r="M4" s="4">
        <v>11.0</v>
      </c>
      <c r="N4" s="5">
        <f t="shared" si="1"/>
        <v>69</v>
      </c>
      <c r="O4" s="6">
        <f t="shared" si="2"/>
        <v>5.75</v>
      </c>
      <c r="P4" s="7">
        <f t="shared" si="3"/>
        <v>0.07194994786</v>
      </c>
    </row>
    <row r="5" ht="13.5" customHeight="1">
      <c r="A5" s="8" t="s">
        <v>74</v>
      </c>
      <c r="B5" s="4">
        <v>4.0</v>
      </c>
      <c r="C5" s="4">
        <v>2.0</v>
      </c>
      <c r="D5" s="4">
        <v>2.0</v>
      </c>
      <c r="E5" s="4">
        <v>1.0</v>
      </c>
      <c r="F5" s="4">
        <v>3.0</v>
      </c>
      <c r="G5" s="4">
        <v>6.0</v>
      </c>
      <c r="H5" s="4">
        <v>4.0</v>
      </c>
      <c r="I5" s="4">
        <v>4.0</v>
      </c>
      <c r="J5" s="4">
        <v>10.0</v>
      </c>
      <c r="K5" s="4">
        <v>7.0</v>
      </c>
      <c r="L5" s="4">
        <v>7.0</v>
      </c>
      <c r="M5" s="4">
        <v>11.0</v>
      </c>
      <c r="N5" s="5">
        <f t="shared" si="1"/>
        <v>61</v>
      </c>
      <c r="O5" s="6">
        <f t="shared" si="2"/>
        <v>5.083333333</v>
      </c>
      <c r="P5" s="7">
        <f t="shared" si="3"/>
        <v>0.06360792492</v>
      </c>
    </row>
    <row r="6" ht="13.5" customHeight="1">
      <c r="A6" s="3" t="s">
        <v>43</v>
      </c>
      <c r="B6" s="4">
        <v>6.0</v>
      </c>
      <c r="C6" s="4">
        <v>6.0</v>
      </c>
      <c r="D6" s="4">
        <v>5.0</v>
      </c>
      <c r="E6" s="4">
        <v>3.0</v>
      </c>
      <c r="F6" s="4">
        <v>6.0</v>
      </c>
      <c r="G6" s="4">
        <v>6.0</v>
      </c>
      <c r="H6" s="4">
        <v>2.0</v>
      </c>
      <c r="I6" s="4">
        <v>5.0</v>
      </c>
      <c r="J6" s="4">
        <v>3.0</v>
      </c>
      <c r="K6" s="4">
        <v>4.0</v>
      </c>
      <c r="L6" s="4">
        <v>6.0</v>
      </c>
      <c r="M6" s="4">
        <v>9.0</v>
      </c>
      <c r="N6" s="5">
        <f t="shared" si="1"/>
        <v>61</v>
      </c>
      <c r="O6" s="6">
        <f t="shared" si="2"/>
        <v>5.083333333</v>
      </c>
      <c r="P6" s="7">
        <f t="shared" si="3"/>
        <v>0.06360792492</v>
      </c>
    </row>
    <row r="7" ht="13.5" customHeight="1">
      <c r="A7" s="3" t="s">
        <v>88</v>
      </c>
      <c r="B7" s="4">
        <v>3.0</v>
      </c>
      <c r="C7" s="4">
        <v>3.0</v>
      </c>
      <c r="D7" s="4">
        <v>2.0</v>
      </c>
      <c r="E7" s="4">
        <v>2.0</v>
      </c>
      <c r="F7" s="4">
        <v>1.0</v>
      </c>
      <c r="G7" s="4">
        <v>2.0</v>
      </c>
      <c r="H7" s="4">
        <v>2.0</v>
      </c>
      <c r="I7" s="4">
        <v>4.0</v>
      </c>
      <c r="J7" s="4">
        <v>4.0</v>
      </c>
      <c r="K7" s="4">
        <v>3.0</v>
      </c>
      <c r="L7" s="4">
        <v>2.0</v>
      </c>
      <c r="M7" s="4">
        <v>4.0</v>
      </c>
      <c r="N7" s="5">
        <f t="shared" si="1"/>
        <v>32</v>
      </c>
      <c r="O7" s="6">
        <f t="shared" si="2"/>
        <v>2.666666667</v>
      </c>
      <c r="P7" s="7">
        <f t="shared" si="3"/>
        <v>0.03336809176</v>
      </c>
    </row>
    <row r="8" ht="13.5" customHeight="1">
      <c r="A8" s="3" t="s">
        <v>450</v>
      </c>
      <c r="B8" s="4">
        <v>7.0</v>
      </c>
      <c r="C8" s="4">
        <v>4.0</v>
      </c>
      <c r="D8" s="4">
        <v>3.0</v>
      </c>
      <c r="E8" s="4">
        <v>5.0</v>
      </c>
      <c r="F8" s="4">
        <v>14.0</v>
      </c>
      <c r="G8" s="4"/>
      <c r="H8" s="4"/>
      <c r="I8" s="4"/>
      <c r="J8" s="4">
        <v>10.0</v>
      </c>
      <c r="K8" s="4">
        <v>12.0</v>
      </c>
      <c r="L8" s="4">
        <v>15.0</v>
      </c>
      <c r="M8" s="4"/>
      <c r="N8" s="5">
        <f t="shared" si="1"/>
        <v>70</v>
      </c>
      <c r="O8" s="6">
        <f t="shared" si="2"/>
        <v>8.75</v>
      </c>
      <c r="P8" s="7">
        <f t="shared" si="3"/>
        <v>0.07299270073</v>
      </c>
    </row>
    <row r="9" ht="13.5" customHeight="1">
      <c r="A9" s="3" t="s">
        <v>31</v>
      </c>
      <c r="B9" s="4">
        <v>6.0</v>
      </c>
      <c r="C9" s="4">
        <v>9.0</v>
      </c>
      <c r="D9" s="4">
        <v>0.0</v>
      </c>
      <c r="E9" s="4">
        <v>5.0</v>
      </c>
      <c r="F9" s="4">
        <v>9.0</v>
      </c>
      <c r="G9" s="4"/>
      <c r="H9" s="4"/>
      <c r="I9" s="4"/>
      <c r="J9" s="4">
        <v>3.0</v>
      </c>
      <c r="K9" s="4">
        <v>5.0</v>
      </c>
      <c r="L9" s="4">
        <v>6.0</v>
      </c>
      <c r="M9" s="4"/>
      <c r="N9" s="5">
        <f t="shared" si="1"/>
        <v>43</v>
      </c>
      <c r="O9" s="6">
        <f t="shared" si="2"/>
        <v>5.375</v>
      </c>
      <c r="P9" s="7">
        <f t="shared" si="3"/>
        <v>0.04483837331</v>
      </c>
    </row>
    <row r="10" ht="13.5" customHeight="1">
      <c r="A10" s="3" t="s">
        <v>239</v>
      </c>
      <c r="B10" s="4">
        <v>2.0</v>
      </c>
      <c r="C10" s="4">
        <v>0.0</v>
      </c>
      <c r="D10" s="4">
        <v>2.0</v>
      </c>
      <c r="E10" s="4">
        <v>2.0</v>
      </c>
      <c r="F10" s="4">
        <v>9.0</v>
      </c>
      <c r="G10" s="4">
        <v>3.0</v>
      </c>
      <c r="H10" s="4">
        <v>7.0</v>
      </c>
      <c r="I10" s="4">
        <v>7.0</v>
      </c>
      <c r="J10" s="4">
        <v>9.0</v>
      </c>
      <c r="K10" s="4">
        <v>11.0</v>
      </c>
      <c r="L10" s="4">
        <v>2.0</v>
      </c>
      <c r="M10" s="4"/>
      <c r="N10" s="5">
        <f t="shared" si="1"/>
        <v>54</v>
      </c>
      <c r="O10" s="6">
        <f t="shared" si="2"/>
        <v>4.909090909</v>
      </c>
      <c r="P10" s="7">
        <f t="shared" si="3"/>
        <v>0.05630865485</v>
      </c>
    </row>
    <row r="11" ht="13.5" customHeight="1">
      <c r="A11" s="3" t="s">
        <v>52</v>
      </c>
      <c r="B11" s="4">
        <v>12.0</v>
      </c>
      <c r="C11" s="4">
        <v>3.0</v>
      </c>
      <c r="D11" s="4">
        <v>1.0</v>
      </c>
      <c r="E11" s="4">
        <v>2.0</v>
      </c>
      <c r="F11" s="4">
        <v>12.0</v>
      </c>
      <c r="G11" s="4">
        <v>7.0</v>
      </c>
      <c r="H11" s="4">
        <v>1.0</v>
      </c>
      <c r="I11" s="4">
        <v>5.0</v>
      </c>
      <c r="J11" s="4">
        <v>10.0</v>
      </c>
      <c r="K11" s="4">
        <v>1.0</v>
      </c>
      <c r="L11" s="4"/>
      <c r="M11" s="4"/>
      <c r="N11" s="5">
        <f t="shared" si="1"/>
        <v>54</v>
      </c>
      <c r="O11" s="6">
        <f t="shared" si="2"/>
        <v>5.4</v>
      </c>
      <c r="P11" s="7">
        <f t="shared" si="3"/>
        <v>0.05630865485</v>
      </c>
    </row>
    <row r="12" ht="13.5" customHeight="1">
      <c r="A12" s="3" t="s">
        <v>67</v>
      </c>
      <c r="B12" s="4">
        <v>8.0</v>
      </c>
      <c r="C12" s="4">
        <v>3.0</v>
      </c>
      <c r="D12" s="4">
        <v>1.0</v>
      </c>
      <c r="E12" s="4">
        <v>7.0</v>
      </c>
      <c r="F12" s="4">
        <v>13.0</v>
      </c>
      <c r="G12" s="4">
        <v>8.0</v>
      </c>
      <c r="H12" s="4">
        <v>5.0</v>
      </c>
      <c r="I12" s="4">
        <v>10.0</v>
      </c>
      <c r="J12" s="4">
        <v>2.0</v>
      </c>
      <c r="K12" s="4"/>
      <c r="L12" s="4"/>
      <c r="M12" s="4"/>
      <c r="N12" s="5">
        <f t="shared" si="1"/>
        <v>57</v>
      </c>
      <c r="O12" s="6">
        <f t="shared" si="2"/>
        <v>6.333333333</v>
      </c>
      <c r="P12" s="7">
        <f t="shared" si="3"/>
        <v>0.05943691345</v>
      </c>
    </row>
    <row r="13" ht="13.5" customHeight="1">
      <c r="A13" s="3" t="s">
        <v>10</v>
      </c>
      <c r="B13" s="4">
        <v>3.0</v>
      </c>
      <c r="C13" s="4">
        <v>3.0</v>
      </c>
      <c r="D13" s="4">
        <v>1.0</v>
      </c>
      <c r="E13" s="4">
        <v>7.0</v>
      </c>
      <c r="F13" s="4">
        <v>3.0</v>
      </c>
      <c r="G13" s="4">
        <v>3.0</v>
      </c>
      <c r="H13" s="4">
        <v>1.0</v>
      </c>
      <c r="I13" s="4">
        <v>7.0</v>
      </c>
      <c r="J13" s="4">
        <v>0.0</v>
      </c>
      <c r="K13" s="4"/>
      <c r="L13" s="4"/>
      <c r="M13" s="4"/>
      <c r="N13" s="5">
        <f t="shared" si="1"/>
        <v>28</v>
      </c>
      <c r="O13" s="6">
        <f t="shared" si="2"/>
        <v>3.111111111</v>
      </c>
      <c r="P13" s="7">
        <f t="shared" si="3"/>
        <v>0.02919708029</v>
      </c>
    </row>
    <row r="14" ht="13.5" customHeight="1">
      <c r="A14" s="3" t="s">
        <v>57</v>
      </c>
      <c r="B14" s="4">
        <v>2.0</v>
      </c>
      <c r="C14" s="4">
        <v>8.0</v>
      </c>
      <c r="D14" s="4">
        <v>2.0</v>
      </c>
      <c r="E14" s="4">
        <v>2.0</v>
      </c>
      <c r="F14" s="4">
        <v>6.0</v>
      </c>
      <c r="G14" s="4">
        <v>9.0</v>
      </c>
      <c r="H14" s="4">
        <v>6.0</v>
      </c>
      <c r="I14" s="4"/>
      <c r="J14" s="4"/>
      <c r="K14" s="4"/>
      <c r="L14" s="4"/>
      <c r="M14" s="4"/>
      <c r="N14" s="5">
        <f t="shared" si="1"/>
        <v>35</v>
      </c>
      <c r="O14" s="6">
        <f t="shared" si="2"/>
        <v>5</v>
      </c>
      <c r="P14" s="7">
        <f t="shared" si="3"/>
        <v>0.03649635036</v>
      </c>
    </row>
    <row r="15" ht="13.5" customHeight="1">
      <c r="A15" s="3" t="s">
        <v>492</v>
      </c>
      <c r="B15" s="4">
        <v>2.0</v>
      </c>
      <c r="C15" s="4">
        <v>8.0</v>
      </c>
      <c r="D15" s="4">
        <v>2.0</v>
      </c>
      <c r="E15" s="4">
        <v>1.0</v>
      </c>
      <c r="F15" s="4">
        <v>3.0</v>
      </c>
      <c r="G15" s="4">
        <v>8.0</v>
      </c>
      <c r="H15" s="4">
        <v>4.0</v>
      </c>
      <c r="I15" s="4"/>
      <c r="J15" s="4"/>
      <c r="K15" s="4"/>
      <c r="L15" s="4"/>
      <c r="M15" s="4"/>
      <c r="N15" s="5">
        <f t="shared" si="1"/>
        <v>28</v>
      </c>
      <c r="O15" s="6">
        <f t="shared" si="2"/>
        <v>4</v>
      </c>
      <c r="P15" s="7">
        <f t="shared" si="3"/>
        <v>0.02919708029</v>
      </c>
    </row>
    <row r="16" ht="13.5" customHeight="1">
      <c r="A16" s="3" t="s">
        <v>190</v>
      </c>
      <c r="B16" s="4">
        <v>7.0</v>
      </c>
      <c r="C16" s="4">
        <v>2.0</v>
      </c>
      <c r="D16" s="4">
        <v>5.0</v>
      </c>
      <c r="E16" s="4">
        <v>8.0</v>
      </c>
      <c r="F16" s="4">
        <v>5.0</v>
      </c>
      <c r="G16" s="4">
        <v>5.0</v>
      </c>
      <c r="H16" s="4">
        <v>1.0</v>
      </c>
      <c r="I16" s="4"/>
      <c r="J16" s="4"/>
      <c r="K16" s="4"/>
      <c r="L16" s="4"/>
      <c r="M16" s="4"/>
      <c r="N16" s="5">
        <f t="shared" si="1"/>
        <v>33</v>
      </c>
      <c r="O16" s="6">
        <f t="shared" si="2"/>
        <v>4.714285714</v>
      </c>
      <c r="P16" s="7">
        <f t="shared" si="3"/>
        <v>0.03441084463</v>
      </c>
    </row>
    <row r="17" ht="13.5" customHeight="1">
      <c r="A17" s="3" t="s">
        <v>500</v>
      </c>
      <c r="B17" s="4">
        <v>9.0</v>
      </c>
      <c r="C17" s="4">
        <v>1.0</v>
      </c>
      <c r="D17" s="4">
        <v>8.0</v>
      </c>
      <c r="E17" s="4">
        <v>5.0</v>
      </c>
      <c r="F17" s="4">
        <v>7.0</v>
      </c>
      <c r="G17" s="4">
        <v>11.0</v>
      </c>
      <c r="H17" s="4">
        <v>1.0</v>
      </c>
      <c r="I17" s="4"/>
      <c r="J17" s="4"/>
      <c r="K17" s="4"/>
      <c r="L17" s="4"/>
      <c r="M17" s="4"/>
      <c r="N17" s="5">
        <f t="shared" si="1"/>
        <v>42</v>
      </c>
      <c r="O17" s="6">
        <f t="shared" si="2"/>
        <v>6</v>
      </c>
      <c r="P17" s="7">
        <f t="shared" si="3"/>
        <v>0.04379562044</v>
      </c>
    </row>
    <row r="18" ht="13.5" customHeight="1">
      <c r="A18" s="3" t="s">
        <v>252</v>
      </c>
      <c r="B18" s="4">
        <v>2.0</v>
      </c>
      <c r="C18" s="4">
        <v>1.0</v>
      </c>
      <c r="D18" s="4">
        <v>3.0</v>
      </c>
      <c r="E18" s="4">
        <v>3.0</v>
      </c>
      <c r="F18" s="4"/>
      <c r="G18" s="4"/>
      <c r="H18" s="4"/>
      <c r="I18" s="4"/>
      <c r="J18" s="4"/>
      <c r="K18" s="4"/>
      <c r="L18" s="4"/>
      <c r="M18" s="4"/>
      <c r="N18" s="5">
        <f t="shared" si="1"/>
        <v>9</v>
      </c>
      <c r="O18" s="6">
        <f t="shared" si="2"/>
        <v>2.25</v>
      </c>
      <c r="P18" s="7">
        <f t="shared" si="3"/>
        <v>0.009384775808</v>
      </c>
    </row>
    <row r="19" ht="13.5" customHeight="1">
      <c r="A19" s="3" t="s">
        <v>4</v>
      </c>
      <c r="B19" s="4">
        <v>5.0</v>
      </c>
      <c r="C19" s="4">
        <v>3.0</v>
      </c>
      <c r="D19" s="4">
        <v>2.0</v>
      </c>
      <c r="E19" s="4">
        <v>7.0</v>
      </c>
      <c r="F19" s="4"/>
      <c r="G19" s="4"/>
      <c r="H19" s="4"/>
      <c r="I19" s="4"/>
      <c r="J19" s="4"/>
      <c r="K19" s="4"/>
      <c r="L19" s="4"/>
      <c r="M19" s="4"/>
      <c r="N19" s="5">
        <f t="shared" si="1"/>
        <v>17</v>
      </c>
      <c r="O19" s="6">
        <f t="shared" si="2"/>
        <v>4.25</v>
      </c>
      <c r="P19" s="7">
        <f t="shared" si="3"/>
        <v>0.01772679875</v>
      </c>
    </row>
    <row r="20" ht="13.5" customHeight="1">
      <c r="A20" s="3" t="s">
        <v>501</v>
      </c>
      <c r="B20" s="4">
        <v>2.0</v>
      </c>
      <c r="C20" s="4">
        <v>1.0</v>
      </c>
      <c r="D20" s="4">
        <v>3.0</v>
      </c>
      <c r="E20" s="4"/>
      <c r="F20" s="4"/>
      <c r="G20" s="4"/>
      <c r="H20" s="4"/>
      <c r="I20" s="4"/>
      <c r="J20" s="4"/>
      <c r="K20" s="4"/>
      <c r="L20" s="4"/>
      <c r="M20" s="4"/>
      <c r="N20" s="5">
        <f t="shared" si="1"/>
        <v>6</v>
      </c>
      <c r="O20" s="6">
        <f t="shared" si="2"/>
        <v>2</v>
      </c>
      <c r="P20" s="7">
        <f t="shared" si="3"/>
        <v>0.006256517205</v>
      </c>
    </row>
    <row r="21" ht="13.5" customHeight="1">
      <c r="A21" s="3" t="s">
        <v>162</v>
      </c>
      <c r="B21" s="4">
        <v>5.0</v>
      </c>
      <c r="C21" s="4">
        <v>2.0</v>
      </c>
      <c r="D21" s="4">
        <v>8.0</v>
      </c>
      <c r="E21" s="4"/>
      <c r="F21" s="4"/>
      <c r="G21" s="4"/>
      <c r="H21" s="4"/>
      <c r="I21" s="4"/>
      <c r="J21" s="4"/>
      <c r="K21" s="4"/>
      <c r="L21" s="4"/>
      <c r="M21" s="4"/>
      <c r="N21" s="5">
        <f t="shared" si="1"/>
        <v>15</v>
      </c>
      <c r="O21" s="6">
        <f t="shared" si="2"/>
        <v>5</v>
      </c>
      <c r="P21" s="7">
        <f t="shared" si="3"/>
        <v>0.01564129301</v>
      </c>
    </row>
    <row r="22" ht="13.5" customHeight="1">
      <c r="A22" s="3" t="s">
        <v>27</v>
      </c>
      <c r="B22" s="4">
        <v>6.0</v>
      </c>
      <c r="C22" s="4">
        <v>7.0</v>
      </c>
      <c r="D22" s="4">
        <v>9.0</v>
      </c>
      <c r="E22" s="4"/>
      <c r="F22" s="4"/>
      <c r="G22" s="4"/>
      <c r="H22" s="4"/>
      <c r="I22" s="4"/>
      <c r="J22" s="4"/>
      <c r="K22" s="4"/>
      <c r="L22" s="4"/>
      <c r="M22" s="4"/>
      <c r="N22" s="5">
        <f t="shared" si="1"/>
        <v>22</v>
      </c>
      <c r="O22" s="6">
        <f t="shared" si="2"/>
        <v>7.333333333</v>
      </c>
      <c r="P22" s="7">
        <f t="shared" si="3"/>
        <v>0.02294056309</v>
      </c>
    </row>
    <row r="23" ht="13.5" customHeight="1">
      <c r="A23" s="3" t="s">
        <v>92</v>
      </c>
      <c r="B23" s="4">
        <v>4.0</v>
      </c>
      <c r="C23" s="4">
        <v>2.0</v>
      </c>
      <c r="D23" s="4">
        <v>1.0</v>
      </c>
      <c r="E23" s="4"/>
      <c r="F23" s="4"/>
      <c r="G23" s="4"/>
      <c r="H23" s="4"/>
      <c r="I23" s="4"/>
      <c r="J23" s="4"/>
      <c r="K23" s="4"/>
      <c r="L23" s="4"/>
      <c r="M23" s="4"/>
      <c r="N23" s="5">
        <f t="shared" si="1"/>
        <v>7</v>
      </c>
      <c r="O23" s="6">
        <f t="shared" si="2"/>
        <v>2.333333333</v>
      </c>
      <c r="P23" s="7">
        <f t="shared" si="3"/>
        <v>0.007299270073</v>
      </c>
    </row>
    <row r="24" ht="13.5" customHeight="1">
      <c r="A24" s="3" t="s">
        <v>87</v>
      </c>
      <c r="B24" s="4">
        <v>3.0</v>
      </c>
      <c r="C24" s="4">
        <v>2.0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5">
        <f t="shared" si="1"/>
        <v>5</v>
      </c>
      <c r="O24" s="6">
        <f t="shared" si="2"/>
        <v>2.5</v>
      </c>
      <c r="P24" s="7">
        <f t="shared" si="3"/>
        <v>0.005213764338</v>
      </c>
    </row>
    <row r="25" ht="13.5" customHeight="1">
      <c r="A25" s="3" t="s">
        <v>502</v>
      </c>
      <c r="B25" s="4">
        <v>2.0</v>
      </c>
      <c r="C25" s="4">
        <v>5.0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5">
        <f t="shared" si="1"/>
        <v>7</v>
      </c>
      <c r="O25" s="6">
        <f t="shared" si="2"/>
        <v>3.5</v>
      </c>
      <c r="P25" s="7">
        <f t="shared" si="3"/>
        <v>0.007299270073</v>
      </c>
    </row>
    <row r="26" ht="13.5" customHeight="1">
      <c r="A26" s="3" t="s">
        <v>213</v>
      </c>
      <c r="B26" s="4">
        <v>13.0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5">
        <f t="shared" si="1"/>
        <v>13</v>
      </c>
      <c r="O26" s="6">
        <f t="shared" si="2"/>
        <v>13</v>
      </c>
      <c r="P26" s="7">
        <f t="shared" si="3"/>
        <v>0.01355578728</v>
      </c>
    </row>
    <row r="27" ht="13.5" customHeight="1">
      <c r="A27" s="3" t="s">
        <v>237</v>
      </c>
      <c r="B27" s="4">
        <v>10.0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>
        <f t="shared" si="1"/>
        <v>10</v>
      </c>
      <c r="O27" s="6">
        <f t="shared" si="2"/>
        <v>10</v>
      </c>
      <c r="P27" s="7">
        <f t="shared" si="3"/>
        <v>0.01042752868</v>
      </c>
    </row>
    <row r="28" ht="13.5" customHeight="1">
      <c r="A28" s="10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 ht="13.5" customHeight="1">
      <c r="A29" s="10" t="s">
        <v>26</v>
      </c>
      <c r="B29" s="11">
        <f t="shared" ref="B29:N29" si="4">SUM(B$2:B$27)</f>
        <v>141</v>
      </c>
      <c r="C29" s="11">
        <f t="shared" si="4"/>
        <v>86</v>
      </c>
      <c r="D29" s="11">
        <f t="shared" si="4"/>
        <v>75</v>
      </c>
      <c r="E29" s="11">
        <f t="shared" si="4"/>
        <v>65</v>
      </c>
      <c r="F29" s="11">
        <f t="shared" si="4"/>
        <v>103</v>
      </c>
      <c r="G29" s="11">
        <f t="shared" si="4"/>
        <v>80</v>
      </c>
      <c r="H29" s="11">
        <f t="shared" si="4"/>
        <v>63</v>
      </c>
      <c r="I29" s="11">
        <f t="shared" si="4"/>
        <v>66</v>
      </c>
      <c r="J29" s="11">
        <f t="shared" si="4"/>
        <v>81</v>
      </c>
      <c r="K29" s="11">
        <f t="shared" si="4"/>
        <v>68</v>
      </c>
      <c r="L29" s="11">
        <f t="shared" si="4"/>
        <v>64</v>
      </c>
      <c r="M29" s="11">
        <f t="shared" si="4"/>
        <v>67</v>
      </c>
      <c r="N29" s="11">
        <f t="shared" si="4"/>
        <v>959</v>
      </c>
      <c r="O29" s="11"/>
      <c r="P29" s="11"/>
    </row>
    <row r="30" ht="13.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</row>
    <row r="31" ht="13.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</row>
    <row r="32" ht="13.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</row>
    <row r="33" ht="13.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</row>
    <row r="34" ht="13.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</row>
    <row r="35" ht="13.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</row>
    <row r="41" ht="13.5" customHeight="1">
      <c r="A41" s="9"/>
      <c r="B41" s="9"/>
      <c r="C41" s="9"/>
      <c r="D41" s="9"/>
      <c r="E41" s="13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</row>
    <row r="980" ht="13.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</row>
    <row r="981" ht="13.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</row>
    <row r="982" ht="13.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</row>
  </sheetData>
  <conditionalFormatting sqref="B2:M27">
    <cfRule type="containsBlanks" dxfId="0" priority="1">
      <formula>LEN(TRIM(B2))=0</formula>
    </cfRule>
  </conditionalFormatting>
  <conditionalFormatting sqref="B2:B27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27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27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27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27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27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27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27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27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27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27">
    <cfRule type="colorScale" priority="1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27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57"/>
    <col customWidth="1" min="2" max="13" width="4.71"/>
    <col customWidth="1" min="14" max="16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2" t="s">
        <v>1</v>
      </c>
      <c r="O1" s="2" t="s">
        <v>2</v>
      </c>
      <c r="P1" s="2" t="s">
        <v>3</v>
      </c>
    </row>
    <row r="2" ht="13.5" customHeight="1">
      <c r="A2" s="8" t="s">
        <v>94</v>
      </c>
      <c r="B2" s="4">
        <v>4.0</v>
      </c>
      <c r="C2" s="4">
        <v>7.0</v>
      </c>
      <c r="D2" s="4">
        <v>3.0</v>
      </c>
      <c r="E2" s="4">
        <v>6.0</v>
      </c>
      <c r="F2" s="4">
        <v>6.0</v>
      </c>
      <c r="G2" s="4">
        <v>4.0</v>
      </c>
      <c r="H2" s="4">
        <v>12.0</v>
      </c>
      <c r="I2" s="4">
        <v>6.0</v>
      </c>
      <c r="J2" s="4">
        <v>5.0</v>
      </c>
      <c r="K2" s="4">
        <v>13.0</v>
      </c>
      <c r="L2" s="4">
        <v>9.0</v>
      </c>
      <c r="M2" s="4">
        <v>17.0</v>
      </c>
      <c r="N2" s="5">
        <f t="shared" ref="N2:N29" si="1">SUM(B2:M2)</f>
        <v>92</v>
      </c>
      <c r="O2" s="6">
        <f t="shared" ref="O2:O29" si="2">AVERAGE(B2:M2)</f>
        <v>7.666666667</v>
      </c>
      <c r="P2" s="7">
        <f t="shared" ref="P2:P29" si="3">N2/$N$31</f>
        <v>0.09583333333</v>
      </c>
    </row>
    <row r="3" ht="13.5" customHeight="1">
      <c r="A3" s="3" t="s">
        <v>161</v>
      </c>
      <c r="B3" s="4">
        <v>6.0</v>
      </c>
      <c r="C3" s="4">
        <v>3.0</v>
      </c>
      <c r="D3" s="4">
        <v>4.0</v>
      </c>
      <c r="E3" s="4">
        <v>2.0</v>
      </c>
      <c r="F3" s="4">
        <v>5.0</v>
      </c>
      <c r="G3" s="4">
        <v>8.0</v>
      </c>
      <c r="H3" s="4">
        <v>6.0</v>
      </c>
      <c r="I3" s="4">
        <v>4.0</v>
      </c>
      <c r="J3" s="4">
        <v>5.0</v>
      </c>
      <c r="K3" s="4">
        <v>10.0</v>
      </c>
      <c r="L3" s="4">
        <v>9.0</v>
      </c>
      <c r="M3" s="4">
        <v>17.0</v>
      </c>
      <c r="N3" s="5">
        <f t="shared" si="1"/>
        <v>79</v>
      </c>
      <c r="O3" s="6">
        <f t="shared" si="2"/>
        <v>6.583333333</v>
      </c>
      <c r="P3" s="7">
        <f t="shared" si="3"/>
        <v>0.08229166667</v>
      </c>
    </row>
    <row r="4" ht="13.5" customHeight="1">
      <c r="A4" s="8" t="s">
        <v>450</v>
      </c>
      <c r="B4" s="4">
        <v>6.0</v>
      </c>
      <c r="C4" s="4">
        <v>2.0</v>
      </c>
      <c r="D4" s="4">
        <v>4.0</v>
      </c>
      <c r="E4" s="4">
        <v>5.0</v>
      </c>
      <c r="F4" s="4">
        <v>9.0</v>
      </c>
      <c r="G4" s="4">
        <v>5.0</v>
      </c>
      <c r="H4" s="4">
        <v>6.0</v>
      </c>
      <c r="I4" s="4">
        <v>3.0</v>
      </c>
      <c r="J4" s="4">
        <v>2.0</v>
      </c>
      <c r="K4" s="4">
        <v>7.0</v>
      </c>
      <c r="L4" s="4">
        <v>10.0</v>
      </c>
      <c r="M4" s="4">
        <v>15.0</v>
      </c>
      <c r="N4" s="5">
        <f t="shared" si="1"/>
        <v>74</v>
      </c>
      <c r="O4" s="6">
        <f t="shared" si="2"/>
        <v>6.166666667</v>
      </c>
      <c r="P4" s="7">
        <f t="shared" si="3"/>
        <v>0.07708333333</v>
      </c>
    </row>
    <row r="5" ht="13.5" customHeight="1">
      <c r="A5" s="3" t="s">
        <v>31</v>
      </c>
      <c r="B5" s="4">
        <v>3.0</v>
      </c>
      <c r="C5" s="4">
        <v>7.0</v>
      </c>
      <c r="D5" s="4">
        <v>4.0</v>
      </c>
      <c r="E5" s="4">
        <v>2.0</v>
      </c>
      <c r="F5" s="4">
        <v>5.0</v>
      </c>
      <c r="G5" s="4">
        <v>2.0</v>
      </c>
      <c r="H5" s="4">
        <v>1.0</v>
      </c>
      <c r="I5" s="4">
        <v>8.0</v>
      </c>
      <c r="J5" s="4">
        <v>8.0</v>
      </c>
      <c r="K5" s="4">
        <v>8.0</v>
      </c>
      <c r="L5" s="4">
        <v>6.0</v>
      </c>
      <c r="M5" s="4">
        <v>14.0</v>
      </c>
      <c r="N5" s="5">
        <f t="shared" si="1"/>
        <v>68</v>
      </c>
      <c r="O5" s="6">
        <f t="shared" si="2"/>
        <v>5.666666667</v>
      </c>
      <c r="P5" s="7">
        <f t="shared" si="3"/>
        <v>0.07083333333</v>
      </c>
    </row>
    <row r="6" ht="13.5" customHeight="1">
      <c r="A6" s="3" t="s">
        <v>67</v>
      </c>
      <c r="B6" s="4">
        <v>4.0</v>
      </c>
      <c r="C6" s="4">
        <v>1.0</v>
      </c>
      <c r="D6" s="4">
        <v>5.0</v>
      </c>
      <c r="E6" s="4">
        <v>8.0</v>
      </c>
      <c r="F6" s="4">
        <v>5.0</v>
      </c>
      <c r="G6" s="4">
        <v>4.0</v>
      </c>
      <c r="H6" s="4">
        <v>6.0</v>
      </c>
      <c r="I6" s="4">
        <v>3.0</v>
      </c>
      <c r="J6" s="4">
        <v>4.0</v>
      </c>
      <c r="K6" s="4">
        <v>4.0</v>
      </c>
      <c r="L6" s="4">
        <v>8.0</v>
      </c>
      <c r="M6" s="4">
        <v>12.0</v>
      </c>
      <c r="N6" s="5">
        <f t="shared" si="1"/>
        <v>64</v>
      </c>
      <c r="O6" s="6">
        <f t="shared" si="2"/>
        <v>5.333333333</v>
      </c>
      <c r="P6" s="7">
        <f t="shared" si="3"/>
        <v>0.06666666667</v>
      </c>
    </row>
    <row r="7" ht="13.5" customHeight="1">
      <c r="A7" s="3" t="s">
        <v>57</v>
      </c>
      <c r="B7" s="4">
        <v>2.0</v>
      </c>
      <c r="C7" s="4">
        <v>1.0</v>
      </c>
      <c r="D7" s="4">
        <v>8.0</v>
      </c>
      <c r="E7" s="4">
        <v>0.0</v>
      </c>
      <c r="F7" s="4">
        <v>1.0</v>
      </c>
      <c r="G7" s="4">
        <v>0.0</v>
      </c>
      <c r="H7" s="4">
        <v>5.0</v>
      </c>
      <c r="I7" s="4">
        <v>3.0</v>
      </c>
      <c r="J7" s="4">
        <v>4.0</v>
      </c>
      <c r="K7" s="4">
        <v>5.0</v>
      </c>
      <c r="L7" s="4">
        <v>5.0</v>
      </c>
      <c r="M7" s="4">
        <v>10.0</v>
      </c>
      <c r="N7" s="5">
        <f t="shared" si="1"/>
        <v>44</v>
      </c>
      <c r="O7" s="6">
        <f t="shared" si="2"/>
        <v>3.666666667</v>
      </c>
      <c r="P7" s="7">
        <f t="shared" si="3"/>
        <v>0.04583333333</v>
      </c>
    </row>
    <row r="8" ht="13.5" customHeight="1">
      <c r="A8" s="3" t="s">
        <v>27</v>
      </c>
      <c r="B8" s="4">
        <v>3.0</v>
      </c>
      <c r="C8" s="4">
        <v>6.0</v>
      </c>
      <c r="D8" s="4">
        <v>5.0</v>
      </c>
      <c r="E8" s="4">
        <v>1.0</v>
      </c>
      <c r="F8" s="4">
        <v>1.0</v>
      </c>
      <c r="G8" s="4">
        <v>2.0</v>
      </c>
      <c r="H8" s="4">
        <v>3.0</v>
      </c>
      <c r="I8" s="4">
        <v>4.0</v>
      </c>
      <c r="J8" s="4">
        <v>5.0</v>
      </c>
      <c r="K8" s="4">
        <v>5.0</v>
      </c>
      <c r="L8" s="4">
        <v>5.0</v>
      </c>
      <c r="M8" s="4"/>
      <c r="N8" s="5">
        <f t="shared" si="1"/>
        <v>40</v>
      </c>
      <c r="O8" s="6">
        <f t="shared" si="2"/>
        <v>3.636363636</v>
      </c>
      <c r="P8" s="7">
        <f t="shared" si="3"/>
        <v>0.04166666667</v>
      </c>
    </row>
    <row r="9" ht="13.5" customHeight="1">
      <c r="A9" s="3" t="s">
        <v>43</v>
      </c>
      <c r="B9" s="4">
        <v>3.0</v>
      </c>
      <c r="C9" s="4">
        <v>1.0</v>
      </c>
      <c r="D9" s="4">
        <v>1.0</v>
      </c>
      <c r="E9" s="4">
        <v>1.0</v>
      </c>
      <c r="F9" s="4">
        <v>4.0</v>
      </c>
      <c r="G9" s="4">
        <v>7.0</v>
      </c>
      <c r="H9" s="4">
        <v>3.0</v>
      </c>
      <c r="I9" s="4">
        <v>5.0</v>
      </c>
      <c r="J9" s="4">
        <v>3.0</v>
      </c>
      <c r="K9" s="4">
        <v>6.0</v>
      </c>
      <c r="L9" s="4">
        <v>5.0</v>
      </c>
      <c r="M9" s="4"/>
      <c r="N9" s="5">
        <f t="shared" si="1"/>
        <v>39</v>
      </c>
      <c r="O9" s="6">
        <f t="shared" si="2"/>
        <v>3.545454545</v>
      </c>
      <c r="P9" s="7">
        <f t="shared" si="3"/>
        <v>0.040625</v>
      </c>
    </row>
    <row r="10" ht="13.5" customHeight="1">
      <c r="A10" s="3" t="s">
        <v>29</v>
      </c>
      <c r="B10" s="4">
        <v>5.0</v>
      </c>
      <c r="C10" s="4">
        <v>0.0</v>
      </c>
      <c r="D10" s="4">
        <v>3.0</v>
      </c>
      <c r="E10" s="4">
        <v>2.0</v>
      </c>
      <c r="F10" s="4">
        <v>2.0</v>
      </c>
      <c r="G10" s="4">
        <v>2.0</v>
      </c>
      <c r="H10" s="4">
        <v>2.0</v>
      </c>
      <c r="I10" s="4">
        <v>1.0</v>
      </c>
      <c r="J10" s="4">
        <v>5.0</v>
      </c>
      <c r="K10" s="4">
        <v>4.0</v>
      </c>
      <c r="L10" s="4">
        <v>1.0</v>
      </c>
      <c r="M10" s="4"/>
      <c r="N10" s="5">
        <f t="shared" si="1"/>
        <v>27</v>
      </c>
      <c r="O10" s="6">
        <f t="shared" si="2"/>
        <v>2.454545455</v>
      </c>
      <c r="P10" s="7">
        <f t="shared" si="3"/>
        <v>0.028125</v>
      </c>
    </row>
    <row r="11" ht="13.5" customHeight="1">
      <c r="A11" s="3" t="s">
        <v>59</v>
      </c>
      <c r="B11" s="4">
        <v>5.0</v>
      </c>
      <c r="C11" s="4">
        <v>5.0</v>
      </c>
      <c r="D11" s="4">
        <v>10.0</v>
      </c>
      <c r="E11" s="4">
        <v>3.0</v>
      </c>
      <c r="F11" s="4">
        <v>6.0</v>
      </c>
      <c r="G11" s="4">
        <v>3.0</v>
      </c>
      <c r="H11" s="4">
        <v>3.0</v>
      </c>
      <c r="I11" s="4">
        <v>3.0</v>
      </c>
      <c r="J11" s="4">
        <v>10.0</v>
      </c>
      <c r="K11" s="4">
        <v>15.0</v>
      </c>
      <c r="L11" s="4">
        <v>2.0</v>
      </c>
      <c r="M11" s="4"/>
      <c r="N11" s="5">
        <f t="shared" si="1"/>
        <v>65</v>
      </c>
      <c r="O11" s="6">
        <f t="shared" si="2"/>
        <v>5.909090909</v>
      </c>
      <c r="P11" s="7">
        <f t="shared" si="3"/>
        <v>0.06770833333</v>
      </c>
    </row>
    <row r="12" ht="13.5" customHeight="1">
      <c r="A12" s="3" t="s">
        <v>188</v>
      </c>
      <c r="B12" s="4">
        <v>2.0</v>
      </c>
      <c r="C12" s="4">
        <v>4.0</v>
      </c>
      <c r="D12" s="4">
        <v>3.0</v>
      </c>
      <c r="E12" s="4">
        <v>1.0</v>
      </c>
      <c r="F12" s="4">
        <v>2.0</v>
      </c>
      <c r="G12" s="4">
        <v>5.0</v>
      </c>
      <c r="H12" s="4">
        <v>4.0</v>
      </c>
      <c r="I12" s="4">
        <v>9.0</v>
      </c>
      <c r="J12" s="4">
        <v>10.0</v>
      </c>
      <c r="K12" s="4"/>
      <c r="L12" s="4"/>
      <c r="M12" s="4"/>
      <c r="N12" s="5">
        <f t="shared" si="1"/>
        <v>40</v>
      </c>
      <c r="O12" s="6">
        <f t="shared" si="2"/>
        <v>4.444444444</v>
      </c>
      <c r="P12" s="7">
        <f t="shared" si="3"/>
        <v>0.04166666667</v>
      </c>
    </row>
    <row r="13" ht="13.5" customHeight="1">
      <c r="A13" s="3" t="s">
        <v>237</v>
      </c>
      <c r="B13" s="4">
        <v>4.0</v>
      </c>
      <c r="C13" s="4">
        <v>7.0</v>
      </c>
      <c r="D13" s="4">
        <v>2.0</v>
      </c>
      <c r="E13" s="4">
        <v>2.0</v>
      </c>
      <c r="F13" s="4">
        <v>1.0</v>
      </c>
      <c r="G13" s="4">
        <v>1.0</v>
      </c>
      <c r="H13" s="4">
        <v>1.0</v>
      </c>
      <c r="I13" s="4">
        <v>1.0</v>
      </c>
      <c r="J13" s="4">
        <v>8.0</v>
      </c>
      <c r="K13" s="4"/>
      <c r="L13" s="4"/>
      <c r="M13" s="4"/>
      <c r="N13" s="5">
        <f t="shared" si="1"/>
        <v>27</v>
      </c>
      <c r="O13" s="6">
        <f t="shared" si="2"/>
        <v>3</v>
      </c>
      <c r="P13" s="7">
        <f t="shared" si="3"/>
        <v>0.028125</v>
      </c>
    </row>
    <row r="14" ht="13.5" customHeight="1">
      <c r="A14" s="3" t="s">
        <v>250</v>
      </c>
      <c r="B14" s="4">
        <v>1.0</v>
      </c>
      <c r="C14" s="4">
        <v>1.0</v>
      </c>
      <c r="D14" s="4">
        <v>4.0</v>
      </c>
      <c r="E14" s="4">
        <v>4.0</v>
      </c>
      <c r="F14" s="4">
        <v>4.0</v>
      </c>
      <c r="G14" s="4">
        <v>2.0</v>
      </c>
      <c r="H14" s="4">
        <v>1.0</v>
      </c>
      <c r="I14" s="4">
        <v>7.0</v>
      </c>
      <c r="J14" s="4"/>
      <c r="K14" s="4"/>
      <c r="L14" s="4"/>
      <c r="M14" s="4"/>
      <c r="N14" s="5">
        <f t="shared" si="1"/>
        <v>24</v>
      </c>
      <c r="O14" s="6">
        <f t="shared" si="2"/>
        <v>3</v>
      </c>
      <c r="P14" s="7">
        <f t="shared" si="3"/>
        <v>0.025</v>
      </c>
    </row>
    <row r="15" ht="13.5" customHeight="1">
      <c r="A15" s="3" t="s">
        <v>7</v>
      </c>
      <c r="B15" s="4">
        <v>4.0</v>
      </c>
      <c r="C15" s="4">
        <v>1.0</v>
      </c>
      <c r="D15" s="4">
        <v>5.0</v>
      </c>
      <c r="E15" s="4">
        <v>9.0</v>
      </c>
      <c r="F15" s="4">
        <v>1.0</v>
      </c>
      <c r="G15" s="4">
        <v>3.0</v>
      </c>
      <c r="H15" s="4">
        <v>7.0</v>
      </c>
      <c r="I15" s="4">
        <v>9.0</v>
      </c>
      <c r="J15" s="4"/>
      <c r="K15" s="4"/>
      <c r="L15" s="4"/>
      <c r="M15" s="4"/>
      <c r="N15" s="5">
        <f t="shared" si="1"/>
        <v>39</v>
      </c>
      <c r="O15" s="6">
        <f t="shared" si="2"/>
        <v>4.875</v>
      </c>
      <c r="P15" s="7">
        <f t="shared" si="3"/>
        <v>0.040625</v>
      </c>
    </row>
    <row r="16" ht="13.5" customHeight="1">
      <c r="A16" s="3" t="s">
        <v>74</v>
      </c>
      <c r="B16" s="4">
        <v>7.0</v>
      </c>
      <c r="C16" s="4">
        <v>4.0</v>
      </c>
      <c r="D16" s="4">
        <v>4.0</v>
      </c>
      <c r="E16" s="4">
        <v>4.0</v>
      </c>
      <c r="F16" s="4">
        <v>10.0</v>
      </c>
      <c r="G16" s="4">
        <v>5.0</v>
      </c>
      <c r="H16" s="4">
        <v>9.0</v>
      </c>
      <c r="I16" s="4"/>
      <c r="J16" s="4"/>
      <c r="K16" s="4"/>
      <c r="L16" s="4"/>
      <c r="M16" s="4"/>
      <c r="N16" s="5">
        <f t="shared" si="1"/>
        <v>43</v>
      </c>
      <c r="O16" s="6">
        <f t="shared" si="2"/>
        <v>6.142857143</v>
      </c>
      <c r="P16" s="7">
        <f t="shared" si="3"/>
        <v>0.04479166667</v>
      </c>
    </row>
    <row r="17" ht="13.5" customHeight="1">
      <c r="A17" s="3" t="s">
        <v>10</v>
      </c>
      <c r="B17" s="4">
        <v>5.0</v>
      </c>
      <c r="C17" s="4">
        <v>3.0</v>
      </c>
      <c r="D17" s="4">
        <v>0.0</v>
      </c>
      <c r="E17" s="4">
        <v>1.0</v>
      </c>
      <c r="F17" s="4">
        <v>0.0</v>
      </c>
      <c r="G17" s="4">
        <v>4.0</v>
      </c>
      <c r="H17" s="4">
        <v>7.0</v>
      </c>
      <c r="I17" s="4"/>
      <c r="J17" s="4"/>
      <c r="K17" s="4"/>
      <c r="L17" s="4"/>
      <c r="M17" s="4"/>
      <c r="N17" s="5">
        <f t="shared" si="1"/>
        <v>20</v>
      </c>
      <c r="O17" s="6">
        <f t="shared" si="2"/>
        <v>2.857142857</v>
      </c>
      <c r="P17" s="7">
        <f t="shared" si="3"/>
        <v>0.02083333333</v>
      </c>
    </row>
    <row r="18" ht="13.5" customHeight="1">
      <c r="A18" s="3" t="s">
        <v>503</v>
      </c>
      <c r="B18" s="4">
        <v>4.0</v>
      </c>
      <c r="C18" s="4">
        <v>3.0</v>
      </c>
      <c r="D18" s="4">
        <v>2.0</v>
      </c>
      <c r="E18" s="4">
        <v>4.0</v>
      </c>
      <c r="F18" s="4">
        <v>2.0</v>
      </c>
      <c r="G18" s="4">
        <v>7.0</v>
      </c>
      <c r="H18" s="4"/>
      <c r="I18" s="4"/>
      <c r="J18" s="4"/>
      <c r="K18" s="4"/>
      <c r="L18" s="4"/>
      <c r="M18" s="4"/>
      <c r="N18" s="5">
        <f t="shared" si="1"/>
        <v>22</v>
      </c>
      <c r="O18" s="6">
        <f t="shared" si="2"/>
        <v>3.666666667</v>
      </c>
      <c r="P18" s="7">
        <f t="shared" si="3"/>
        <v>0.02291666667</v>
      </c>
    </row>
    <row r="19" ht="13.5" customHeight="1">
      <c r="A19" s="3" t="s">
        <v>85</v>
      </c>
      <c r="B19" s="4">
        <v>4.0</v>
      </c>
      <c r="C19" s="4">
        <v>8.0</v>
      </c>
      <c r="D19" s="4">
        <v>4.0</v>
      </c>
      <c r="E19" s="4">
        <v>4.0</v>
      </c>
      <c r="F19" s="4">
        <v>2.0</v>
      </c>
      <c r="G19" s="4">
        <v>7.0</v>
      </c>
      <c r="H19" s="4"/>
      <c r="I19" s="4"/>
      <c r="J19" s="4"/>
      <c r="K19" s="4"/>
      <c r="L19" s="4"/>
      <c r="M19" s="4"/>
      <c r="N19" s="5">
        <f t="shared" si="1"/>
        <v>29</v>
      </c>
      <c r="O19" s="6">
        <f t="shared" si="2"/>
        <v>4.833333333</v>
      </c>
      <c r="P19" s="7">
        <f t="shared" si="3"/>
        <v>0.03020833333</v>
      </c>
    </row>
    <row r="20" ht="13.5" customHeight="1">
      <c r="A20" s="3" t="s">
        <v>281</v>
      </c>
      <c r="B20" s="4">
        <v>2.0</v>
      </c>
      <c r="C20" s="4">
        <v>1.0</v>
      </c>
      <c r="D20" s="4">
        <v>1.0</v>
      </c>
      <c r="E20" s="4">
        <v>1.0</v>
      </c>
      <c r="F20" s="4">
        <v>7.0</v>
      </c>
      <c r="G20" s="4"/>
      <c r="H20" s="4"/>
      <c r="I20" s="4"/>
      <c r="J20" s="4"/>
      <c r="K20" s="4"/>
      <c r="L20" s="4"/>
      <c r="M20" s="4"/>
      <c r="N20" s="5">
        <f t="shared" si="1"/>
        <v>12</v>
      </c>
      <c r="O20" s="6">
        <f t="shared" si="2"/>
        <v>2.4</v>
      </c>
      <c r="P20" s="7">
        <f t="shared" si="3"/>
        <v>0.0125</v>
      </c>
    </row>
    <row r="21" ht="13.5" customHeight="1">
      <c r="A21" s="3" t="s">
        <v>177</v>
      </c>
      <c r="B21" s="4">
        <v>8.0</v>
      </c>
      <c r="C21" s="4">
        <v>5.0</v>
      </c>
      <c r="D21" s="4">
        <v>4.0</v>
      </c>
      <c r="E21" s="4">
        <v>2.0</v>
      </c>
      <c r="F21" s="4">
        <v>6.0</v>
      </c>
      <c r="G21" s="4"/>
      <c r="H21" s="4"/>
      <c r="I21" s="4"/>
      <c r="J21" s="4"/>
      <c r="K21" s="4"/>
      <c r="L21" s="4"/>
      <c r="M21" s="4"/>
      <c r="N21" s="5">
        <f t="shared" si="1"/>
        <v>25</v>
      </c>
      <c r="O21" s="6">
        <f t="shared" si="2"/>
        <v>5</v>
      </c>
      <c r="P21" s="7">
        <f t="shared" si="3"/>
        <v>0.02604166667</v>
      </c>
    </row>
    <row r="22" ht="13.5" customHeight="1">
      <c r="A22" s="3" t="s">
        <v>241</v>
      </c>
      <c r="B22" s="4">
        <v>0.0</v>
      </c>
      <c r="C22" s="4">
        <v>1.0</v>
      </c>
      <c r="D22" s="4">
        <v>0.0</v>
      </c>
      <c r="E22" s="4">
        <v>5.0</v>
      </c>
      <c r="F22" s="4"/>
      <c r="G22" s="4"/>
      <c r="H22" s="4"/>
      <c r="I22" s="4"/>
      <c r="J22" s="4"/>
      <c r="K22" s="4"/>
      <c r="L22" s="4"/>
      <c r="M22" s="4"/>
      <c r="N22" s="5">
        <f t="shared" si="1"/>
        <v>6</v>
      </c>
      <c r="O22" s="6">
        <f t="shared" si="2"/>
        <v>1.5</v>
      </c>
      <c r="P22" s="7">
        <f t="shared" si="3"/>
        <v>0.00625</v>
      </c>
    </row>
    <row r="23" ht="13.5" customHeight="1">
      <c r="A23" s="3" t="s">
        <v>485</v>
      </c>
      <c r="B23" s="4">
        <v>10.0</v>
      </c>
      <c r="C23" s="4">
        <v>2.0</v>
      </c>
      <c r="D23" s="4">
        <v>0.0</v>
      </c>
      <c r="E23" s="4">
        <v>7.0</v>
      </c>
      <c r="F23" s="4"/>
      <c r="G23" s="4"/>
      <c r="H23" s="4"/>
      <c r="I23" s="4"/>
      <c r="J23" s="4"/>
      <c r="K23" s="4"/>
      <c r="L23" s="4"/>
      <c r="M23" s="4"/>
      <c r="N23" s="5">
        <f t="shared" si="1"/>
        <v>19</v>
      </c>
      <c r="O23" s="6">
        <f t="shared" si="2"/>
        <v>4.75</v>
      </c>
      <c r="P23" s="7">
        <f t="shared" si="3"/>
        <v>0.01979166667</v>
      </c>
    </row>
    <row r="24" ht="13.5" customHeight="1">
      <c r="A24" s="3" t="s">
        <v>239</v>
      </c>
      <c r="B24" s="4">
        <v>3.0</v>
      </c>
      <c r="C24" s="4">
        <v>3.0</v>
      </c>
      <c r="D24" s="4">
        <v>8.0</v>
      </c>
      <c r="E24" s="4"/>
      <c r="F24" s="4"/>
      <c r="G24" s="4"/>
      <c r="H24" s="4"/>
      <c r="I24" s="4"/>
      <c r="J24" s="4"/>
      <c r="K24" s="4"/>
      <c r="L24" s="4"/>
      <c r="M24" s="4"/>
      <c r="N24" s="5">
        <f t="shared" si="1"/>
        <v>14</v>
      </c>
      <c r="O24" s="6">
        <f t="shared" si="2"/>
        <v>4.666666667</v>
      </c>
      <c r="P24" s="7">
        <f t="shared" si="3"/>
        <v>0.01458333333</v>
      </c>
    </row>
    <row r="25" ht="13.5" customHeight="1">
      <c r="A25" s="3" t="s">
        <v>155</v>
      </c>
      <c r="B25" s="4">
        <v>7.0</v>
      </c>
      <c r="C25" s="4">
        <v>5.0</v>
      </c>
      <c r="D25" s="4">
        <v>1.0</v>
      </c>
      <c r="E25" s="4"/>
      <c r="F25" s="4"/>
      <c r="G25" s="4"/>
      <c r="H25" s="4"/>
      <c r="I25" s="4"/>
      <c r="J25" s="4"/>
      <c r="K25" s="4"/>
      <c r="L25" s="4"/>
      <c r="M25" s="4"/>
      <c r="N25" s="5">
        <f t="shared" si="1"/>
        <v>13</v>
      </c>
      <c r="O25" s="6">
        <f t="shared" si="2"/>
        <v>4.333333333</v>
      </c>
      <c r="P25" s="7">
        <f t="shared" si="3"/>
        <v>0.01354166667</v>
      </c>
    </row>
    <row r="26" ht="13.5" customHeight="1">
      <c r="A26" s="3" t="s">
        <v>213</v>
      </c>
      <c r="B26" s="4">
        <v>7.0</v>
      </c>
      <c r="C26" s="4">
        <v>8.0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5">
        <f t="shared" si="1"/>
        <v>15</v>
      </c>
      <c r="O26" s="6">
        <f t="shared" si="2"/>
        <v>7.5</v>
      </c>
      <c r="P26" s="7">
        <f t="shared" si="3"/>
        <v>0.015625</v>
      </c>
    </row>
    <row r="27" ht="13.5" customHeight="1">
      <c r="A27" s="3" t="s">
        <v>504</v>
      </c>
      <c r="B27" s="4">
        <v>4.0</v>
      </c>
      <c r="C27" s="4">
        <v>7.0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5">
        <f t="shared" si="1"/>
        <v>11</v>
      </c>
      <c r="O27" s="6">
        <f t="shared" si="2"/>
        <v>5.5</v>
      </c>
      <c r="P27" s="7">
        <f t="shared" si="3"/>
        <v>0.01145833333</v>
      </c>
    </row>
    <row r="28" ht="13.5" customHeight="1">
      <c r="A28" s="3" t="s">
        <v>229</v>
      </c>
      <c r="B28" s="4">
        <v>3.0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5">
        <f t="shared" si="1"/>
        <v>3</v>
      </c>
      <c r="O28" s="6">
        <f t="shared" si="2"/>
        <v>3</v>
      </c>
      <c r="P28" s="7">
        <f t="shared" si="3"/>
        <v>0.003125</v>
      </c>
    </row>
    <row r="29" ht="13.5" customHeight="1">
      <c r="A29" s="3" t="s">
        <v>4</v>
      </c>
      <c r="B29" s="4">
        <v>6.0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5">
        <f t="shared" si="1"/>
        <v>6</v>
      </c>
      <c r="O29" s="6">
        <f t="shared" si="2"/>
        <v>6</v>
      </c>
      <c r="P29" s="7">
        <f t="shared" si="3"/>
        <v>0.00625</v>
      </c>
    </row>
    <row r="30" ht="13.5" customHeight="1">
      <c r="A30" s="10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ht="13.5" customHeight="1">
      <c r="A31" s="10" t="s">
        <v>26</v>
      </c>
      <c r="B31" s="11">
        <f t="shared" ref="B31:N31" si="4">SUM(B$2:B$29)</f>
        <v>122</v>
      </c>
      <c r="C31" s="11">
        <f t="shared" si="4"/>
        <v>96</v>
      </c>
      <c r="D31" s="11">
        <f t="shared" si="4"/>
        <v>85</v>
      </c>
      <c r="E31" s="11">
        <f t="shared" si="4"/>
        <v>74</v>
      </c>
      <c r="F31" s="11">
        <f t="shared" si="4"/>
        <v>79</v>
      </c>
      <c r="G31" s="11">
        <f t="shared" si="4"/>
        <v>71</v>
      </c>
      <c r="H31" s="11">
        <f t="shared" si="4"/>
        <v>76</v>
      </c>
      <c r="I31" s="11">
        <f t="shared" si="4"/>
        <v>66</v>
      </c>
      <c r="J31" s="11">
        <f t="shared" si="4"/>
        <v>69</v>
      </c>
      <c r="K31" s="11">
        <f t="shared" si="4"/>
        <v>77</v>
      </c>
      <c r="L31" s="11">
        <f t="shared" si="4"/>
        <v>60</v>
      </c>
      <c r="M31" s="11">
        <f t="shared" si="4"/>
        <v>85</v>
      </c>
      <c r="N31" s="11">
        <f t="shared" si="4"/>
        <v>960</v>
      </c>
      <c r="O31" s="11"/>
      <c r="P31" s="11"/>
    </row>
    <row r="32" ht="13.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</row>
    <row r="33" ht="13.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</row>
    <row r="34" ht="13.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</row>
    <row r="35" ht="13.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</row>
    <row r="43" ht="13.5" customHeight="1">
      <c r="A43" s="9"/>
      <c r="B43" s="9"/>
      <c r="C43" s="9"/>
      <c r="D43" s="9"/>
      <c r="E43" s="13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</row>
    <row r="980" ht="13.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</row>
    <row r="981" ht="13.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</row>
    <row r="982" ht="13.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</row>
    <row r="983" ht="13.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</row>
    <row r="984" ht="13.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</row>
  </sheetData>
  <conditionalFormatting sqref="B2:M29">
    <cfRule type="containsBlanks" dxfId="0" priority="1">
      <formula>LEN(TRIM(B2))=0</formula>
    </cfRule>
  </conditionalFormatting>
  <conditionalFormatting sqref="B2:B23 B24:B29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23 C24:C29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23 D24:D29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29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29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29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29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29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29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29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29">
    <cfRule type="colorScale" priority="1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29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57"/>
    <col customWidth="1" min="2" max="13" width="4.71"/>
    <col customWidth="1" min="14" max="16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2" t="s">
        <v>1</v>
      </c>
      <c r="O1" s="2" t="s">
        <v>2</v>
      </c>
      <c r="P1" s="2" t="s">
        <v>3</v>
      </c>
    </row>
    <row r="2" ht="13.5" customHeight="1">
      <c r="A2" s="8" t="s">
        <v>27</v>
      </c>
      <c r="B2" s="4">
        <v>13.0</v>
      </c>
      <c r="C2" s="4">
        <v>13.0</v>
      </c>
      <c r="D2" s="4">
        <v>2.0</v>
      </c>
      <c r="E2" s="4">
        <v>6.0</v>
      </c>
      <c r="F2" s="4">
        <v>3.0</v>
      </c>
      <c r="G2" s="4">
        <v>2.0</v>
      </c>
      <c r="H2" s="4">
        <v>4.0</v>
      </c>
      <c r="I2" s="4">
        <v>3.0</v>
      </c>
      <c r="J2" s="4">
        <v>9.0</v>
      </c>
      <c r="K2" s="4">
        <v>8.0</v>
      </c>
      <c r="L2" s="4">
        <v>7.0</v>
      </c>
      <c r="M2" s="4">
        <v>15.0</v>
      </c>
      <c r="N2" s="5">
        <f t="shared" ref="N2:N34" si="1">SUM(B2:M2)</f>
        <v>85</v>
      </c>
      <c r="O2" s="6">
        <f t="shared" ref="O2:O34" si="2">AVERAGE(B2:M2)</f>
        <v>7.083333333</v>
      </c>
      <c r="P2" s="7">
        <f t="shared" ref="P2:P34" si="3">N2/$N$36</f>
        <v>0.08432539683</v>
      </c>
    </row>
    <row r="3" ht="13.5" customHeight="1">
      <c r="A3" s="3" t="s">
        <v>57</v>
      </c>
      <c r="B3" s="4">
        <v>8.0</v>
      </c>
      <c r="C3" s="4">
        <v>5.0</v>
      </c>
      <c r="D3" s="4">
        <v>2.0</v>
      </c>
      <c r="E3" s="4">
        <v>2.0</v>
      </c>
      <c r="F3" s="4">
        <v>4.0</v>
      </c>
      <c r="G3" s="4">
        <v>4.0</v>
      </c>
      <c r="H3" s="4">
        <v>5.0</v>
      </c>
      <c r="I3" s="4">
        <v>4.0</v>
      </c>
      <c r="J3" s="4">
        <v>8.0</v>
      </c>
      <c r="K3" s="4">
        <v>2.0</v>
      </c>
      <c r="L3" s="4">
        <v>9.0</v>
      </c>
      <c r="M3" s="4">
        <v>13.0</v>
      </c>
      <c r="N3" s="5">
        <f t="shared" si="1"/>
        <v>66</v>
      </c>
      <c r="O3" s="6">
        <f t="shared" si="2"/>
        <v>5.5</v>
      </c>
      <c r="P3" s="7">
        <f t="shared" si="3"/>
        <v>0.06547619048</v>
      </c>
    </row>
    <row r="4" ht="13.5" customHeight="1">
      <c r="A4" s="8" t="s">
        <v>70</v>
      </c>
      <c r="B4" s="4">
        <v>4.0</v>
      </c>
      <c r="C4" s="4">
        <v>2.0</v>
      </c>
      <c r="D4" s="4">
        <v>2.0</v>
      </c>
      <c r="E4" s="4">
        <v>4.0</v>
      </c>
      <c r="F4" s="4">
        <v>4.0</v>
      </c>
      <c r="G4" s="4">
        <v>3.0</v>
      </c>
      <c r="H4" s="4">
        <v>5.0</v>
      </c>
      <c r="I4" s="4">
        <v>2.0</v>
      </c>
      <c r="J4" s="4">
        <v>3.0</v>
      </c>
      <c r="K4" s="4">
        <v>7.0</v>
      </c>
      <c r="L4" s="4">
        <v>10.0</v>
      </c>
      <c r="M4" s="4">
        <v>14.0</v>
      </c>
      <c r="N4" s="5">
        <f t="shared" si="1"/>
        <v>60</v>
      </c>
      <c r="O4" s="6">
        <f t="shared" si="2"/>
        <v>5</v>
      </c>
      <c r="P4" s="7">
        <f t="shared" si="3"/>
        <v>0.05952380952</v>
      </c>
    </row>
    <row r="5" ht="13.5" customHeight="1">
      <c r="A5" s="3" t="s">
        <v>155</v>
      </c>
      <c r="B5" s="4">
        <v>7.0</v>
      </c>
      <c r="C5" s="4">
        <v>1.0</v>
      </c>
      <c r="D5" s="4">
        <v>3.0</v>
      </c>
      <c r="E5" s="4">
        <v>1.0</v>
      </c>
      <c r="F5" s="4">
        <v>6.0</v>
      </c>
      <c r="G5" s="4">
        <v>3.0</v>
      </c>
      <c r="H5" s="4">
        <v>10.0</v>
      </c>
      <c r="I5" s="4">
        <v>9.0</v>
      </c>
      <c r="J5" s="4">
        <v>5.0</v>
      </c>
      <c r="K5" s="4">
        <v>1.0</v>
      </c>
      <c r="L5" s="4">
        <v>5.0</v>
      </c>
      <c r="M5" s="4">
        <v>9.0</v>
      </c>
      <c r="N5" s="5">
        <f t="shared" si="1"/>
        <v>60</v>
      </c>
      <c r="O5" s="6">
        <f t="shared" si="2"/>
        <v>5</v>
      </c>
      <c r="P5" s="7">
        <f t="shared" si="3"/>
        <v>0.05952380952</v>
      </c>
    </row>
    <row r="6" ht="13.5" customHeight="1">
      <c r="A6" s="3" t="s">
        <v>59</v>
      </c>
      <c r="B6" s="4"/>
      <c r="C6" s="4">
        <v>6.0</v>
      </c>
      <c r="D6" s="4">
        <v>1.0</v>
      </c>
      <c r="E6" s="4">
        <v>4.0</v>
      </c>
      <c r="F6" s="4">
        <v>2.0</v>
      </c>
      <c r="G6" s="4">
        <v>3.0</v>
      </c>
      <c r="H6" s="4">
        <v>3.0</v>
      </c>
      <c r="I6" s="4">
        <v>8.0</v>
      </c>
      <c r="J6" s="4">
        <v>2.0</v>
      </c>
      <c r="K6" s="4">
        <v>7.0</v>
      </c>
      <c r="L6" s="4">
        <v>8.0</v>
      </c>
      <c r="M6" s="4">
        <v>10.0</v>
      </c>
      <c r="N6" s="5">
        <f t="shared" si="1"/>
        <v>54</v>
      </c>
      <c r="O6" s="6">
        <f t="shared" si="2"/>
        <v>4.909090909</v>
      </c>
      <c r="P6" s="7">
        <f t="shared" si="3"/>
        <v>0.05357142857</v>
      </c>
    </row>
    <row r="7" ht="13.5" customHeight="1">
      <c r="A7" s="8" t="s">
        <v>52</v>
      </c>
      <c r="B7" s="4">
        <v>7.0</v>
      </c>
      <c r="C7" s="4">
        <v>3.0</v>
      </c>
      <c r="D7" s="4">
        <v>1.0</v>
      </c>
      <c r="E7" s="4">
        <v>3.0</v>
      </c>
      <c r="F7" s="4">
        <v>6.0</v>
      </c>
      <c r="G7" s="4">
        <v>2.0</v>
      </c>
      <c r="H7" s="4">
        <v>6.0</v>
      </c>
      <c r="I7" s="4">
        <v>0.0</v>
      </c>
      <c r="J7" s="4">
        <v>6.0</v>
      </c>
      <c r="K7" s="4">
        <v>0.0</v>
      </c>
      <c r="L7" s="4">
        <v>3.0</v>
      </c>
      <c r="M7" s="4">
        <v>14.0</v>
      </c>
      <c r="N7" s="5">
        <f t="shared" si="1"/>
        <v>51</v>
      </c>
      <c r="O7" s="6">
        <f t="shared" si="2"/>
        <v>4.25</v>
      </c>
      <c r="P7" s="7">
        <f t="shared" si="3"/>
        <v>0.0505952381</v>
      </c>
    </row>
    <row r="8" ht="13.5" customHeight="1">
      <c r="A8" s="3" t="s">
        <v>505</v>
      </c>
      <c r="B8" s="4">
        <v>5.0</v>
      </c>
      <c r="C8" s="4">
        <v>4.0</v>
      </c>
      <c r="D8" s="4">
        <v>12.0</v>
      </c>
      <c r="E8" s="4">
        <v>2.0</v>
      </c>
      <c r="F8" s="4">
        <v>0.0</v>
      </c>
      <c r="G8" s="4">
        <v>1.0</v>
      </c>
      <c r="H8" s="4">
        <v>7.0</v>
      </c>
      <c r="I8" s="4">
        <v>3.0</v>
      </c>
      <c r="J8" s="4">
        <v>2.0</v>
      </c>
      <c r="K8" s="4">
        <v>3.0</v>
      </c>
      <c r="L8" s="4">
        <v>7.0</v>
      </c>
      <c r="M8" s="4">
        <v>2.0</v>
      </c>
      <c r="N8" s="5">
        <f t="shared" si="1"/>
        <v>48</v>
      </c>
      <c r="O8" s="6">
        <f t="shared" si="2"/>
        <v>4</v>
      </c>
      <c r="P8" s="7">
        <f t="shared" si="3"/>
        <v>0.04761904762</v>
      </c>
    </row>
    <row r="9" ht="13.5" customHeight="1">
      <c r="A9" s="3" t="s">
        <v>506</v>
      </c>
      <c r="B9" s="4">
        <v>4.0</v>
      </c>
      <c r="C9" s="4">
        <v>10.0</v>
      </c>
      <c r="D9" s="4">
        <v>2.0</v>
      </c>
      <c r="E9" s="4">
        <v>7.0</v>
      </c>
      <c r="F9" s="4">
        <v>0.0</v>
      </c>
      <c r="G9" s="4">
        <v>0.0</v>
      </c>
      <c r="H9" s="4">
        <v>1.0</v>
      </c>
      <c r="I9" s="4">
        <v>3.0</v>
      </c>
      <c r="J9" s="4">
        <v>2.0</v>
      </c>
      <c r="K9" s="4">
        <v>3.0</v>
      </c>
      <c r="L9" s="4">
        <v>4.0</v>
      </c>
      <c r="M9" s="4">
        <v>9.0</v>
      </c>
      <c r="N9" s="5">
        <f t="shared" si="1"/>
        <v>45</v>
      </c>
      <c r="O9" s="6">
        <f t="shared" si="2"/>
        <v>3.75</v>
      </c>
      <c r="P9" s="7">
        <f t="shared" si="3"/>
        <v>0.04464285714</v>
      </c>
    </row>
    <row r="10" ht="13.5" customHeight="1">
      <c r="A10" s="3" t="s">
        <v>74</v>
      </c>
      <c r="B10" s="4">
        <v>3.0</v>
      </c>
      <c r="C10" s="4">
        <v>5.0</v>
      </c>
      <c r="D10" s="4">
        <v>3.0</v>
      </c>
      <c r="E10" s="4">
        <v>1.0</v>
      </c>
      <c r="F10" s="4">
        <v>1.0</v>
      </c>
      <c r="G10" s="4">
        <v>5.0</v>
      </c>
      <c r="H10" s="4">
        <v>7.0</v>
      </c>
      <c r="I10" s="4">
        <v>2.0</v>
      </c>
      <c r="J10" s="4">
        <v>7.0</v>
      </c>
      <c r="K10" s="4">
        <v>1.0</v>
      </c>
      <c r="L10" s="4">
        <v>5.0</v>
      </c>
      <c r="M10" s="4">
        <v>2.0</v>
      </c>
      <c r="N10" s="5">
        <f t="shared" si="1"/>
        <v>42</v>
      </c>
      <c r="O10" s="6">
        <f t="shared" si="2"/>
        <v>3.5</v>
      </c>
      <c r="P10" s="7">
        <f t="shared" si="3"/>
        <v>0.04166666667</v>
      </c>
    </row>
    <row r="11" ht="13.5" customHeight="1">
      <c r="A11" s="8" t="s">
        <v>179</v>
      </c>
      <c r="B11" s="4">
        <v>3.0</v>
      </c>
      <c r="C11" s="4">
        <v>1.0</v>
      </c>
      <c r="D11" s="4">
        <v>2.0</v>
      </c>
      <c r="E11" s="4">
        <v>3.0</v>
      </c>
      <c r="F11" s="4">
        <v>2.0</v>
      </c>
      <c r="G11" s="4">
        <v>3.0</v>
      </c>
      <c r="H11" s="4">
        <v>2.0</v>
      </c>
      <c r="I11" s="4">
        <v>0.0</v>
      </c>
      <c r="J11" s="4">
        <v>0.0</v>
      </c>
      <c r="K11" s="4">
        <v>7.0</v>
      </c>
      <c r="L11" s="4">
        <v>7.0</v>
      </c>
      <c r="M11" s="4">
        <v>8.0</v>
      </c>
      <c r="N11" s="5">
        <f t="shared" si="1"/>
        <v>38</v>
      </c>
      <c r="O11" s="6">
        <f t="shared" si="2"/>
        <v>3.166666667</v>
      </c>
      <c r="P11" s="7">
        <f t="shared" si="3"/>
        <v>0.0376984127</v>
      </c>
    </row>
    <row r="12" ht="13.5" customHeight="1">
      <c r="A12" s="3" t="s">
        <v>85</v>
      </c>
      <c r="B12" s="4">
        <v>3.0</v>
      </c>
      <c r="C12" s="4">
        <v>2.0</v>
      </c>
      <c r="D12" s="4">
        <v>1.0</v>
      </c>
      <c r="E12" s="4">
        <v>2.0</v>
      </c>
      <c r="F12" s="4">
        <v>0.0</v>
      </c>
      <c r="G12" s="4">
        <v>6.0</v>
      </c>
      <c r="H12" s="4">
        <v>0.0</v>
      </c>
      <c r="I12" s="4">
        <v>6.0</v>
      </c>
      <c r="J12" s="4">
        <v>1.0</v>
      </c>
      <c r="K12" s="4">
        <v>7.0</v>
      </c>
      <c r="L12" s="4">
        <v>5.0</v>
      </c>
      <c r="M12" s="4"/>
      <c r="N12" s="5">
        <f t="shared" si="1"/>
        <v>33</v>
      </c>
      <c r="O12" s="6">
        <f t="shared" si="2"/>
        <v>3</v>
      </c>
      <c r="P12" s="7">
        <f t="shared" si="3"/>
        <v>0.03273809524</v>
      </c>
    </row>
    <row r="13" ht="13.5" customHeight="1">
      <c r="A13" s="3" t="s">
        <v>4</v>
      </c>
      <c r="B13" s="4">
        <v>3.0</v>
      </c>
      <c r="C13" s="4">
        <v>2.0</v>
      </c>
      <c r="D13" s="4">
        <v>1.0</v>
      </c>
      <c r="E13" s="4">
        <v>7.0</v>
      </c>
      <c r="F13" s="4">
        <v>1.0</v>
      </c>
      <c r="G13" s="4">
        <v>8.0</v>
      </c>
      <c r="H13" s="4">
        <v>1.0</v>
      </c>
      <c r="I13" s="4">
        <v>4.0</v>
      </c>
      <c r="J13" s="4">
        <v>0.0</v>
      </c>
      <c r="K13" s="4">
        <v>4.0</v>
      </c>
      <c r="L13" s="4">
        <v>5.0</v>
      </c>
      <c r="M13" s="4"/>
      <c r="N13" s="5">
        <f t="shared" si="1"/>
        <v>36</v>
      </c>
      <c r="O13" s="6">
        <f t="shared" si="2"/>
        <v>3.272727273</v>
      </c>
      <c r="P13" s="7">
        <f t="shared" si="3"/>
        <v>0.03571428571</v>
      </c>
    </row>
    <row r="14" ht="13.5" customHeight="1">
      <c r="A14" s="3" t="s">
        <v>7</v>
      </c>
      <c r="B14" s="4">
        <v>2.0</v>
      </c>
      <c r="C14" s="4">
        <v>2.0</v>
      </c>
      <c r="D14" s="4">
        <v>3.0</v>
      </c>
      <c r="E14" s="4">
        <v>1.0</v>
      </c>
      <c r="F14" s="4">
        <v>2.0</v>
      </c>
      <c r="G14" s="4">
        <v>3.0</v>
      </c>
      <c r="H14" s="4">
        <v>8.0</v>
      </c>
      <c r="I14" s="4">
        <v>2.0</v>
      </c>
      <c r="J14" s="4">
        <v>1.0</v>
      </c>
      <c r="K14" s="4">
        <v>6.0</v>
      </c>
      <c r="L14" s="4">
        <v>4.0</v>
      </c>
      <c r="M14" s="4"/>
      <c r="N14" s="5">
        <f t="shared" si="1"/>
        <v>34</v>
      </c>
      <c r="O14" s="6">
        <f t="shared" si="2"/>
        <v>3.090909091</v>
      </c>
      <c r="P14" s="7">
        <f t="shared" si="3"/>
        <v>0.03373015873</v>
      </c>
    </row>
    <row r="15" ht="13.5" customHeight="1">
      <c r="A15" s="3" t="s">
        <v>92</v>
      </c>
      <c r="B15" s="4">
        <v>6.0</v>
      </c>
      <c r="C15" s="4">
        <v>3.0</v>
      </c>
      <c r="D15" s="4">
        <v>3.0</v>
      </c>
      <c r="E15" s="4">
        <v>9.0</v>
      </c>
      <c r="F15" s="4">
        <v>6.0</v>
      </c>
      <c r="G15" s="4">
        <v>3.0</v>
      </c>
      <c r="H15" s="4">
        <v>7.0</v>
      </c>
      <c r="I15" s="4">
        <v>3.0</v>
      </c>
      <c r="J15" s="4">
        <v>5.0</v>
      </c>
      <c r="K15" s="4">
        <v>12.0</v>
      </c>
      <c r="L15" s="4">
        <v>4.0</v>
      </c>
      <c r="M15" s="4"/>
      <c r="N15" s="5">
        <f t="shared" si="1"/>
        <v>61</v>
      </c>
      <c r="O15" s="6">
        <f t="shared" si="2"/>
        <v>5.545454545</v>
      </c>
      <c r="P15" s="7">
        <f t="shared" si="3"/>
        <v>0.06051587302</v>
      </c>
    </row>
    <row r="16" ht="13.5" customHeight="1">
      <c r="A16" s="3" t="s">
        <v>252</v>
      </c>
      <c r="B16" s="4">
        <v>2.0</v>
      </c>
      <c r="C16" s="4">
        <v>3.0</v>
      </c>
      <c r="D16" s="4">
        <v>10.0</v>
      </c>
      <c r="E16" s="4">
        <v>4.0</v>
      </c>
      <c r="F16" s="4">
        <v>1.0</v>
      </c>
      <c r="G16" s="4">
        <v>0.0</v>
      </c>
      <c r="H16" s="4">
        <v>2.0</v>
      </c>
      <c r="I16" s="4">
        <v>1.0</v>
      </c>
      <c r="J16" s="4">
        <v>2.0</v>
      </c>
      <c r="K16" s="4"/>
      <c r="L16" s="4"/>
      <c r="M16" s="4"/>
      <c r="N16" s="5">
        <f t="shared" si="1"/>
        <v>25</v>
      </c>
      <c r="O16" s="6">
        <f t="shared" si="2"/>
        <v>2.777777778</v>
      </c>
      <c r="P16" s="7">
        <f t="shared" si="3"/>
        <v>0.0248015873</v>
      </c>
    </row>
    <row r="17" ht="13.5" customHeight="1">
      <c r="A17" s="3" t="s">
        <v>250</v>
      </c>
      <c r="B17" s="4">
        <v>3.0</v>
      </c>
      <c r="C17" s="4">
        <v>3.0</v>
      </c>
      <c r="D17" s="4">
        <v>5.0</v>
      </c>
      <c r="E17" s="4">
        <v>1.0</v>
      </c>
      <c r="F17" s="4">
        <v>0.0</v>
      </c>
      <c r="G17" s="4">
        <v>0.0</v>
      </c>
      <c r="H17" s="4">
        <v>1.0</v>
      </c>
      <c r="I17" s="4">
        <v>0.0</v>
      </c>
      <c r="J17" s="4">
        <v>7.0</v>
      </c>
      <c r="K17" s="4"/>
      <c r="L17" s="4"/>
      <c r="M17" s="4"/>
      <c r="N17" s="5">
        <f t="shared" si="1"/>
        <v>20</v>
      </c>
      <c r="O17" s="6">
        <f t="shared" si="2"/>
        <v>2.222222222</v>
      </c>
      <c r="P17" s="7">
        <f t="shared" si="3"/>
        <v>0.01984126984</v>
      </c>
    </row>
    <row r="18" ht="13.5" customHeight="1">
      <c r="A18" s="3" t="s">
        <v>10</v>
      </c>
      <c r="B18" s="4">
        <v>2.0</v>
      </c>
      <c r="C18" s="4">
        <v>1.0</v>
      </c>
      <c r="D18" s="4">
        <v>0.0</v>
      </c>
      <c r="E18" s="4">
        <v>4.0</v>
      </c>
      <c r="F18" s="4">
        <v>1.0</v>
      </c>
      <c r="G18" s="4">
        <v>3.0</v>
      </c>
      <c r="H18" s="4">
        <v>6.0</v>
      </c>
      <c r="I18" s="4">
        <v>8.0</v>
      </c>
      <c r="J18" s="4"/>
      <c r="K18" s="4"/>
      <c r="L18" s="4"/>
      <c r="M18" s="4"/>
      <c r="N18" s="5">
        <f t="shared" si="1"/>
        <v>25</v>
      </c>
      <c r="O18" s="6">
        <f t="shared" si="2"/>
        <v>3.125</v>
      </c>
      <c r="P18" s="7">
        <f t="shared" si="3"/>
        <v>0.0248015873</v>
      </c>
    </row>
    <row r="19" ht="13.5" customHeight="1">
      <c r="A19" s="3" t="s">
        <v>31</v>
      </c>
      <c r="B19" s="4">
        <v>3.0</v>
      </c>
      <c r="C19" s="4">
        <v>1.0</v>
      </c>
      <c r="D19" s="4">
        <v>3.0</v>
      </c>
      <c r="E19" s="4">
        <v>6.0</v>
      </c>
      <c r="F19" s="4">
        <v>3.0</v>
      </c>
      <c r="G19" s="4">
        <v>2.0</v>
      </c>
      <c r="H19" s="4">
        <v>2.0</v>
      </c>
      <c r="I19" s="4">
        <v>3.0</v>
      </c>
      <c r="J19" s="4"/>
      <c r="K19" s="4"/>
      <c r="L19" s="4"/>
      <c r="M19" s="4"/>
      <c r="N19" s="5">
        <f t="shared" si="1"/>
        <v>23</v>
      </c>
      <c r="O19" s="6">
        <f t="shared" si="2"/>
        <v>2.875</v>
      </c>
      <c r="P19" s="7">
        <f t="shared" si="3"/>
        <v>0.02281746032</v>
      </c>
    </row>
    <row r="20" ht="13.5" customHeight="1">
      <c r="A20" s="3" t="s">
        <v>29</v>
      </c>
      <c r="B20" s="4">
        <v>2.0</v>
      </c>
      <c r="C20" s="4">
        <v>0.0</v>
      </c>
      <c r="D20" s="4">
        <v>2.0</v>
      </c>
      <c r="E20" s="4">
        <v>3.0</v>
      </c>
      <c r="F20" s="4">
        <v>6.0</v>
      </c>
      <c r="G20" s="4">
        <v>2.0</v>
      </c>
      <c r="H20" s="4">
        <v>9.0</v>
      </c>
      <c r="I20" s="4"/>
      <c r="J20" s="4"/>
      <c r="K20" s="4"/>
      <c r="L20" s="4"/>
      <c r="M20" s="4"/>
      <c r="N20" s="5">
        <f t="shared" si="1"/>
        <v>24</v>
      </c>
      <c r="O20" s="6">
        <f t="shared" si="2"/>
        <v>3.428571429</v>
      </c>
      <c r="P20" s="7">
        <f t="shared" si="3"/>
        <v>0.02380952381</v>
      </c>
    </row>
    <row r="21" ht="13.5" customHeight="1">
      <c r="A21" s="3" t="s">
        <v>224</v>
      </c>
      <c r="B21" s="4">
        <v>2.0</v>
      </c>
      <c r="C21" s="4">
        <v>0.0</v>
      </c>
      <c r="D21" s="4">
        <v>1.0</v>
      </c>
      <c r="E21" s="4">
        <v>1.0</v>
      </c>
      <c r="F21" s="4">
        <v>2.0</v>
      </c>
      <c r="G21" s="4">
        <v>1.0</v>
      </c>
      <c r="H21" s="4">
        <v>3.0</v>
      </c>
      <c r="I21" s="4"/>
      <c r="J21" s="4"/>
      <c r="K21" s="4"/>
      <c r="L21" s="4"/>
      <c r="M21" s="4"/>
      <c r="N21" s="5">
        <f t="shared" si="1"/>
        <v>10</v>
      </c>
      <c r="O21" s="6">
        <f t="shared" si="2"/>
        <v>1.428571429</v>
      </c>
      <c r="P21" s="7">
        <f t="shared" si="3"/>
        <v>0.009920634921</v>
      </c>
    </row>
    <row r="22" ht="13.5" customHeight="1">
      <c r="A22" s="3" t="s">
        <v>177</v>
      </c>
      <c r="B22" s="4">
        <v>4.0</v>
      </c>
      <c r="C22" s="4">
        <v>5.0</v>
      </c>
      <c r="D22" s="4">
        <v>2.0</v>
      </c>
      <c r="E22" s="4">
        <v>6.0</v>
      </c>
      <c r="F22" s="4">
        <v>0.0</v>
      </c>
      <c r="G22" s="4">
        <v>6.0</v>
      </c>
      <c r="H22" s="4"/>
      <c r="I22" s="4"/>
      <c r="J22" s="4"/>
      <c r="K22" s="4"/>
      <c r="L22" s="4"/>
      <c r="M22" s="4"/>
      <c r="N22" s="5">
        <f t="shared" si="1"/>
        <v>23</v>
      </c>
      <c r="O22" s="6">
        <f t="shared" si="2"/>
        <v>3.833333333</v>
      </c>
      <c r="P22" s="7">
        <f t="shared" si="3"/>
        <v>0.02281746032</v>
      </c>
    </row>
    <row r="23" ht="13.5" customHeight="1">
      <c r="A23" s="3" t="s">
        <v>43</v>
      </c>
      <c r="B23" s="4">
        <v>1.0</v>
      </c>
      <c r="C23" s="4">
        <v>3.0</v>
      </c>
      <c r="D23" s="4">
        <v>0.0</v>
      </c>
      <c r="E23" s="4">
        <v>5.0</v>
      </c>
      <c r="F23" s="4">
        <v>7.0</v>
      </c>
      <c r="G23" s="4">
        <v>13.0</v>
      </c>
      <c r="H23" s="4"/>
      <c r="I23" s="4"/>
      <c r="J23" s="4"/>
      <c r="K23" s="4"/>
      <c r="L23" s="4"/>
      <c r="M23" s="4"/>
      <c r="N23" s="5">
        <f t="shared" si="1"/>
        <v>29</v>
      </c>
      <c r="O23" s="6">
        <f t="shared" si="2"/>
        <v>4.833333333</v>
      </c>
      <c r="P23" s="7">
        <f t="shared" si="3"/>
        <v>0.02876984127</v>
      </c>
    </row>
    <row r="24" ht="13.5" customHeight="1">
      <c r="A24" s="3" t="s">
        <v>67</v>
      </c>
      <c r="B24" s="4">
        <v>5.0</v>
      </c>
      <c r="C24" s="4">
        <v>3.0</v>
      </c>
      <c r="D24" s="4">
        <v>4.0</v>
      </c>
      <c r="E24" s="4">
        <v>1.0</v>
      </c>
      <c r="F24" s="4">
        <v>12.0</v>
      </c>
      <c r="G24" s="4"/>
      <c r="H24" s="4"/>
      <c r="I24" s="4"/>
      <c r="J24" s="4"/>
      <c r="K24" s="4"/>
      <c r="L24" s="4"/>
      <c r="M24" s="4"/>
      <c r="N24" s="5">
        <f t="shared" si="1"/>
        <v>25</v>
      </c>
      <c r="O24" s="6">
        <f t="shared" si="2"/>
        <v>5</v>
      </c>
      <c r="P24" s="7">
        <f t="shared" si="3"/>
        <v>0.0248015873</v>
      </c>
    </row>
    <row r="25" ht="13.5" customHeight="1">
      <c r="A25" s="3" t="s">
        <v>283</v>
      </c>
      <c r="B25" s="4">
        <v>6.0</v>
      </c>
      <c r="C25" s="4">
        <v>0.0</v>
      </c>
      <c r="D25" s="4">
        <v>0.0</v>
      </c>
      <c r="E25" s="4">
        <v>0.0</v>
      </c>
      <c r="F25" s="4">
        <v>5.0</v>
      </c>
      <c r="G25" s="4"/>
      <c r="H25" s="4"/>
      <c r="I25" s="4"/>
      <c r="J25" s="4"/>
      <c r="K25" s="4"/>
      <c r="L25" s="4"/>
      <c r="M25" s="4"/>
      <c r="N25" s="5">
        <f t="shared" si="1"/>
        <v>11</v>
      </c>
      <c r="O25" s="6">
        <f t="shared" si="2"/>
        <v>2.2</v>
      </c>
      <c r="P25" s="7">
        <f t="shared" si="3"/>
        <v>0.01091269841</v>
      </c>
    </row>
    <row r="26" ht="13.5" customHeight="1">
      <c r="A26" s="3" t="s">
        <v>235</v>
      </c>
      <c r="B26" s="4">
        <v>5.0</v>
      </c>
      <c r="C26" s="4">
        <v>1.0</v>
      </c>
      <c r="D26" s="4">
        <v>7.0</v>
      </c>
      <c r="E26" s="4"/>
      <c r="F26" s="4"/>
      <c r="G26" s="4"/>
      <c r="H26" s="4"/>
      <c r="I26" s="4"/>
      <c r="J26" s="4"/>
      <c r="K26" s="4"/>
      <c r="L26" s="4"/>
      <c r="M26" s="4"/>
      <c r="N26" s="5">
        <f t="shared" si="1"/>
        <v>13</v>
      </c>
      <c r="O26" s="6">
        <f t="shared" si="2"/>
        <v>4.333333333</v>
      </c>
      <c r="P26" s="7">
        <f t="shared" si="3"/>
        <v>0.0128968254</v>
      </c>
    </row>
    <row r="27" ht="13.5" customHeight="1">
      <c r="A27" s="3" t="s">
        <v>507</v>
      </c>
      <c r="B27" s="4">
        <v>2.0</v>
      </c>
      <c r="C27" s="4">
        <v>0.0</v>
      </c>
      <c r="D27" s="4">
        <v>5.0</v>
      </c>
      <c r="E27" s="4"/>
      <c r="F27" s="4"/>
      <c r="G27" s="4"/>
      <c r="H27" s="4"/>
      <c r="I27" s="4"/>
      <c r="J27" s="4"/>
      <c r="K27" s="4"/>
      <c r="L27" s="4"/>
      <c r="M27" s="4"/>
      <c r="N27" s="5">
        <f t="shared" si="1"/>
        <v>7</v>
      </c>
      <c r="O27" s="6">
        <f t="shared" si="2"/>
        <v>2.333333333</v>
      </c>
      <c r="P27" s="7">
        <f t="shared" si="3"/>
        <v>0.006944444444</v>
      </c>
    </row>
    <row r="28" ht="13.5" customHeight="1">
      <c r="A28" s="3" t="s">
        <v>78</v>
      </c>
      <c r="B28" s="4">
        <v>6.0</v>
      </c>
      <c r="C28" s="4">
        <v>5.0</v>
      </c>
      <c r="D28" s="4">
        <v>6.0</v>
      </c>
      <c r="E28" s="4"/>
      <c r="F28" s="4"/>
      <c r="G28" s="4"/>
      <c r="H28" s="4"/>
      <c r="I28" s="4"/>
      <c r="J28" s="4"/>
      <c r="K28" s="4"/>
      <c r="L28" s="4"/>
      <c r="M28" s="4"/>
      <c r="N28" s="5">
        <f t="shared" si="1"/>
        <v>17</v>
      </c>
      <c r="O28" s="6">
        <f t="shared" si="2"/>
        <v>5.666666667</v>
      </c>
      <c r="P28" s="7">
        <f t="shared" si="3"/>
        <v>0.01686507937</v>
      </c>
    </row>
    <row r="29" ht="13.5" customHeight="1">
      <c r="A29" s="3" t="s">
        <v>24</v>
      </c>
      <c r="B29" s="4">
        <v>1.0</v>
      </c>
      <c r="C29" s="4">
        <v>1.0</v>
      </c>
      <c r="D29" s="4">
        <v>2.0</v>
      </c>
      <c r="E29" s="4"/>
      <c r="F29" s="4"/>
      <c r="G29" s="4"/>
      <c r="H29" s="4"/>
      <c r="I29" s="4"/>
      <c r="J29" s="4"/>
      <c r="K29" s="4"/>
      <c r="L29" s="4"/>
      <c r="M29" s="4"/>
      <c r="N29" s="5">
        <f t="shared" si="1"/>
        <v>4</v>
      </c>
      <c r="O29" s="6">
        <f t="shared" si="2"/>
        <v>1.333333333</v>
      </c>
      <c r="P29" s="7">
        <f t="shared" si="3"/>
        <v>0.003968253968</v>
      </c>
    </row>
    <row r="30" ht="13.5" customHeight="1">
      <c r="A30" s="3" t="s">
        <v>508</v>
      </c>
      <c r="B30" s="4">
        <v>3.0</v>
      </c>
      <c r="C30" s="4">
        <v>11.0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5">
        <f t="shared" si="1"/>
        <v>14</v>
      </c>
      <c r="O30" s="6">
        <f t="shared" si="2"/>
        <v>7</v>
      </c>
      <c r="P30" s="7">
        <f t="shared" si="3"/>
        <v>0.01388888889</v>
      </c>
    </row>
    <row r="31" ht="13.5" customHeight="1">
      <c r="A31" s="3" t="s">
        <v>237</v>
      </c>
      <c r="B31" s="4">
        <v>3.0</v>
      </c>
      <c r="C31" s="4">
        <v>4.0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5">
        <f t="shared" si="1"/>
        <v>7</v>
      </c>
      <c r="O31" s="6">
        <f t="shared" si="2"/>
        <v>3.5</v>
      </c>
      <c r="P31" s="7">
        <f t="shared" si="3"/>
        <v>0.006944444444</v>
      </c>
    </row>
    <row r="32" ht="13.5" customHeight="1">
      <c r="A32" s="3" t="s">
        <v>173</v>
      </c>
      <c r="B32" s="4">
        <v>4.0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5">
        <f t="shared" si="1"/>
        <v>4</v>
      </c>
      <c r="O32" s="6">
        <f t="shared" si="2"/>
        <v>4</v>
      </c>
      <c r="P32" s="7">
        <f t="shared" si="3"/>
        <v>0.003968253968</v>
      </c>
    </row>
    <row r="33" ht="13.5" customHeight="1">
      <c r="A33" s="3" t="s">
        <v>262</v>
      </c>
      <c r="B33" s="4">
        <v>7.0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5">
        <f t="shared" si="1"/>
        <v>7</v>
      </c>
      <c r="O33" s="6">
        <f t="shared" si="2"/>
        <v>7</v>
      </c>
      <c r="P33" s="7">
        <f t="shared" si="3"/>
        <v>0.006944444444</v>
      </c>
    </row>
    <row r="34" ht="13.5" customHeight="1">
      <c r="A34" s="3" t="s">
        <v>509</v>
      </c>
      <c r="B34" s="4">
        <v>7.0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5">
        <f t="shared" si="1"/>
        <v>7</v>
      </c>
      <c r="O34" s="6">
        <f t="shared" si="2"/>
        <v>7</v>
      </c>
      <c r="P34" s="7">
        <f t="shared" si="3"/>
        <v>0.006944444444</v>
      </c>
    </row>
    <row r="35" ht="13.5" customHeight="1">
      <c r="A35" s="10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ht="13.5" customHeight="1">
      <c r="A36" s="10" t="s">
        <v>26</v>
      </c>
      <c r="B36" s="11">
        <f t="shared" ref="B36:N36" si="4">SUM(B$2:B$34)</f>
        <v>136</v>
      </c>
      <c r="C36" s="11">
        <f t="shared" si="4"/>
        <v>100</v>
      </c>
      <c r="D36" s="11">
        <f t="shared" si="4"/>
        <v>85</v>
      </c>
      <c r="E36" s="11">
        <f t="shared" si="4"/>
        <v>83</v>
      </c>
      <c r="F36" s="11">
        <f t="shared" si="4"/>
        <v>74</v>
      </c>
      <c r="G36" s="11">
        <f t="shared" si="4"/>
        <v>73</v>
      </c>
      <c r="H36" s="11">
        <f t="shared" si="4"/>
        <v>89</v>
      </c>
      <c r="I36" s="11">
        <f t="shared" si="4"/>
        <v>61</v>
      </c>
      <c r="J36" s="11">
        <f t="shared" si="4"/>
        <v>60</v>
      </c>
      <c r="K36" s="11">
        <f t="shared" si="4"/>
        <v>68</v>
      </c>
      <c r="L36" s="11">
        <f t="shared" si="4"/>
        <v>83</v>
      </c>
      <c r="M36" s="11">
        <f t="shared" si="4"/>
        <v>96</v>
      </c>
      <c r="N36" s="11">
        <f t="shared" si="4"/>
        <v>1008</v>
      </c>
      <c r="O36" s="11"/>
      <c r="P36" s="11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</row>
    <row r="48" ht="13.5" customHeight="1">
      <c r="A48" s="9"/>
      <c r="B48" s="9"/>
      <c r="C48" s="9"/>
      <c r="D48" s="9"/>
      <c r="E48" s="13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</row>
    <row r="980" ht="13.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</row>
    <row r="981" ht="13.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</row>
    <row r="982" ht="13.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</row>
    <row r="983" ht="13.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</row>
    <row r="984" ht="13.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</row>
    <row r="985" ht="13.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</row>
    <row r="986" ht="13.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</row>
    <row r="987" ht="13.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</row>
    <row r="988" ht="13.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</row>
    <row r="989" ht="13.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</row>
  </sheetData>
  <conditionalFormatting sqref="B2:M34">
    <cfRule type="containsBlanks" dxfId="0" priority="1">
      <formula>LEN(TRIM(B2))=0</formula>
    </cfRule>
  </conditionalFormatting>
  <conditionalFormatting sqref="B2:B4 B5:B34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4 C5:C34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4 D5:D34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4 E5:E34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4 F5:F34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4 G5:G34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4 H5:H34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4 I5:I34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4 J5:J34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4 K5:K34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4 L5:L34">
    <cfRule type="colorScale" priority="1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34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57"/>
    <col customWidth="1" min="2" max="13" width="4.71"/>
    <col customWidth="1" min="14" max="16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2" t="s">
        <v>1</v>
      </c>
      <c r="O1" s="2" t="s">
        <v>2</v>
      </c>
      <c r="P1" s="2" t="s">
        <v>3</v>
      </c>
    </row>
    <row r="2" ht="13.5" customHeight="1">
      <c r="A2" s="8" t="s">
        <v>155</v>
      </c>
      <c r="B2" s="4">
        <v>6.0</v>
      </c>
      <c r="C2" s="4">
        <v>9.0</v>
      </c>
      <c r="D2" s="4">
        <v>1.0</v>
      </c>
      <c r="E2" s="4">
        <v>4.0</v>
      </c>
      <c r="F2" s="4">
        <v>1.0</v>
      </c>
      <c r="G2" s="4">
        <v>6.0</v>
      </c>
      <c r="H2" s="4">
        <v>6.0</v>
      </c>
      <c r="I2" s="4">
        <v>6.0</v>
      </c>
      <c r="J2" s="4">
        <v>9.0</v>
      </c>
      <c r="K2" s="4">
        <v>8.0</v>
      </c>
      <c r="L2" s="4">
        <v>9.0</v>
      </c>
      <c r="M2" s="4">
        <v>11.0</v>
      </c>
      <c r="N2" s="5">
        <f t="shared" ref="N2:N33" si="1">SUM(B2:M2)</f>
        <v>76</v>
      </c>
      <c r="O2" s="6">
        <f t="shared" ref="O2:O33" si="2">AVERAGE(B2:M2)</f>
        <v>6.333333333</v>
      </c>
      <c r="P2" s="7">
        <f t="shared" ref="P2:P33" si="3">N2/$N$35</f>
        <v>0.07739307536</v>
      </c>
    </row>
    <row r="3" ht="13.5" customHeight="1">
      <c r="A3" s="3" t="s">
        <v>213</v>
      </c>
      <c r="B3" s="4">
        <v>6.0</v>
      </c>
      <c r="C3" s="4">
        <v>5.0</v>
      </c>
      <c r="D3" s="4">
        <v>2.0</v>
      </c>
      <c r="E3" s="4">
        <v>2.0</v>
      </c>
      <c r="F3" s="4">
        <v>2.0</v>
      </c>
      <c r="G3" s="4">
        <v>8.0</v>
      </c>
      <c r="H3" s="4">
        <v>2.0</v>
      </c>
      <c r="I3" s="4">
        <v>1.0</v>
      </c>
      <c r="J3" s="4">
        <v>11.0</v>
      </c>
      <c r="K3" s="4">
        <v>7.0</v>
      </c>
      <c r="L3" s="4">
        <v>9.0</v>
      </c>
      <c r="M3" s="4">
        <v>11.0</v>
      </c>
      <c r="N3" s="5">
        <f t="shared" si="1"/>
        <v>66</v>
      </c>
      <c r="O3" s="6">
        <f t="shared" si="2"/>
        <v>5.5</v>
      </c>
      <c r="P3" s="7">
        <f t="shared" si="3"/>
        <v>0.06720977597</v>
      </c>
    </row>
    <row r="4" ht="13.5" customHeight="1">
      <c r="A4" s="3" t="s">
        <v>78</v>
      </c>
      <c r="B4" s="4">
        <v>6.0</v>
      </c>
      <c r="C4" s="4">
        <v>2.0</v>
      </c>
      <c r="D4" s="4">
        <v>10.0</v>
      </c>
      <c r="E4" s="4">
        <v>3.0</v>
      </c>
      <c r="F4" s="4">
        <v>7.0</v>
      </c>
      <c r="G4" s="4">
        <v>5.0</v>
      </c>
      <c r="H4" s="4">
        <v>4.0</v>
      </c>
      <c r="I4" s="4">
        <v>4.0</v>
      </c>
      <c r="J4" s="4">
        <v>2.0</v>
      </c>
      <c r="K4" s="4">
        <v>3.0</v>
      </c>
      <c r="L4" s="4">
        <v>7.0</v>
      </c>
      <c r="M4" s="4">
        <v>11.0</v>
      </c>
      <c r="N4" s="5">
        <f t="shared" si="1"/>
        <v>64</v>
      </c>
      <c r="O4" s="6">
        <f t="shared" si="2"/>
        <v>5.333333333</v>
      </c>
      <c r="P4" s="7">
        <f t="shared" si="3"/>
        <v>0.06517311609</v>
      </c>
    </row>
    <row r="5" ht="13.5" customHeight="1">
      <c r="A5" s="8" t="s">
        <v>67</v>
      </c>
      <c r="B5" s="4">
        <v>8.0</v>
      </c>
      <c r="C5" s="4">
        <v>4.0</v>
      </c>
      <c r="D5" s="4">
        <v>1.0</v>
      </c>
      <c r="E5" s="4">
        <v>1.0</v>
      </c>
      <c r="F5" s="4">
        <v>2.0</v>
      </c>
      <c r="G5" s="4">
        <v>4.0</v>
      </c>
      <c r="H5" s="4">
        <v>7.0</v>
      </c>
      <c r="I5" s="4">
        <v>11.0</v>
      </c>
      <c r="J5" s="4">
        <v>1.0</v>
      </c>
      <c r="K5" s="4">
        <v>5.0</v>
      </c>
      <c r="L5" s="4">
        <v>8.0</v>
      </c>
      <c r="M5" s="4">
        <v>11.0</v>
      </c>
      <c r="N5" s="5">
        <f t="shared" si="1"/>
        <v>63</v>
      </c>
      <c r="O5" s="6">
        <f t="shared" si="2"/>
        <v>5.25</v>
      </c>
      <c r="P5" s="7">
        <f t="shared" si="3"/>
        <v>0.06415478615</v>
      </c>
    </row>
    <row r="6" ht="13.5" customHeight="1">
      <c r="A6" s="3" t="s">
        <v>161</v>
      </c>
      <c r="B6" s="4">
        <v>4.0</v>
      </c>
      <c r="C6" s="4">
        <v>3.0</v>
      </c>
      <c r="D6" s="4">
        <v>6.0</v>
      </c>
      <c r="E6" s="4">
        <v>12.0</v>
      </c>
      <c r="F6" s="4">
        <v>7.0</v>
      </c>
      <c r="G6" s="4">
        <v>3.0</v>
      </c>
      <c r="H6" s="4">
        <v>3.0</v>
      </c>
      <c r="I6" s="4">
        <v>3.0</v>
      </c>
      <c r="J6" s="4">
        <v>3.0</v>
      </c>
      <c r="K6" s="4">
        <v>4.0</v>
      </c>
      <c r="L6" s="4">
        <v>4.0</v>
      </c>
      <c r="M6" s="4">
        <v>10.0</v>
      </c>
      <c r="N6" s="5">
        <f t="shared" si="1"/>
        <v>62</v>
      </c>
      <c r="O6" s="6">
        <f t="shared" si="2"/>
        <v>5.166666667</v>
      </c>
      <c r="P6" s="7">
        <f t="shared" si="3"/>
        <v>0.06313645621</v>
      </c>
    </row>
    <row r="7" ht="13.5" customHeight="1">
      <c r="A7" s="3" t="s">
        <v>229</v>
      </c>
      <c r="B7" s="4">
        <v>6.0</v>
      </c>
      <c r="C7" s="4">
        <v>4.0</v>
      </c>
      <c r="D7" s="4">
        <v>2.0</v>
      </c>
      <c r="E7" s="4">
        <v>2.0</v>
      </c>
      <c r="F7" s="4">
        <v>5.0</v>
      </c>
      <c r="G7" s="4">
        <v>6.0</v>
      </c>
      <c r="H7" s="4">
        <v>4.0</v>
      </c>
      <c r="I7" s="4">
        <v>3.0</v>
      </c>
      <c r="J7" s="4">
        <v>2.0</v>
      </c>
      <c r="K7" s="4">
        <v>4.0</v>
      </c>
      <c r="L7" s="4">
        <v>6.0</v>
      </c>
      <c r="M7" s="4">
        <v>12.0</v>
      </c>
      <c r="N7" s="5">
        <f t="shared" si="1"/>
        <v>56</v>
      </c>
      <c r="O7" s="6">
        <f t="shared" si="2"/>
        <v>4.666666667</v>
      </c>
      <c r="P7" s="7">
        <f t="shared" si="3"/>
        <v>0.05702647658</v>
      </c>
    </row>
    <row r="8" ht="13.5" customHeight="1">
      <c r="A8" s="3" t="s">
        <v>24</v>
      </c>
      <c r="B8" s="4">
        <v>1.0</v>
      </c>
      <c r="C8" s="4">
        <v>1.0</v>
      </c>
      <c r="D8" s="4">
        <v>6.0</v>
      </c>
      <c r="E8" s="4">
        <v>3.0</v>
      </c>
      <c r="F8" s="4">
        <v>3.0</v>
      </c>
      <c r="G8" s="4">
        <v>5.0</v>
      </c>
      <c r="H8" s="4">
        <v>2.0</v>
      </c>
      <c r="I8" s="4">
        <v>2.0</v>
      </c>
      <c r="J8" s="4">
        <v>9.0</v>
      </c>
      <c r="K8" s="4">
        <v>5.0</v>
      </c>
      <c r="L8" s="4">
        <v>7.0</v>
      </c>
      <c r="M8" s="4">
        <v>10.0</v>
      </c>
      <c r="N8" s="5">
        <f t="shared" si="1"/>
        <v>54</v>
      </c>
      <c r="O8" s="6">
        <f t="shared" si="2"/>
        <v>4.5</v>
      </c>
      <c r="P8" s="7">
        <f t="shared" si="3"/>
        <v>0.0549898167</v>
      </c>
    </row>
    <row r="9" ht="13.5" customHeight="1">
      <c r="A9" s="8" t="s">
        <v>46</v>
      </c>
      <c r="B9" s="4">
        <v>4.0</v>
      </c>
      <c r="C9" s="4">
        <v>2.0</v>
      </c>
      <c r="D9" s="4">
        <v>0.0</v>
      </c>
      <c r="E9" s="4">
        <v>0.0</v>
      </c>
      <c r="F9" s="4">
        <v>0.0</v>
      </c>
      <c r="G9" s="4">
        <v>1.0</v>
      </c>
      <c r="H9" s="4">
        <v>5.0</v>
      </c>
      <c r="I9" s="4">
        <v>4.0</v>
      </c>
      <c r="J9" s="4">
        <v>3.0</v>
      </c>
      <c r="K9" s="4">
        <v>0.0</v>
      </c>
      <c r="L9" s="4">
        <v>8.0</v>
      </c>
      <c r="M9" s="4">
        <v>9.0</v>
      </c>
      <c r="N9" s="5">
        <f t="shared" si="1"/>
        <v>36</v>
      </c>
      <c r="O9" s="6">
        <f t="shared" si="2"/>
        <v>3</v>
      </c>
      <c r="P9" s="7">
        <f t="shared" si="3"/>
        <v>0.0366598778</v>
      </c>
    </row>
    <row r="10" ht="13.5" customHeight="1">
      <c r="A10" s="8" t="s">
        <v>510</v>
      </c>
      <c r="B10" s="4">
        <v>3.0</v>
      </c>
      <c r="C10" s="4">
        <v>1.0</v>
      </c>
      <c r="D10" s="4">
        <v>0.0</v>
      </c>
      <c r="E10" s="4">
        <v>1.0</v>
      </c>
      <c r="F10" s="4">
        <v>0.0</v>
      </c>
      <c r="G10" s="4">
        <v>0.0</v>
      </c>
      <c r="H10" s="4">
        <v>7.0</v>
      </c>
      <c r="I10" s="4">
        <v>1.0</v>
      </c>
      <c r="J10" s="4">
        <v>1.0</v>
      </c>
      <c r="K10" s="4">
        <v>4.0</v>
      </c>
      <c r="L10" s="4">
        <v>3.0</v>
      </c>
      <c r="M10" s="4">
        <v>10.0</v>
      </c>
      <c r="N10" s="5">
        <f t="shared" si="1"/>
        <v>31</v>
      </c>
      <c r="O10" s="6">
        <f t="shared" si="2"/>
        <v>2.583333333</v>
      </c>
      <c r="P10" s="7">
        <f t="shared" si="3"/>
        <v>0.03156822811</v>
      </c>
    </row>
    <row r="11" ht="13.5" customHeight="1">
      <c r="A11" s="3" t="s">
        <v>287</v>
      </c>
      <c r="B11" s="4">
        <v>2.0</v>
      </c>
      <c r="C11" s="4">
        <v>0.0</v>
      </c>
      <c r="D11" s="4">
        <v>0.0</v>
      </c>
      <c r="E11" s="4">
        <v>0.0</v>
      </c>
      <c r="F11" s="4">
        <v>2.0</v>
      </c>
      <c r="G11" s="4">
        <v>1.0</v>
      </c>
      <c r="H11" s="4">
        <v>0.0</v>
      </c>
      <c r="I11" s="4">
        <v>0.0</v>
      </c>
      <c r="J11" s="4">
        <v>0.0</v>
      </c>
      <c r="K11" s="4">
        <v>2.0</v>
      </c>
      <c r="L11" s="4">
        <v>0.0</v>
      </c>
      <c r="M11" s="4">
        <v>3.0</v>
      </c>
      <c r="N11" s="5">
        <f t="shared" si="1"/>
        <v>10</v>
      </c>
      <c r="O11" s="6">
        <f t="shared" si="2"/>
        <v>0.8333333333</v>
      </c>
      <c r="P11" s="7">
        <f t="shared" si="3"/>
        <v>0.01018329939</v>
      </c>
    </row>
    <row r="12" ht="13.5" customHeight="1">
      <c r="A12" s="3" t="s">
        <v>235</v>
      </c>
      <c r="B12" s="4">
        <v>2.0</v>
      </c>
      <c r="C12" s="4">
        <v>2.0</v>
      </c>
      <c r="D12" s="4">
        <v>1.0</v>
      </c>
      <c r="E12" s="4">
        <v>1.0</v>
      </c>
      <c r="F12" s="4">
        <v>2.0</v>
      </c>
      <c r="G12" s="4">
        <v>0.0</v>
      </c>
      <c r="H12" s="4">
        <v>2.0</v>
      </c>
      <c r="I12" s="4">
        <v>3.0</v>
      </c>
      <c r="J12" s="4">
        <v>2.0</v>
      </c>
      <c r="K12" s="4">
        <v>5.0</v>
      </c>
      <c r="L12" s="4">
        <v>5.0</v>
      </c>
      <c r="M12" s="4"/>
      <c r="N12" s="5">
        <f t="shared" si="1"/>
        <v>25</v>
      </c>
      <c r="O12" s="6">
        <f t="shared" si="2"/>
        <v>2.272727273</v>
      </c>
      <c r="P12" s="7">
        <f t="shared" si="3"/>
        <v>0.02545824847</v>
      </c>
    </row>
    <row r="13" ht="13.5" customHeight="1">
      <c r="A13" s="3" t="s">
        <v>10</v>
      </c>
      <c r="B13" s="4">
        <v>8.0</v>
      </c>
      <c r="C13" s="4">
        <v>3.0</v>
      </c>
      <c r="D13" s="4">
        <v>0.0</v>
      </c>
      <c r="E13" s="4">
        <v>3.0</v>
      </c>
      <c r="F13" s="4">
        <v>2.0</v>
      </c>
      <c r="G13" s="4">
        <v>2.0</v>
      </c>
      <c r="H13" s="4">
        <v>2.0</v>
      </c>
      <c r="I13" s="4">
        <v>7.0</v>
      </c>
      <c r="J13" s="4">
        <v>2.0</v>
      </c>
      <c r="K13" s="4">
        <v>4.0</v>
      </c>
      <c r="L13" s="4">
        <v>7.0</v>
      </c>
      <c r="M13" s="4"/>
      <c r="N13" s="5">
        <f t="shared" si="1"/>
        <v>40</v>
      </c>
      <c r="O13" s="6">
        <f t="shared" si="2"/>
        <v>3.636363636</v>
      </c>
      <c r="P13" s="7">
        <f t="shared" si="3"/>
        <v>0.04073319756</v>
      </c>
    </row>
    <row r="14" ht="13.5" customHeight="1">
      <c r="A14" s="3" t="s">
        <v>507</v>
      </c>
      <c r="B14" s="4">
        <v>1.0</v>
      </c>
      <c r="C14" s="4">
        <v>1.0</v>
      </c>
      <c r="D14" s="4">
        <v>0.0</v>
      </c>
      <c r="E14" s="4">
        <v>1.0</v>
      </c>
      <c r="F14" s="4">
        <v>0.0</v>
      </c>
      <c r="G14" s="4">
        <v>2.0</v>
      </c>
      <c r="H14" s="4">
        <v>1.0</v>
      </c>
      <c r="I14" s="4">
        <v>1.0</v>
      </c>
      <c r="J14" s="4">
        <v>9.0</v>
      </c>
      <c r="K14" s="4">
        <v>5.0</v>
      </c>
      <c r="L14" s="4"/>
      <c r="M14" s="4"/>
      <c r="N14" s="5">
        <f t="shared" si="1"/>
        <v>21</v>
      </c>
      <c r="O14" s="6">
        <f t="shared" si="2"/>
        <v>2.1</v>
      </c>
      <c r="P14" s="7">
        <f t="shared" si="3"/>
        <v>0.02138492872</v>
      </c>
    </row>
    <row r="15" ht="13.5" customHeight="1">
      <c r="A15" s="3" t="s">
        <v>122</v>
      </c>
      <c r="B15" s="4">
        <v>8.0</v>
      </c>
      <c r="C15" s="4">
        <v>7.0</v>
      </c>
      <c r="D15" s="4">
        <v>2.0</v>
      </c>
      <c r="E15" s="4">
        <v>2.0</v>
      </c>
      <c r="F15" s="4">
        <v>1.0</v>
      </c>
      <c r="G15" s="4">
        <v>4.0</v>
      </c>
      <c r="H15" s="4">
        <v>3.0</v>
      </c>
      <c r="I15" s="4">
        <v>2.0</v>
      </c>
      <c r="J15" s="4">
        <v>5.0</v>
      </c>
      <c r="K15" s="4">
        <v>9.0</v>
      </c>
      <c r="L15" s="4"/>
      <c r="M15" s="4"/>
      <c r="N15" s="5">
        <f t="shared" si="1"/>
        <v>43</v>
      </c>
      <c r="O15" s="6">
        <f t="shared" si="2"/>
        <v>4.3</v>
      </c>
      <c r="P15" s="7">
        <f t="shared" si="3"/>
        <v>0.04378818737</v>
      </c>
    </row>
    <row r="16" ht="13.5" customHeight="1">
      <c r="A16" s="3" t="s">
        <v>12</v>
      </c>
      <c r="B16" s="4">
        <v>1.0</v>
      </c>
      <c r="C16" s="4">
        <v>0.0</v>
      </c>
      <c r="D16" s="4">
        <v>7.0</v>
      </c>
      <c r="E16" s="4">
        <v>0.0</v>
      </c>
      <c r="F16" s="4">
        <v>0.0</v>
      </c>
      <c r="G16" s="4">
        <v>10.0</v>
      </c>
      <c r="H16" s="4">
        <v>1.0</v>
      </c>
      <c r="I16" s="4">
        <v>2.0</v>
      </c>
      <c r="J16" s="4">
        <v>6.0</v>
      </c>
      <c r="K16" s="4"/>
      <c r="L16" s="4"/>
      <c r="M16" s="4"/>
      <c r="N16" s="5">
        <f t="shared" si="1"/>
        <v>27</v>
      </c>
      <c r="O16" s="6">
        <f t="shared" si="2"/>
        <v>3</v>
      </c>
      <c r="P16" s="7">
        <f t="shared" si="3"/>
        <v>0.02749490835</v>
      </c>
    </row>
    <row r="17" ht="13.5" customHeight="1">
      <c r="A17" s="3" t="s">
        <v>31</v>
      </c>
      <c r="B17" s="4">
        <v>5.0</v>
      </c>
      <c r="C17" s="4">
        <v>2.0</v>
      </c>
      <c r="D17" s="4">
        <v>4.0</v>
      </c>
      <c r="E17" s="4">
        <v>9.0</v>
      </c>
      <c r="F17" s="4">
        <v>3.0</v>
      </c>
      <c r="G17" s="4">
        <v>4.0</v>
      </c>
      <c r="H17" s="4">
        <v>3.0</v>
      </c>
      <c r="I17" s="4">
        <v>1.0</v>
      </c>
      <c r="J17" s="4">
        <v>12.0</v>
      </c>
      <c r="K17" s="4"/>
      <c r="L17" s="4"/>
      <c r="M17" s="4"/>
      <c r="N17" s="5">
        <f t="shared" si="1"/>
        <v>43</v>
      </c>
      <c r="O17" s="6">
        <f t="shared" si="2"/>
        <v>4.777777778</v>
      </c>
      <c r="P17" s="7">
        <f t="shared" si="3"/>
        <v>0.04378818737</v>
      </c>
    </row>
    <row r="18" ht="13.5" customHeight="1">
      <c r="A18" s="3" t="s">
        <v>259</v>
      </c>
      <c r="B18" s="4">
        <v>5.0</v>
      </c>
      <c r="C18" s="4">
        <v>3.0</v>
      </c>
      <c r="D18" s="4">
        <v>1.0</v>
      </c>
      <c r="E18" s="4">
        <v>3.0</v>
      </c>
      <c r="F18" s="4">
        <v>0.0</v>
      </c>
      <c r="G18" s="4">
        <v>3.0</v>
      </c>
      <c r="H18" s="4">
        <v>6.0</v>
      </c>
      <c r="I18" s="4">
        <v>5.0</v>
      </c>
      <c r="J18" s="4"/>
      <c r="K18" s="4"/>
      <c r="L18" s="4"/>
      <c r="M18" s="4"/>
      <c r="N18" s="5">
        <f t="shared" si="1"/>
        <v>26</v>
      </c>
      <c r="O18" s="6">
        <f t="shared" si="2"/>
        <v>3.25</v>
      </c>
      <c r="P18" s="7">
        <f t="shared" si="3"/>
        <v>0.02647657841</v>
      </c>
    </row>
    <row r="19" ht="13.5" customHeight="1">
      <c r="A19" s="3" t="s">
        <v>177</v>
      </c>
      <c r="B19" s="4">
        <v>13.0</v>
      </c>
      <c r="C19" s="4">
        <v>2.0</v>
      </c>
      <c r="D19" s="4">
        <v>1.0</v>
      </c>
      <c r="E19" s="4">
        <v>1.0</v>
      </c>
      <c r="F19" s="4">
        <v>4.0</v>
      </c>
      <c r="G19" s="4">
        <v>0.0</v>
      </c>
      <c r="H19" s="4">
        <v>1.0</v>
      </c>
      <c r="I19" s="4">
        <v>5.0</v>
      </c>
      <c r="J19" s="4"/>
      <c r="K19" s="4"/>
      <c r="L19" s="4"/>
      <c r="M19" s="4"/>
      <c r="N19" s="5">
        <f t="shared" si="1"/>
        <v>27</v>
      </c>
      <c r="O19" s="6">
        <f t="shared" si="2"/>
        <v>3.375</v>
      </c>
      <c r="P19" s="7">
        <f t="shared" si="3"/>
        <v>0.02749490835</v>
      </c>
    </row>
    <row r="20" ht="13.5" customHeight="1">
      <c r="A20" s="3" t="s">
        <v>252</v>
      </c>
      <c r="B20" s="4">
        <v>4.0</v>
      </c>
      <c r="C20" s="4">
        <v>2.0</v>
      </c>
      <c r="D20" s="4">
        <v>2.0</v>
      </c>
      <c r="E20" s="4">
        <v>6.0</v>
      </c>
      <c r="F20" s="4">
        <v>6.0</v>
      </c>
      <c r="G20" s="4">
        <v>4.0</v>
      </c>
      <c r="H20" s="4">
        <v>6.0</v>
      </c>
      <c r="I20" s="4"/>
      <c r="J20" s="4"/>
      <c r="K20" s="4"/>
      <c r="L20" s="4"/>
      <c r="M20" s="4"/>
      <c r="N20" s="5">
        <f t="shared" si="1"/>
        <v>30</v>
      </c>
      <c r="O20" s="6">
        <f t="shared" si="2"/>
        <v>4.285714286</v>
      </c>
      <c r="P20" s="7">
        <f t="shared" si="3"/>
        <v>0.03054989817</v>
      </c>
    </row>
    <row r="21" ht="13.5" customHeight="1">
      <c r="A21" s="3" t="s">
        <v>4</v>
      </c>
      <c r="B21" s="4">
        <v>4.0</v>
      </c>
      <c r="C21" s="4">
        <v>2.0</v>
      </c>
      <c r="D21" s="4">
        <v>1.0</v>
      </c>
      <c r="E21" s="4">
        <v>2.0</v>
      </c>
      <c r="F21" s="4">
        <v>3.0</v>
      </c>
      <c r="G21" s="4">
        <v>0.0</v>
      </c>
      <c r="H21" s="4">
        <v>5.0</v>
      </c>
      <c r="I21" s="4"/>
      <c r="J21" s="4"/>
      <c r="K21" s="4"/>
      <c r="L21" s="4"/>
      <c r="M21" s="4"/>
      <c r="N21" s="5">
        <f t="shared" si="1"/>
        <v>17</v>
      </c>
      <c r="O21" s="6">
        <f t="shared" si="2"/>
        <v>2.428571429</v>
      </c>
      <c r="P21" s="7">
        <f t="shared" si="3"/>
        <v>0.01731160896</v>
      </c>
    </row>
    <row r="22" ht="13.5" customHeight="1">
      <c r="A22" s="3" t="s">
        <v>283</v>
      </c>
      <c r="B22" s="4">
        <v>4.0</v>
      </c>
      <c r="C22" s="4">
        <v>3.0</v>
      </c>
      <c r="D22" s="4">
        <v>0.0</v>
      </c>
      <c r="E22" s="4">
        <v>3.0</v>
      </c>
      <c r="F22" s="4">
        <v>0.0</v>
      </c>
      <c r="G22" s="4">
        <v>5.0</v>
      </c>
      <c r="H22" s="4"/>
      <c r="I22" s="4"/>
      <c r="J22" s="4"/>
      <c r="K22" s="4"/>
      <c r="L22" s="4"/>
      <c r="M22" s="4"/>
      <c r="N22" s="5">
        <f t="shared" si="1"/>
        <v>15</v>
      </c>
      <c r="O22" s="6">
        <f t="shared" si="2"/>
        <v>2.5</v>
      </c>
      <c r="P22" s="7">
        <f t="shared" si="3"/>
        <v>0.01527494908</v>
      </c>
    </row>
    <row r="23" ht="13.5" customHeight="1">
      <c r="A23" s="3" t="s">
        <v>511</v>
      </c>
      <c r="B23" s="4">
        <v>3.0</v>
      </c>
      <c r="C23" s="4">
        <v>3.0</v>
      </c>
      <c r="D23" s="4">
        <v>1.0</v>
      </c>
      <c r="E23" s="4">
        <v>1.0</v>
      </c>
      <c r="F23" s="4">
        <v>1.0</v>
      </c>
      <c r="G23" s="4">
        <v>3.0</v>
      </c>
      <c r="H23" s="4"/>
      <c r="I23" s="4"/>
      <c r="J23" s="4"/>
      <c r="K23" s="4"/>
      <c r="L23" s="4"/>
      <c r="M23" s="4"/>
      <c r="N23" s="5">
        <f t="shared" si="1"/>
        <v>12</v>
      </c>
      <c r="O23" s="6">
        <f t="shared" si="2"/>
        <v>2</v>
      </c>
      <c r="P23" s="7">
        <f t="shared" si="3"/>
        <v>0.01221995927</v>
      </c>
    </row>
    <row r="24" ht="13.5" customHeight="1">
      <c r="A24" s="3" t="s">
        <v>250</v>
      </c>
      <c r="B24" s="4">
        <v>7.0</v>
      </c>
      <c r="C24" s="4">
        <v>1.0</v>
      </c>
      <c r="D24" s="4">
        <v>0.0</v>
      </c>
      <c r="E24" s="4">
        <v>0.0</v>
      </c>
      <c r="F24" s="4">
        <v>5.0</v>
      </c>
      <c r="G24" s="4"/>
      <c r="H24" s="4"/>
      <c r="I24" s="4"/>
      <c r="J24" s="4"/>
      <c r="K24" s="4"/>
      <c r="L24" s="4"/>
      <c r="M24" s="4"/>
      <c r="N24" s="5">
        <f t="shared" si="1"/>
        <v>13</v>
      </c>
      <c r="O24" s="6">
        <f t="shared" si="2"/>
        <v>2.6</v>
      </c>
      <c r="P24" s="7">
        <f t="shared" si="3"/>
        <v>0.01323828921</v>
      </c>
    </row>
    <row r="25" ht="13.5" customHeight="1">
      <c r="A25" s="3" t="s">
        <v>512</v>
      </c>
      <c r="B25" s="4">
        <v>1.0</v>
      </c>
      <c r="C25" s="4">
        <v>1.0</v>
      </c>
      <c r="D25" s="4">
        <v>2.0</v>
      </c>
      <c r="E25" s="4">
        <v>1.0</v>
      </c>
      <c r="F25" s="4">
        <v>3.0</v>
      </c>
      <c r="G25" s="4"/>
      <c r="H25" s="4"/>
      <c r="I25" s="4"/>
      <c r="J25" s="4"/>
      <c r="K25" s="4"/>
      <c r="L25" s="4"/>
      <c r="M25" s="4"/>
      <c r="N25" s="5">
        <f t="shared" si="1"/>
        <v>8</v>
      </c>
      <c r="O25" s="6">
        <f t="shared" si="2"/>
        <v>1.6</v>
      </c>
      <c r="P25" s="7">
        <f t="shared" si="3"/>
        <v>0.008146639511</v>
      </c>
    </row>
    <row r="26" ht="13.5" customHeight="1">
      <c r="A26" s="3" t="s">
        <v>134</v>
      </c>
      <c r="B26" s="4">
        <v>11.0</v>
      </c>
      <c r="C26" s="4">
        <v>3.0</v>
      </c>
      <c r="D26" s="4">
        <v>3.0</v>
      </c>
      <c r="E26" s="4">
        <v>3.0</v>
      </c>
      <c r="F26" s="4">
        <v>4.0</v>
      </c>
      <c r="G26" s="4"/>
      <c r="H26" s="4"/>
      <c r="I26" s="4"/>
      <c r="J26" s="4"/>
      <c r="K26" s="4"/>
      <c r="L26" s="4"/>
      <c r="M26" s="4"/>
      <c r="N26" s="5">
        <f t="shared" si="1"/>
        <v>24</v>
      </c>
      <c r="O26" s="6">
        <f t="shared" si="2"/>
        <v>4.8</v>
      </c>
      <c r="P26" s="7">
        <f t="shared" si="3"/>
        <v>0.02443991853</v>
      </c>
    </row>
    <row r="27" ht="13.5" customHeight="1">
      <c r="A27" s="3" t="s">
        <v>85</v>
      </c>
      <c r="B27" s="4">
        <v>2.0</v>
      </c>
      <c r="C27" s="4">
        <v>8.0</v>
      </c>
      <c r="D27" s="4">
        <v>4.0</v>
      </c>
      <c r="E27" s="4">
        <v>5.0</v>
      </c>
      <c r="F27" s="4">
        <v>2.0</v>
      </c>
      <c r="G27" s="4"/>
      <c r="H27" s="4"/>
      <c r="I27" s="4"/>
      <c r="J27" s="4"/>
      <c r="K27" s="4"/>
      <c r="L27" s="4"/>
      <c r="M27" s="4"/>
      <c r="N27" s="5">
        <f t="shared" si="1"/>
        <v>21</v>
      </c>
      <c r="O27" s="6">
        <f t="shared" si="2"/>
        <v>4.2</v>
      </c>
      <c r="P27" s="7">
        <f t="shared" si="3"/>
        <v>0.02138492872</v>
      </c>
    </row>
    <row r="28" ht="13.5" customHeight="1">
      <c r="A28" s="3" t="s">
        <v>241</v>
      </c>
      <c r="B28" s="4">
        <v>2.0</v>
      </c>
      <c r="C28" s="4">
        <v>3.0</v>
      </c>
      <c r="D28" s="4">
        <v>5.0</v>
      </c>
      <c r="E28" s="4"/>
      <c r="F28" s="4"/>
      <c r="G28" s="4"/>
      <c r="H28" s="4"/>
      <c r="I28" s="4"/>
      <c r="J28" s="4"/>
      <c r="K28" s="4"/>
      <c r="L28" s="4"/>
      <c r="M28" s="4"/>
      <c r="N28" s="5">
        <f t="shared" si="1"/>
        <v>10</v>
      </c>
      <c r="O28" s="6">
        <f t="shared" si="2"/>
        <v>3.333333333</v>
      </c>
      <c r="P28" s="7">
        <f t="shared" si="3"/>
        <v>0.01018329939</v>
      </c>
    </row>
    <row r="29" ht="13.5" customHeight="1">
      <c r="A29" s="3" t="s">
        <v>59</v>
      </c>
      <c r="B29" s="4">
        <v>5.0</v>
      </c>
      <c r="C29" s="4">
        <v>3.0</v>
      </c>
      <c r="D29" s="4">
        <v>6.0</v>
      </c>
      <c r="E29" s="4"/>
      <c r="F29" s="4"/>
      <c r="G29" s="4"/>
      <c r="H29" s="4"/>
      <c r="I29" s="4"/>
      <c r="J29" s="4"/>
      <c r="K29" s="4"/>
      <c r="L29" s="4"/>
      <c r="M29" s="4"/>
      <c r="N29" s="5">
        <f t="shared" si="1"/>
        <v>14</v>
      </c>
      <c r="O29" s="6">
        <f t="shared" si="2"/>
        <v>4.666666667</v>
      </c>
      <c r="P29" s="7">
        <f t="shared" si="3"/>
        <v>0.01425661914</v>
      </c>
    </row>
    <row r="30" ht="13.5" customHeight="1">
      <c r="A30" s="3" t="s">
        <v>151</v>
      </c>
      <c r="B30" s="4">
        <v>9.0</v>
      </c>
      <c r="C30" s="4">
        <v>7.0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5">
        <f t="shared" si="1"/>
        <v>16</v>
      </c>
      <c r="O30" s="6">
        <f t="shared" si="2"/>
        <v>8</v>
      </c>
      <c r="P30" s="7">
        <f t="shared" si="3"/>
        <v>0.01629327902</v>
      </c>
    </row>
    <row r="31" ht="13.5" customHeight="1">
      <c r="A31" s="3" t="s">
        <v>244</v>
      </c>
      <c r="B31" s="4">
        <v>7.0</v>
      </c>
      <c r="C31" s="4">
        <v>6.0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5">
        <f t="shared" si="1"/>
        <v>13</v>
      </c>
      <c r="O31" s="6">
        <f t="shared" si="2"/>
        <v>6.5</v>
      </c>
      <c r="P31" s="7">
        <f t="shared" si="3"/>
        <v>0.01323828921</v>
      </c>
    </row>
    <row r="32" ht="13.5" customHeight="1">
      <c r="A32" s="3" t="s">
        <v>52</v>
      </c>
      <c r="B32" s="4">
        <v>12.0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5">
        <f t="shared" si="1"/>
        <v>12</v>
      </c>
      <c r="O32" s="6">
        <f t="shared" si="2"/>
        <v>12</v>
      </c>
      <c r="P32" s="7">
        <f t="shared" si="3"/>
        <v>0.01221995927</v>
      </c>
    </row>
    <row r="33" ht="13.5" customHeight="1">
      <c r="A33" s="3" t="s">
        <v>513</v>
      </c>
      <c r="B33" s="4">
        <v>7.0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5">
        <f t="shared" si="1"/>
        <v>7</v>
      </c>
      <c r="O33" s="6">
        <f t="shared" si="2"/>
        <v>7</v>
      </c>
      <c r="P33" s="7">
        <f t="shared" si="3"/>
        <v>0.007128309572</v>
      </c>
    </row>
    <row r="34" ht="13.5" customHeight="1">
      <c r="A34" s="10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 ht="13.5" customHeight="1">
      <c r="A35" s="10" t="s">
        <v>26</v>
      </c>
      <c r="B35" s="11">
        <f t="shared" ref="B35:N35" si="4">SUM(B$2:B$33)</f>
        <v>167</v>
      </c>
      <c r="C35" s="11">
        <f t="shared" si="4"/>
        <v>93</v>
      </c>
      <c r="D35" s="11">
        <f t="shared" si="4"/>
        <v>68</v>
      </c>
      <c r="E35" s="11">
        <f t="shared" si="4"/>
        <v>69</v>
      </c>
      <c r="F35" s="11">
        <f t="shared" si="4"/>
        <v>65</v>
      </c>
      <c r="G35" s="11">
        <f t="shared" si="4"/>
        <v>76</v>
      </c>
      <c r="H35" s="11">
        <f t="shared" si="4"/>
        <v>70</v>
      </c>
      <c r="I35" s="11">
        <f t="shared" si="4"/>
        <v>61</v>
      </c>
      <c r="J35" s="11">
        <f t="shared" si="4"/>
        <v>77</v>
      </c>
      <c r="K35" s="11">
        <f t="shared" si="4"/>
        <v>65</v>
      </c>
      <c r="L35" s="11">
        <f t="shared" si="4"/>
        <v>73</v>
      </c>
      <c r="M35" s="11">
        <f t="shared" si="4"/>
        <v>98</v>
      </c>
      <c r="N35" s="11">
        <f t="shared" si="4"/>
        <v>982</v>
      </c>
      <c r="O35" s="11"/>
      <c r="P35" s="11"/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</row>
    <row r="47" ht="13.5" customHeight="1">
      <c r="A47" s="9"/>
      <c r="B47" s="9"/>
      <c r="C47" s="9"/>
      <c r="D47" s="9"/>
      <c r="E47" s="13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</row>
    <row r="980" ht="13.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</row>
    <row r="981" ht="13.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</row>
    <row r="982" ht="13.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</row>
    <row r="983" ht="13.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</row>
    <row r="984" ht="13.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</row>
    <row r="985" ht="13.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</row>
    <row r="986" ht="13.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</row>
    <row r="987" ht="13.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</row>
    <row r="988" ht="13.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</row>
  </sheetData>
  <conditionalFormatting sqref="B2:M33">
    <cfRule type="containsBlanks" dxfId="0" priority="1">
      <formula>LEN(TRIM(B2))=0</formula>
    </cfRule>
  </conditionalFormatting>
  <conditionalFormatting sqref="B2:B4 B5:B33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4 C5:C33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4 D5:D33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4 E5:E33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4 F5:F33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4 G5:G33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4 H5:H33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4 I5:I33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4 J5:J33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4 K5:K33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4 L5:L33">
    <cfRule type="colorScale" priority="1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33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57"/>
    <col customWidth="1" min="2" max="11" width="4.71"/>
    <col customWidth="1" min="12" max="14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2" t="s">
        <v>1</v>
      </c>
      <c r="M1" s="2" t="s">
        <v>2</v>
      </c>
      <c r="N1" s="2" t="s">
        <v>3</v>
      </c>
    </row>
    <row r="2" ht="13.5" customHeight="1">
      <c r="A2" s="8" t="s">
        <v>57</v>
      </c>
      <c r="B2" s="4">
        <v>6.0</v>
      </c>
      <c r="C2" s="4">
        <v>3.0</v>
      </c>
      <c r="D2" s="4">
        <v>2.0</v>
      </c>
      <c r="E2" s="4">
        <v>7.0</v>
      </c>
      <c r="F2" s="4">
        <v>8.0</v>
      </c>
      <c r="G2" s="4">
        <v>12.0</v>
      </c>
      <c r="H2" s="4">
        <v>4.0</v>
      </c>
      <c r="I2" s="4">
        <v>8.0</v>
      </c>
      <c r="J2" s="4">
        <v>15.0</v>
      </c>
      <c r="K2" s="4">
        <v>25.0</v>
      </c>
      <c r="L2" s="5">
        <f t="shared" ref="L2:L27" si="1">SUM(B2:K2)</f>
        <v>90</v>
      </c>
      <c r="M2" s="6">
        <f t="shared" ref="M2:M27" si="2">AVERAGE(B2:K2)</f>
        <v>9</v>
      </c>
      <c r="N2" s="7">
        <f t="shared" ref="N2:N27" si="3">L2/$L$29</f>
        <v>0.1214574899</v>
      </c>
    </row>
    <row r="3" ht="13.5" customHeight="1">
      <c r="A3" s="3" t="s">
        <v>27</v>
      </c>
      <c r="B3" s="4">
        <v>6.0</v>
      </c>
      <c r="C3" s="4">
        <v>1.0</v>
      </c>
      <c r="D3" s="4">
        <v>0.0</v>
      </c>
      <c r="E3" s="4">
        <v>5.0</v>
      </c>
      <c r="F3" s="4">
        <v>5.0</v>
      </c>
      <c r="G3" s="4">
        <v>7.0</v>
      </c>
      <c r="H3" s="4">
        <v>10.0</v>
      </c>
      <c r="I3" s="4">
        <v>9.0</v>
      </c>
      <c r="J3" s="4">
        <v>9.0</v>
      </c>
      <c r="K3" s="4">
        <v>20.0</v>
      </c>
      <c r="L3" s="5">
        <f t="shared" si="1"/>
        <v>72</v>
      </c>
      <c r="M3" s="6">
        <f t="shared" si="2"/>
        <v>7.2</v>
      </c>
      <c r="N3" s="7">
        <f t="shared" si="3"/>
        <v>0.0971659919</v>
      </c>
    </row>
    <row r="4" ht="13.5" customHeight="1">
      <c r="A4" s="3" t="s">
        <v>92</v>
      </c>
      <c r="B4" s="4">
        <v>5.0</v>
      </c>
      <c r="C4" s="4">
        <v>2.0</v>
      </c>
      <c r="D4" s="4">
        <v>1.0</v>
      </c>
      <c r="E4" s="4">
        <v>5.0</v>
      </c>
      <c r="F4" s="4">
        <v>0.0</v>
      </c>
      <c r="G4" s="4">
        <v>5.0</v>
      </c>
      <c r="H4" s="4">
        <v>13.0</v>
      </c>
      <c r="I4" s="4">
        <v>9.0</v>
      </c>
      <c r="J4" s="4">
        <v>9.0</v>
      </c>
      <c r="K4" s="4">
        <v>17.0</v>
      </c>
      <c r="L4" s="5">
        <f t="shared" si="1"/>
        <v>66</v>
      </c>
      <c r="M4" s="6">
        <f t="shared" si="2"/>
        <v>6.6</v>
      </c>
      <c r="N4" s="7">
        <f t="shared" si="3"/>
        <v>0.08906882591</v>
      </c>
    </row>
    <row r="5" ht="13.5" customHeight="1">
      <c r="A5" s="3" t="s">
        <v>179</v>
      </c>
      <c r="B5" s="4">
        <v>1.0</v>
      </c>
      <c r="C5" s="4">
        <v>1.0</v>
      </c>
      <c r="D5" s="4">
        <v>4.0</v>
      </c>
      <c r="E5" s="4">
        <v>2.0</v>
      </c>
      <c r="F5" s="4">
        <v>4.0</v>
      </c>
      <c r="G5" s="4">
        <v>12.0</v>
      </c>
      <c r="H5" s="4">
        <v>13.0</v>
      </c>
      <c r="I5" s="4">
        <v>7.0</v>
      </c>
      <c r="J5" s="4">
        <v>9.0</v>
      </c>
      <c r="K5" s="4">
        <v>11.0</v>
      </c>
      <c r="L5" s="5">
        <f t="shared" si="1"/>
        <v>64</v>
      </c>
      <c r="M5" s="6">
        <f t="shared" si="2"/>
        <v>6.4</v>
      </c>
      <c r="N5" s="7">
        <f t="shared" si="3"/>
        <v>0.08636977058</v>
      </c>
    </row>
    <row r="6" ht="13.5" customHeight="1">
      <c r="A6" s="3" t="s">
        <v>224</v>
      </c>
      <c r="B6" s="4">
        <v>2.0</v>
      </c>
      <c r="C6" s="4">
        <v>0.0</v>
      </c>
      <c r="D6" s="4">
        <v>3.0</v>
      </c>
      <c r="E6" s="4">
        <v>0.0</v>
      </c>
      <c r="F6" s="4">
        <v>4.0</v>
      </c>
      <c r="G6" s="4">
        <v>8.0</v>
      </c>
      <c r="H6" s="4">
        <v>5.0</v>
      </c>
      <c r="I6" s="4">
        <v>9.0</v>
      </c>
      <c r="J6" s="4">
        <v>13.0</v>
      </c>
      <c r="K6" s="4">
        <v>10.0</v>
      </c>
      <c r="L6" s="5">
        <f t="shared" si="1"/>
        <v>54</v>
      </c>
      <c r="M6" s="6">
        <f t="shared" si="2"/>
        <v>5.4</v>
      </c>
      <c r="N6" s="7">
        <f t="shared" si="3"/>
        <v>0.07287449393</v>
      </c>
    </row>
    <row r="7" ht="13.5" customHeight="1">
      <c r="A7" s="8" t="s">
        <v>85</v>
      </c>
      <c r="B7" s="4">
        <v>1.0</v>
      </c>
      <c r="C7" s="4">
        <v>2.0</v>
      </c>
      <c r="D7" s="4">
        <v>1.0</v>
      </c>
      <c r="E7" s="4">
        <v>3.0</v>
      </c>
      <c r="F7" s="4">
        <v>3.0</v>
      </c>
      <c r="G7" s="4">
        <v>4.0</v>
      </c>
      <c r="H7" s="4">
        <v>3.0</v>
      </c>
      <c r="I7" s="4">
        <v>6.0</v>
      </c>
      <c r="J7" s="4">
        <v>4.0</v>
      </c>
      <c r="K7" s="4">
        <v>12.0</v>
      </c>
      <c r="L7" s="5">
        <f t="shared" si="1"/>
        <v>39</v>
      </c>
      <c r="M7" s="6">
        <f t="shared" si="2"/>
        <v>3.9</v>
      </c>
      <c r="N7" s="7">
        <f t="shared" si="3"/>
        <v>0.05263157895</v>
      </c>
    </row>
    <row r="8" ht="13.5" customHeight="1">
      <c r="A8" s="3" t="s">
        <v>5</v>
      </c>
      <c r="B8" s="4">
        <v>3.0</v>
      </c>
      <c r="C8" s="4">
        <v>1.0</v>
      </c>
      <c r="D8" s="4">
        <v>1.0</v>
      </c>
      <c r="E8" s="4">
        <v>7.0</v>
      </c>
      <c r="F8" s="4">
        <v>5.0</v>
      </c>
      <c r="G8" s="4">
        <v>4.0</v>
      </c>
      <c r="H8" s="4">
        <v>2.0</v>
      </c>
      <c r="I8" s="4">
        <v>8.0</v>
      </c>
      <c r="J8" s="4">
        <v>5.0</v>
      </c>
      <c r="K8" s="4"/>
      <c r="L8" s="5">
        <f t="shared" si="1"/>
        <v>36</v>
      </c>
      <c r="M8" s="6">
        <f t="shared" si="2"/>
        <v>4</v>
      </c>
      <c r="N8" s="7">
        <f t="shared" si="3"/>
        <v>0.04858299595</v>
      </c>
    </row>
    <row r="9" ht="13.5" customHeight="1">
      <c r="A9" s="3" t="s">
        <v>130</v>
      </c>
      <c r="B9" s="4">
        <v>2.0</v>
      </c>
      <c r="C9" s="4">
        <v>1.0</v>
      </c>
      <c r="D9" s="4">
        <v>0.0</v>
      </c>
      <c r="E9" s="4">
        <v>4.0</v>
      </c>
      <c r="F9" s="4">
        <v>5.0</v>
      </c>
      <c r="G9" s="4">
        <v>1.0</v>
      </c>
      <c r="H9" s="4">
        <v>5.0</v>
      </c>
      <c r="I9" s="4">
        <v>7.0</v>
      </c>
      <c r="J9" s="4">
        <v>5.0</v>
      </c>
      <c r="K9" s="4"/>
      <c r="L9" s="5">
        <f t="shared" si="1"/>
        <v>30</v>
      </c>
      <c r="M9" s="6">
        <f t="shared" si="2"/>
        <v>3.333333333</v>
      </c>
      <c r="N9" s="7">
        <f t="shared" si="3"/>
        <v>0.04048582996</v>
      </c>
    </row>
    <row r="10" ht="13.5" customHeight="1">
      <c r="A10" s="3" t="s">
        <v>173</v>
      </c>
      <c r="B10" s="4">
        <v>3.0</v>
      </c>
      <c r="C10" s="4">
        <v>2.0</v>
      </c>
      <c r="D10" s="4">
        <v>2.0</v>
      </c>
      <c r="E10" s="4">
        <v>2.0</v>
      </c>
      <c r="F10" s="4">
        <v>2.0</v>
      </c>
      <c r="G10" s="4">
        <v>4.0</v>
      </c>
      <c r="H10" s="4">
        <v>3.0</v>
      </c>
      <c r="I10" s="4">
        <v>2.0</v>
      </c>
      <c r="J10" s="4"/>
      <c r="K10" s="4"/>
      <c r="L10" s="5">
        <f t="shared" si="1"/>
        <v>20</v>
      </c>
      <c r="M10" s="6">
        <f t="shared" si="2"/>
        <v>2.5</v>
      </c>
      <c r="N10" s="7">
        <f t="shared" si="3"/>
        <v>0.02699055331</v>
      </c>
    </row>
    <row r="11" ht="13.5" customHeight="1">
      <c r="A11" s="3" t="s">
        <v>70</v>
      </c>
      <c r="B11" s="4">
        <v>7.0</v>
      </c>
      <c r="C11" s="4">
        <v>4.0</v>
      </c>
      <c r="D11" s="4">
        <v>8.0</v>
      </c>
      <c r="E11" s="4">
        <v>2.0</v>
      </c>
      <c r="F11" s="4">
        <v>6.0</v>
      </c>
      <c r="G11" s="4">
        <v>11.0</v>
      </c>
      <c r="H11" s="4">
        <v>8.0</v>
      </c>
      <c r="I11" s="4">
        <v>6.0</v>
      </c>
      <c r="J11" s="4"/>
      <c r="K11" s="4"/>
      <c r="L11" s="5">
        <f t="shared" si="1"/>
        <v>52</v>
      </c>
      <c r="M11" s="6">
        <f t="shared" si="2"/>
        <v>6.5</v>
      </c>
      <c r="N11" s="7">
        <f t="shared" si="3"/>
        <v>0.0701754386</v>
      </c>
    </row>
    <row r="12" ht="13.5" customHeight="1">
      <c r="A12" s="3" t="s">
        <v>7</v>
      </c>
      <c r="B12" s="4">
        <v>1.0</v>
      </c>
      <c r="C12" s="4">
        <v>1.0</v>
      </c>
      <c r="D12" s="4">
        <v>1.0</v>
      </c>
      <c r="E12" s="4">
        <v>8.0</v>
      </c>
      <c r="F12" s="4">
        <v>4.0</v>
      </c>
      <c r="G12" s="4">
        <v>9.0</v>
      </c>
      <c r="H12" s="4"/>
      <c r="I12" s="4"/>
      <c r="J12" s="4"/>
      <c r="K12" s="4"/>
      <c r="L12" s="5">
        <f t="shared" si="1"/>
        <v>24</v>
      </c>
      <c r="M12" s="6">
        <f t="shared" si="2"/>
        <v>4</v>
      </c>
      <c r="N12" s="7">
        <f t="shared" si="3"/>
        <v>0.03238866397</v>
      </c>
    </row>
    <row r="13" ht="13.5" customHeight="1">
      <c r="A13" s="3" t="s">
        <v>147</v>
      </c>
      <c r="B13" s="4">
        <v>1.0</v>
      </c>
      <c r="C13" s="4">
        <v>1.0</v>
      </c>
      <c r="D13" s="4">
        <v>0.0</v>
      </c>
      <c r="E13" s="4">
        <v>9.0</v>
      </c>
      <c r="F13" s="4">
        <v>2.0</v>
      </c>
      <c r="G13" s="4">
        <v>8.0</v>
      </c>
      <c r="H13" s="4"/>
      <c r="I13" s="4"/>
      <c r="J13" s="4"/>
      <c r="K13" s="4"/>
      <c r="L13" s="5">
        <f t="shared" si="1"/>
        <v>21</v>
      </c>
      <c r="M13" s="6">
        <f t="shared" si="2"/>
        <v>3.5</v>
      </c>
      <c r="N13" s="7">
        <f t="shared" si="3"/>
        <v>0.02834008097</v>
      </c>
    </row>
    <row r="14" ht="13.5" customHeight="1">
      <c r="A14" s="3" t="s">
        <v>98</v>
      </c>
      <c r="B14" s="4">
        <v>1.0</v>
      </c>
      <c r="C14" s="4">
        <v>1.0</v>
      </c>
      <c r="D14" s="4">
        <v>7.0</v>
      </c>
      <c r="E14" s="4">
        <v>2.0</v>
      </c>
      <c r="F14" s="4">
        <v>7.0</v>
      </c>
      <c r="G14" s="4"/>
      <c r="H14" s="4"/>
      <c r="I14" s="4"/>
      <c r="J14" s="4"/>
      <c r="K14" s="4"/>
      <c r="L14" s="5">
        <f t="shared" si="1"/>
        <v>18</v>
      </c>
      <c r="M14" s="6">
        <f t="shared" si="2"/>
        <v>3.6</v>
      </c>
      <c r="N14" s="7">
        <f t="shared" si="3"/>
        <v>0.02429149798</v>
      </c>
    </row>
    <row r="15" ht="13.5" customHeight="1">
      <c r="A15" s="3" t="s">
        <v>59</v>
      </c>
      <c r="B15" s="4">
        <v>3.0</v>
      </c>
      <c r="C15" s="4">
        <v>1.0</v>
      </c>
      <c r="D15" s="4">
        <v>7.0</v>
      </c>
      <c r="E15" s="4">
        <v>1.0</v>
      </c>
      <c r="F15" s="4">
        <v>7.0</v>
      </c>
      <c r="G15" s="4"/>
      <c r="H15" s="4"/>
      <c r="I15" s="4"/>
      <c r="J15" s="4"/>
      <c r="K15" s="4"/>
      <c r="L15" s="5">
        <f t="shared" si="1"/>
        <v>19</v>
      </c>
      <c r="M15" s="6">
        <f t="shared" si="2"/>
        <v>3.8</v>
      </c>
      <c r="N15" s="7">
        <f t="shared" si="3"/>
        <v>0.02564102564</v>
      </c>
    </row>
    <row r="16" ht="13.5" customHeight="1">
      <c r="A16" s="3" t="s">
        <v>262</v>
      </c>
      <c r="B16" s="4">
        <v>1.0</v>
      </c>
      <c r="C16" s="4">
        <v>2.0</v>
      </c>
      <c r="D16" s="4">
        <v>0.0</v>
      </c>
      <c r="E16" s="4">
        <v>5.0</v>
      </c>
      <c r="F16" s="4"/>
      <c r="G16" s="4"/>
      <c r="H16" s="4"/>
      <c r="I16" s="4"/>
      <c r="J16" s="4"/>
      <c r="K16" s="4"/>
      <c r="L16" s="5">
        <f t="shared" si="1"/>
        <v>8</v>
      </c>
      <c r="M16" s="6">
        <f t="shared" si="2"/>
        <v>2</v>
      </c>
      <c r="N16" s="7">
        <f t="shared" si="3"/>
        <v>0.01079622132</v>
      </c>
    </row>
    <row r="17" ht="13.5" customHeight="1">
      <c r="A17" s="3" t="s">
        <v>177</v>
      </c>
      <c r="B17" s="4">
        <v>2.0</v>
      </c>
      <c r="C17" s="4">
        <v>3.0</v>
      </c>
      <c r="D17" s="4">
        <v>3.0</v>
      </c>
      <c r="E17" s="4">
        <v>9.0</v>
      </c>
      <c r="F17" s="4"/>
      <c r="G17" s="4"/>
      <c r="H17" s="4"/>
      <c r="I17" s="4"/>
      <c r="J17" s="4"/>
      <c r="K17" s="4"/>
      <c r="L17" s="5">
        <f t="shared" si="1"/>
        <v>17</v>
      </c>
      <c r="M17" s="6">
        <f t="shared" si="2"/>
        <v>4.25</v>
      </c>
      <c r="N17" s="7">
        <f t="shared" si="3"/>
        <v>0.02294197031</v>
      </c>
    </row>
    <row r="18" ht="13.5" customHeight="1">
      <c r="A18" s="3" t="s">
        <v>29</v>
      </c>
      <c r="B18" s="4">
        <v>2.0</v>
      </c>
      <c r="C18" s="4">
        <v>9.0</v>
      </c>
      <c r="D18" s="4">
        <v>5.0</v>
      </c>
      <c r="E18" s="4"/>
      <c r="F18" s="4"/>
      <c r="G18" s="4"/>
      <c r="H18" s="4"/>
      <c r="I18" s="4"/>
      <c r="J18" s="4"/>
      <c r="K18" s="4"/>
      <c r="L18" s="5">
        <f t="shared" si="1"/>
        <v>16</v>
      </c>
      <c r="M18" s="6">
        <f t="shared" si="2"/>
        <v>5.333333333</v>
      </c>
      <c r="N18" s="7">
        <f t="shared" si="3"/>
        <v>0.02159244265</v>
      </c>
    </row>
    <row r="19" ht="13.5" customHeight="1">
      <c r="A19" s="3" t="s">
        <v>509</v>
      </c>
      <c r="B19" s="4">
        <v>4.0</v>
      </c>
      <c r="C19" s="4">
        <v>8.0</v>
      </c>
      <c r="D19" s="4">
        <v>4.0</v>
      </c>
      <c r="E19" s="4"/>
      <c r="F19" s="4"/>
      <c r="G19" s="4"/>
      <c r="H19" s="4"/>
      <c r="I19" s="4"/>
      <c r="J19" s="4"/>
      <c r="K19" s="4"/>
      <c r="L19" s="5">
        <f t="shared" si="1"/>
        <v>16</v>
      </c>
      <c r="M19" s="6">
        <f t="shared" si="2"/>
        <v>5.333333333</v>
      </c>
      <c r="N19" s="7">
        <f t="shared" si="3"/>
        <v>0.02159244265</v>
      </c>
    </row>
    <row r="20" ht="13.5" customHeight="1">
      <c r="A20" s="3" t="s">
        <v>213</v>
      </c>
      <c r="B20" s="4">
        <v>3.0</v>
      </c>
      <c r="C20" s="4">
        <v>2.0</v>
      </c>
      <c r="D20" s="4">
        <v>3.0</v>
      </c>
      <c r="E20" s="4"/>
      <c r="F20" s="4"/>
      <c r="G20" s="4"/>
      <c r="H20" s="4"/>
      <c r="I20" s="4"/>
      <c r="J20" s="4"/>
      <c r="K20" s="4"/>
      <c r="L20" s="5">
        <f t="shared" si="1"/>
        <v>8</v>
      </c>
      <c r="M20" s="6">
        <f t="shared" si="2"/>
        <v>2.666666667</v>
      </c>
      <c r="N20" s="7">
        <f t="shared" si="3"/>
        <v>0.01079622132</v>
      </c>
    </row>
    <row r="21" ht="13.5" customHeight="1">
      <c r="A21" s="3" t="s">
        <v>514</v>
      </c>
      <c r="B21" s="4">
        <v>6.0</v>
      </c>
      <c r="C21" s="4">
        <v>1.0</v>
      </c>
      <c r="D21" s="4">
        <v>2.0</v>
      </c>
      <c r="E21" s="4"/>
      <c r="F21" s="4"/>
      <c r="G21" s="4"/>
      <c r="H21" s="4"/>
      <c r="I21" s="4"/>
      <c r="J21" s="4"/>
      <c r="K21" s="4"/>
      <c r="L21" s="5">
        <f t="shared" si="1"/>
        <v>9</v>
      </c>
      <c r="M21" s="6">
        <f t="shared" si="2"/>
        <v>3</v>
      </c>
      <c r="N21" s="7">
        <f t="shared" si="3"/>
        <v>0.01214574899</v>
      </c>
    </row>
    <row r="22" ht="13.5" customHeight="1">
      <c r="A22" s="3" t="s">
        <v>52</v>
      </c>
      <c r="B22" s="4">
        <v>5.0</v>
      </c>
      <c r="C22" s="4">
        <v>13.0</v>
      </c>
      <c r="D22" s="4"/>
      <c r="E22" s="4"/>
      <c r="F22" s="4"/>
      <c r="G22" s="4"/>
      <c r="H22" s="4"/>
      <c r="I22" s="4"/>
      <c r="J22" s="4"/>
      <c r="K22" s="4"/>
      <c r="L22" s="5">
        <f t="shared" si="1"/>
        <v>18</v>
      </c>
      <c r="M22" s="6">
        <f t="shared" si="2"/>
        <v>9</v>
      </c>
      <c r="N22" s="7">
        <f t="shared" si="3"/>
        <v>0.02429149798</v>
      </c>
    </row>
    <row r="23" ht="13.5" customHeight="1">
      <c r="A23" s="3" t="s">
        <v>232</v>
      </c>
      <c r="B23" s="4">
        <v>4.0</v>
      </c>
      <c r="C23" s="4">
        <v>6.0</v>
      </c>
      <c r="D23" s="4"/>
      <c r="E23" s="4"/>
      <c r="F23" s="4"/>
      <c r="G23" s="4"/>
      <c r="H23" s="4"/>
      <c r="I23" s="4"/>
      <c r="J23" s="4"/>
      <c r="K23" s="4"/>
      <c r="L23" s="5">
        <f t="shared" si="1"/>
        <v>10</v>
      </c>
      <c r="M23" s="6">
        <f t="shared" si="2"/>
        <v>5</v>
      </c>
      <c r="N23" s="7">
        <f t="shared" si="3"/>
        <v>0.01349527665</v>
      </c>
    </row>
    <row r="24" ht="13.5" customHeight="1">
      <c r="A24" s="3" t="s">
        <v>515</v>
      </c>
      <c r="B24" s="4">
        <v>1.0</v>
      </c>
      <c r="C24" s="4">
        <v>3.0</v>
      </c>
      <c r="D24" s="4"/>
      <c r="E24" s="4"/>
      <c r="F24" s="4"/>
      <c r="G24" s="4"/>
      <c r="H24" s="4"/>
      <c r="I24" s="4"/>
      <c r="J24" s="4"/>
      <c r="K24" s="4"/>
      <c r="L24" s="5">
        <f t="shared" si="1"/>
        <v>4</v>
      </c>
      <c r="M24" s="6">
        <f t="shared" si="2"/>
        <v>2</v>
      </c>
      <c r="N24" s="7">
        <f t="shared" si="3"/>
        <v>0.005398110661</v>
      </c>
    </row>
    <row r="25" ht="13.5" customHeight="1">
      <c r="A25" s="3" t="s">
        <v>78</v>
      </c>
      <c r="B25" s="4">
        <v>1.0</v>
      </c>
      <c r="C25" s="4">
        <v>11.0</v>
      </c>
      <c r="D25" s="4"/>
      <c r="E25" s="4"/>
      <c r="F25" s="4"/>
      <c r="G25" s="4"/>
      <c r="H25" s="4"/>
      <c r="I25" s="4"/>
      <c r="J25" s="4"/>
      <c r="K25" s="4"/>
      <c r="L25" s="5">
        <f t="shared" si="1"/>
        <v>12</v>
      </c>
      <c r="M25" s="6">
        <f t="shared" si="2"/>
        <v>6</v>
      </c>
      <c r="N25" s="7">
        <f t="shared" si="3"/>
        <v>0.01619433198</v>
      </c>
    </row>
    <row r="26" ht="13.5" customHeight="1">
      <c r="A26" s="3" t="s">
        <v>491</v>
      </c>
      <c r="B26" s="4">
        <v>8.0</v>
      </c>
      <c r="C26" s="4"/>
      <c r="D26" s="4"/>
      <c r="E26" s="4"/>
      <c r="F26" s="4"/>
      <c r="G26" s="4"/>
      <c r="H26" s="4"/>
      <c r="I26" s="4"/>
      <c r="J26" s="4"/>
      <c r="K26" s="4"/>
      <c r="L26" s="5">
        <f t="shared" si="1"/>
        <v>8</v>
      </c>
      <c r="M26" s="6">
        <f t="shared" si="2"/>
        <v>8</v>
      </c>
      <c r="N26" s="7">
        <f t="shared" si="3"/>
        <v>0.01079622132</v>
      </c>
    </row>
    <row r="27" ht="13.5" customHeight="1">
      <c r="A27" s="3" t="s">
        <v>516</v>
      </c>
      <c r="B27" s="4">
        <v>10.0</v>
      </c>
      <c r="C27" s="4"/>
      <c r="D27" s="4"/>
      <c r="E27" s="4"/>
      <c r="F27" s="4"/>
      <c r="G27" s="4"/>
      <c r="H27" s="4"/>
      <c r="I27" s="4"/>
      <c r="J27" s="4"/>
      <c r="K27" s="4"/>
      <c r="L27" s="5">
        <f t="shared" si="1"/>
        <v>10</v>
      </c>
      <c r="M27" s="6">
        <f t="shared" si="2"/>
        <v>10</v>
      </c>
      <c r="N27" s="7">
        <f t="shared" si="3"/>
        <v>0.01349527665</v>
      </c>
    </row>
    <row r="28" ht="13.5" customHeight="1">
      <c r="A28" s="10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</row>
    <row r="29" ht="13.5" customHeight="1">
      <c r="A29" s="10" t="s">
        <v>26</v>
      </c>
      <c r="B29" s="11">
        <f t="shared" ref="B29:L29" si="4">SUM(B$2:B$27)</f>
        <v>89</v>
      </c>
      <c r="C29" s="11">
        <f t="shared" si="4"/>
        <v>79</v>
      </c>
      <c r="D29" s="11">
        <f t="shared" si="4"/>
        <v>54</v>
      </c>
      <c r="E29" s="11">
        <f t="shared" si="4"/>
        <v>71</v>
      </c>
      <c r="F29" s="11">
        <f t="shared" si="4"/>
        <v>62</v>
      </c>
      <c r="G29" s="11">
        <f t="shared" si="4"/>
        <v>85</v>
      </c>
      <c r="H29" s="11">
        <f t="shared" si="4"/>
        <v>66</v>
      </c>
      <c r="I29" s="11">
        <f t="shared" si="4"/>
        <v>71</v>
      </c>
      <c r="J29" s="11">
        <f t="shared" si="4"/>
        <v>69</v>
      </c>
      <c r="K29" s="11">
        <f t="shared" si="4"/>
        <v>95</v>
      </c>
      <c r="L29" s="11">
        <f t="shared" si="4"/>
        <v>741</v>
      </c>
      <c r="M29" s="11"/>
      <c r="N29" s="11"/>
    </row>
    <row r="30" ht="13.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</row>
    <row r="31" ht="13.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</row>
    <row r="32" ht="13.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</row>
    <row r="33" ht="13.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</row>
    <row r="34" ht="13.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</row>
    <row r="35" ht="13.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</row>
    <row r="41" ht="13.5" customHeight="1">
      <c r="A41" s="9"/>
      <c r="B41" s="9"/>
      <c r="C41" s="9"/>
      <c r="D41" s="9"/>
      <c r="E41" s="13"/>
      <c r="F41" s="9"/>
      <c r="G41" s="9"/>
      <c r="H41" s="9"/>
      <c r="I41" s="9"/>
      <c r="J41" s="9"/>
      <c r="K41" s="9"/>
      <c r="L41" s="9"/>
      <c r="M41" s="9"/>
      <c r="N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</row>
    <row r="980" ht="13.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</row>
    <row r="981" ht="13.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</row>
    <row r="982" ht="13.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</row>
  </sheetData>
  <conditionalFormatting sqref="B2:K27">
    <cfRule type="containsBlanks" dxfId="0" priority="1">
      <formula>LEN(TRIM(B2))=0</formula>
    </cfRule>
  </conditionalFormatting>
  <conditionalFormatting sqref="B2:B5 B6:B27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5 C6:C27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5 D6:D27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5 E6:E27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5 F6:F27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5 G6:G27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5 H6:H27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5 I6:I27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5 J6:J27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27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57"/>
    <col customWidth="1" min="2" max="11" width="4.71"/>
    <col customWidth="1" min="12" max="14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2" t="s">
        <v>1</v>
      </c>
      <c r="M1" s="2" t="s">
        <v>2</v>
      </c>
      <c r="N1" s="2" t="s">
        <v>3</v>
      </c>
    </row>
    <row r="2" ht="13.5" customHeight="1">
      <c r="A2" s="3" t="s">
        <v>52</v>
      </c>
      <c r="B2" s="4">
        <v>3.0</v>
      </c>
      <c r="C2" s="4">
        <v>6.0</v>
      </c>
      <c r="D2" s="4">
        <v>10.0</v>
      </c>
      <c r="E2" s="4">
        <v>8.0</v>
      </c>
      <c r="F2" s="4">
        <v>2.0</v>
      </c>
      <c r="G2" s="4">
        <v>6.0</v>
      </c>
      <c r="H2" s="4">
        <v>8.0</v>
      </c>
      <c r="I2" s="4">
        <v>7.0</v>
      </c>
      <c r="J2" s="4">
        <v>4.0</v>
      </c>
      <c r="K2" s="4">
        <v>11.0</v>
      </c>
      <c r="L2" s="5">
        <f t="shared" ref="L2:L30" si="1">SUM(B2:K2)</f>
        <v>65</v>
      </c>
      <c r="M2" s="6">
        <f t="shared" ref="M2:M30" si="2">AVERAGE(B2:K2)</f>
        <v>6.5</v>
      </c>
      <c r="N2" s="7">
        <f t="shared" ref="N2:N30" si="3">L2/$L$32</f>
        <v>0.07965686275</v>
      </c>
    </row>
    <row r="3" ht="13.5" customHeight="1">
      <c r="A3" s="8" t="s">
        <v>70</v>
      </c>
      <c r="B3" s="4">
        <v>6.0</v>
      </c>
      <c r="C3" s="4">
        <v>3.0</v>
      </c>
      <c r="D3" s="4">
        <v>8.0</v>
      </c>
      <c r="E3" s="4">
        <v>6.0</v>
      </c>
      <c r="F3" s="4">
        <v>1.0</v>
      </c>
      <c r="G3" s="4">
        <v>3.0</v>
      </c>
      <c r="H3" s="4">
        <v>7.0</v>
      </c>
      <c r="I3" s="4">
        <v>7.0</v>
      </c>
      <c r="J3" s="4">
        <v>6.0</v>
      </c>
      <c r="K3" s="4">
        <v>11.0</v>
      </c>
      <c r="L3" s="5">
        <f t="shared" si="1"/>
        <v>58</v>
      </c>
      <c r="M3" s="6">
        <f t="shared" si="2"/>
        <v>5.8</v>
      </c>
      <c r="N3" s="7">
        <f t="shared" si="3"/>
        <v>0.07107843137</v>
      </c>
    </row>
    <row r="4" ht="13.5" customHeight="1">
      <c r="A4" s="8" t="s">
        <v>57</v>
      </c>
      <c r="B4" s="4">
        <v>4.0</v>
      </c>
      <c r="C4" s="4">
        <v>3.0</v>
      </c>
      <c r="D4" s="4">
        <v>6.0</v>
      </c>
      <c r="E4" s="4">
        <v>6.0</v>
      </c>
      <c r="F4" s="4">
        <v>3.0</v>
      </c>
      <c r="G4" s="4">
        <v>6.0</v>
      </c>
      <c r="H4" s="4">
        <v>4.0</v>
      </c>
      <c r="I4" s="4">
        <v>10.0</v>
      </c>
      <c r="J4" s="4">
        <v>6.0</v>
      </c>
      <c r="K4" s="4">
        <v>9.0</v>
      </c>
      <c r="L4" s="5">
        <f t="shared" si="1"/>
        <v>57</v>
      </c>
      <c r="M4" s="6">
        <f t="shared" si="2"/>
        <v>5.7</v>
      </c>
      <c r="N4" s="7">
        <f t="shared" si="3"/>
        <v>0.06985294118</v>
      </c>
    </row>
    <row r="5" ht="13.5" customHeight="1">
      <c r="A5" s="3" t="s">
        <v>94</v>
      </c>
      <c r="B5" s="4">
        <v>4.0</v>
      </c>
      <c r="C5" s="4">
        <v>2.0</v>
      </c>
      <c r="D5" s="4">
        <v>6.0</v>
      </c>
      <c r="E5" s="4">
        <v>3.0</v>
      </c>
      <c r="F5" s="4">
        <v>1.0</v>
      </c>
      <c r="G5" s="4">
        <v>4.0</v>
      </c>
      <c r="H5" s="4">
        <v>8.0</v>
      </c>
      <c r="I5" s="4">
        <v>6.0</v>
      </c>
      <c r="J5" s="4">
        <v>11.0</v>
      </c>
      <c r="K5" s="4">
        <v>9.0</v>
      </c>
      <c r="L5" s="5">
        <f t="shared" si="1"/>
        <v>54</v>
      </c>
      <c r="M5" s="6">
        <f t="shared" si="2"/>
        <v>5.4</v>
      </c>
      <c r="N5" s="7">
        <f t="shared" si="3"/>
        <v>0.06617647059</v>
      </c>
    </row>
    <row r="6" ht="13.5" customHeight="1">
      <c r="A6" s="3" t="s">
        <v>59</v>
      </c>
      <c r="B6" s="4">
        <v>2.0</v>
      </c>
      <c r="C6" s="4">
        <v>1.0</v>
      </c>
      <c r="D6" s="4">
        <v>7.0</v>
      </c>
      <c r="E6" s="4">
        <v>1.0</v>
      </c>
      <c r="F6" s="4">
        <v>2.0</v>
      </c>
      <c r="G6" s="4">
        <v>3.0</v>
      </c>
      <c r="H6" s="4">
        <v>15.0</v>
      </c>
      <c r="I6" s="4">
        <v>5.0</v>
      </c>
      <c r="J6" s="4">
        <v>7.0</v>
      </c>
      <c r="K6" s="4">
        <v>11.0</v>
      </c>
      <c r="L6" s="5">
        <f t="shared" si="1"/>
        <v>54</v>
      </c>
      <c r="M6" s="6">
        <f t="shared" si="2"/>
        <v>5.4</v>
      </c>
      <c r="N6" s="7">
        <f t="shared" si="3"/>
        <v>0.06617647059</v>
      </c>
    </row>
    <row r="7" ht="13.5" customHeight="1">
      <c r="A7" s="3" t="s">
        <v>80</v>
      </c>
      <c r="B7" s="4">
        <v>4.0</v>
      </c>
      <c r="C7" s="4">
        <v>4.0</v>
      </c>
      <c r="D7" s="4">
        <v>3.0</v>
      </c>
      <c r="E7" s="4">
        <v>6.0</v>
      </c>
      <c r="F7" s="4">
        <v>1.0</v>
      </c>
      <c r="G7" s="4">
        <v>5.0</v>
      </c>
      <c r="H7" s="4">
        <v>4.0</v>
      </c>
      <c r="I7" s="4">
        <v>4.0</v>
      </c>
      <c r="J7" s="4">
        <v>3.0</v>
      </c>
      <c r="K7" s="4">
        <v>11.0</v>
      </c>
      <c r="L7" s="5">
        <f t="shared" si="1"/>
        <v>45</v>
      </c>
      <c r="M7" s="6">
        <f t="shared" si="2"/>
        <v>4.5</v>
      </c>
      <c r="N7" s="7">
        <f t="shared" si="3"/>
        <v>0.05514705882</v>
      </c>
    </row>
    <row r="8" ht="13.5" customHeight="1">
      <c r="A8" s="8" t="s">
        <v>102</v>
      </c>
      <c r="B8" s="4">
        <v>6.0</v>
      </c>
      <c r="C8" s="4">
        <v>3.0</v>
      </c>
      <c r="D8" s="4">
        <v>0.0</v>
      </c>
      <c r="E8" s="4">
        <v>4.0</v>
      </c>
      <c r="F8" s="4">
        <v>3.0</v>
      </c>
      <c r="G8" s="4">
        <v>3.0</v>
      </c>
      <c r="H8" s="4">
        <v>3.0</v>
      </c>
      <c r="I8" s="4">
        <v>5.0</v>
      </c>
      <c r="J8" s="4">
        <v>6.0</v>
      </c>
      <c r="K8" s="4">
        <v>11.0</v>
      </c>
      <c r="L8" s="5">
        <f t="shared" si="1"/>
        <v>44</v>
      </c>
      <c r="M8" s="6">
        <f t="shared" si="2"/>
        <v>4.4</v>
      </c>
      <c r="N8" s="7">
        <f t="shared" si="3"/>
        <v>0.05392156863</v>
      </c>
    </row>
    <row r="9" ht="13.5" customHeight="1">
      <c r="A9" s="8" t="s">
        <v>193</v>
      </c>
      <c r="B9" s="4">
        <v>2.0</v>
      </c>
      <c r="C9" s="4">
        <v>1.0</v>
      </c>
      <c r="D9" s="4">
        <v>1.0</v>
      </c>
      <c r="E9" s="4">
        <v>3.0</v>
      </c>
      <c r="F9" s="4">
        <v>3.0</v>
      </c>
      <c r="G9" s="4">
        <v>3.0</v>
      </c>
      <c r="H9" s="4">
        <v>1.0</v>
      </c>
      <c r="I9" s="4">
        <v>7.0</v>
      </c>
      <c r="J9" s="4">
        <v>10.0</v>
      </c>
      <c r="K9" s="4">
        <v>8.0</v>
      </c>
      <c r="L9" s="5">
        <f t="shared" si="1"/>
        <v>39</v>
      </c>
      <c r="M9" s="6">
        <f t="shared" si="2"/>
        <v>3.9</v>
      </c>
      <c r="N9" s="7">
        <f t="shared" si="3"/>
        <v>0.04779411765</v>
      </c>
    </row>
    <row r="10" ht="13.5" customHeight="1">
      <c r="A10" s="3" t="s">
        <v>114</v>
      </c>
      <c r="B10" s="4">
        <v>2.0</v>
      </c>
      <c r="C10" s="4">
        <v>1.0</v>
      </c>
      <c r="D10" s="4">
        <v>1.0</v>
      </c>
      <c r="E10" s="4">
        <v>3.0</v>
      </c>
      <c r="F10" s="4">
        <v>4.0</v>
      </c>
      <c r="G10" s="4">
        <v>4.0</v>
      </c>
      <c r="H10" s="4">
        <v>9.0</v>
      </c>
      <c r="I10" s="4">
        <v>1.0</v>
      </c>
      <c r="J10" s="4">
        <v>6.0</v>
      </c>
      <c r="K10" s="4">
        <v>4.0</v>
      </c>
      <c r="L10" s="5">
        <f t="shared" si="1"/>
        <v>35</v>
      </c>
      <c r="M10" s="6">
        <f t="shared" si="2"/>
        <v>3.5</v>
      </c>
      <c r="N10" s="7">
        <f t="shared" si="3"/>
        <v>0.04289215686</v>
      </c>
    </row>
    <row r="11" ht="13.5" customHeight="1">
      <c r="A11" s="3" t="s">
        <v>232</v>
      </c>
      <c r="B11" s="4">
        <v>5.0</v>
      </c>
      <c r="C11" s="4">
        <v>1.0</v>
      </c>
      <c r="D11" s="4">
        <v>3.0</v>
      </c>
      <c r="E11" s="4">
        <v>3.0</v>
      </c>
      <c r="F11" s="4">
        <v>1.0</v>
      </c>
      <c r="G11" s="4">
        <v>5.0</v>
      </c>
      <c r="H11" s="4">
        <v>2.0</v>
      </c>
      <c r="I11" s="4">
        <v>2.0</v>
      </c>
      <c r="J11" s="4">
        <v>7.0</v>
      </c>
      <c r="K11" s="4">
        <v>5.0</v>
      </c>
      <c r="L11" s="5">
        <f t="shared" si="1"/>
        <v>34</v>
      </c>
      <c r="M11" s="6">
        <f t="shared" si="2"/>
        <v>3.4</v>
      </c>
      <c r="N11" s="7">
        <f t="shared" si="3"/>
        <v>0.04166666667</v>
      </c>
    </row>
    <row r="12" ht="13.5" customHeight="1">
      <c r="A12" s="3" t="s">
        <v>517</v>
      </c>
      <c r="B12" s="4">
        <v>1.0</v>
      </c>
      <c r="C12" s="4">
        <v>2.0</v>
      </c>
      <c r="D12" s="4">
        <v>3.0</v>
      </c>
      <c r="E12" s="4">
        <v>1.0</v>
      </c>
      <c r="F12" s="4">
        <v>1.0</v>
      </c>
      <c r="G12" s="4">
        <v>2.0</v>
      </c>
      <c r="H12" s="4">
        <v>2.0</v>
      </c>
      <c r="I12" s="4">
        <v>7.0</v>
      </c>
      <c r="J12" s="4">
        <v>5.0</v>
      </c>
      <c r="K12" s="4">
        <v>8.0</v>
      </c>
      <c r="L12" s="5">
        <f t="shared" si="1"/>
        <v>32</v>
      </c>
      <c r="M12" s="6">
        <f t="shared" si="2"/>
        <v>3.2</v>
      </c>
      <c r="N12" s="7">
        <f t="shared" si="3"/>
        <v>0.03921568627</v>
      </c>
    </row>
    <row r="13" ht="13.5" customHeight="1">
      <c r="A13" s="3" t="s">
        <v>29</v>
      </c>
      <c r="B13" s="4">
        <v>3.0</v>
      </c>
      <c r="C13" s="4">
        <v>3.0</v>
      </c>
      <c r="D13" s="4">
        <v>2.0</v>
      </c>
      <c r="E13" s="4">
        <v>4.0</v>
      </c>
      <c r="F13" s="4">
        <v>1.0</v>
      </c>
      <c r="G13" s="4">
        <v>3.0</v>
      </c>
      <c r="H13" s="4">
        <v>1.0</v>
      </c>
      <c r="I13" s="4">
        <v>3.0</v>
      </c>
      <c r="J13" s="4">
        <v>1.0</v>
      </c>
      <c r="K13" s="4">
        <v>4.0</v>
      </c>
      <c r="L13" s="5">
        <f t="shared" si="1"/>
        <v>25</v>
      </c>
      <c r="M13" s="6">
        <f t="shared" si="2"/>
        <v>2.5</v>
      </c>
      <c r="N13" s="7">
        <f t="shared" si="3"/>
        <v>0.0306372549</v>
      </c>
    </row>
    <row r="14" ht="13.5" customHeight="1">
      <c r="A14" s="3" t="s">
        <v>518</v>
      </c>
      <c r="B14" s="4">
        <v>5.0</v>
      </c>
      <c r="C14" s="4">
        <v>3.0</v>
      </c>
      <c r="D14" s="4">
        <v>2.0</v>
      </c>
      <c r="E14" s="4">
        <v>4.0</v>
      </c>
      <c r="F14" s="4">
        <v>5.0</v>
      </c>
      <c r="G14" s="4">
        <v>6.0</v>
      </c>
      <c r="H14" s="4">
        <v>1.0</v>
      </c>
      <c r="I14" s="4">
        <v>3.0</v>
      </c>
      <c r="J14" s="4">
        <v>5.0</v>
      </c>
      <c r="K14" s="4"/>
      <c r="L14" s="5">
        <f t="shared" si="1"/>
        <v>34</v>
      </c>
      <c r="M14" s="6">
        <f t="shared" si="2"/>
        <v>3.777777778</v>
      </c>
      <c r="N14" s="7">
        <f t="shared" si="3"/>
        <v>0.04166666667</v>
      </c>
    </row>
    <row r="15" ht="13.5" customHeight="1">
      <c r="A15" s="3" t="s">
        <v>27</v>
      </c>
      <c r="B15" s="4">
        <v>7.0</v>
      </c>
      <c r="C15" s="4">
        <v>6.0</v>
      </c>
      <c r="D15" s="4">
        <v>6.0</v>
      </c>
      <c r="E15" s="4">
        <v>8.0</v>
      </c>
      <c r="F15" s="4">
        <v>2.0</v>
      </c>
      <c r="G15" s="4">
        <v>6.0</v>
      </c>
      <c r="H15" s="4">
        <v>5.0</v>
      </c>
      <c r="I15" s="4">
        <v>10.0</v>
      </c>
      <c r="J15" s="4">
        <v>9.0</v>
      </c>
      <c r="K15" s="4"/>
      <c r="L15" s="5">
        <f t="shared" si="1"/>
        <v>59</v>
      </c>
      <c r="M15" s="6">
        <f t="shared" si="2"/>
        <v>6.555555556</v>
      </c>
      <c r="N15" s="7">
        <f t="shared" si="3"/>
        <v>0.07230392157</v>
      </c>
    </row>
    <row r="16" ht="13.5" customHeight="1">
      <c r="A16" s="3" t="s">
        <v>177</v>
      </c>
      <c r="B16" s="4">
        <v>6.0</v>
      </c>
      <c r="C16" s="4">
        <v>6.0</v>
      </c>
      <c r="D16" s="4">
        <v>2.0</v>
      </c>
      <c r="E16" s="4">
        <v>3.0</v>
      </c>
      <c r="F16" s="4">
        <v>8.0</v>
      </c>
      <c r="G16" s="4">
        <v>6.0</v>
      </c>
      <c r="H16" s="4">
        <v>4.0</v>
      </c>
      <c r="I16" s="4"/>
      <c r="J16" s="4"/>
      <c r="K16" s="4"/>
      <c r="L16" s="5">
        <f t="shared" si="1"/>
        <v>35</v>
      </c>
      <c r="M16" s="6">
        <f t="shared" si="2"/>
        <v>5</v>
      </c>
      <c r="N16" s="7">
        <f t="shared" si="3"/>
        <v>0.04289215686</v>
      </c>
    </row>
    <row r="17" ht="13.5" customHeight="1">
      <c r="A17" s="3" t="s">
        <v>10</v>
      </c>
      <c r="B17" s="4">
        <v>3.0</v>
      </c>
      <c r="C17" s="4">
        <v>6.0</v>
      </c>
      <c r="D17" s="4">
        <v>3.0</v>
      </c>
      <c r="E17" s="4">
        <v>1.0</v>
      </c>
      <c r="F17" s="4">
        <v>7.0</v>
      </c>
      <c r="G17" s="4">
        <v>1.0</v>
      </c>
      <c r="H17" s="4">
        <v>4.0</v>
      </c>
      <c r="I17" s="4"/>
      <c r="J17" s="4"/>
      <c r="K17" s="4"/>
      <c r="L17" s="5">
        <f t="shared" si="1"/>
        <v>25</v>
      </c>
      <c r="M17" s="6">
        <f t="shared" si="2"/>
        <v>3.571428571</v>
      </c>
      <c r="N17" s="7">
        <f t="shared" si="3"/>
        <v>0.0306372549</v>
      </c>
    </row>
    <row r="18" ht="13.5" customHeight="1">
      <c r="A18" s="3" t="s">
        <v>82</v>
      </c>
      <c r="B18" s="4">
        <v>3.0</v>
      </c>
      <c r="C18" s="4">
        <v>5.0</v>
      </c>
      <c r="D18" s="4">
        <v>2.0</v>
      </c>
      <c r="E18" s="4">
        <v>8.0</v>
      </c>
      <c r="F18" s="4">
        <v>5.0</v>
      </c>
      <c r="G18" s="4">
        <v>9.0</v>
      </c>
      <c r="H18" s="4"/>
      <c r="I18" s="4"/>
      <c r="J18" s="4"/>
      <c r="K18" s="4"/>
      <c r="L18" s="5">
        <f t="shared" si="1"/>
        <v>32</v>
      </c>
      <c r="M18" s="6">
        <f t="shared" si="2"/>
        <v>5.333333333</v>
      </c>
      <c r="N18" s="7">
        <f t="shared" si="3"/>
        <v>0.03921568627</v>
      </c>
    </row>
    <row r="19" ht="13.5" customHeight="1">
      <c r="A19" s="3" t="s">
        <v>16</v>
      </c>
      <c r="B19" s="4">
        <v>1.0</v>
      </c>
      <c r="C19" s="4">
        <v>2.0</v>
      </c>
      <c r="D19" s="4">
        <v>1.0</v>
      </c>
      <c r="E19" s="4">
        <v>0.0</v>
      </c>
      <c r="F19" s="4">
        <v>1.0</v>
      </c>
      <c r="G19" s="4">
        <v>7.0</v>
      </c>
      <c r="H19" s="4"/>
      <c r="I19" s="4"/>
      <c r="J19" s="4"/>
      <c r="K19" s="4"/>
      <c r="L19" s="5">
        <f t="shared" si="1"/>
        <v>12</v>
      </c>
      <c r="M19" s="6">
        <f t="shared" si="2"/>
        <v>2</v>
      </c>
      <c r="N19" s="7">
        <f t="shared" si="3"/>
        <v>0.01470588235</v>
      </c>
    </row>
    <row r="20" ht="13.5" customHeight="1">
      <c r="A20" s="3" t="s">
        <v>519</v>
      </c>
      <c r="B20" s="4">
        <v>1.0</v>
      </c>
      <c r="C20" s="4">
        <v>0.0</v>
      </c>
      <c r="D20" s="4">
        <v>1.0</v>
      </c>
      <c r="E20" s="4">
        <v>2.0</v>
      </c>
      <c r="F20" s="4">
        <v>6.0</v>
      </c>
      <c r="G20" s="4"/>
      <c r="H20" s="4"/>
      <c r="I20" s="4"/>
      <c r="J20" s="4"/>
      <c r="K20" s="4"/>
      <c r="L20" s="5">
        <f t="shared" si="1"/>
        <v>10</v>
      </c>
      <c r="M20" s="6">
        <f t="shared" si="2"/>
        <v>2</v>
      </c>
      <c r="N20" s="7">
        <f t="shared" si="3"/>
        <v>0.01225490196</v>
      </c>
    </row>
    <row r="21" ht="13.5" customHeight="1">
      <c r="A21" s="3" t="s">
        <v>78</v>
      </c>
      <c r="B21" s="4">
        <v>1.0</v>
      </c>
      <c r="C21" s="4">
        <v>3.0</v>
      </c>
      <c r="D21" s="4">
        <v>1.0</v>
      </c>
      <c r="E21" s="4">
        <v>1.0</v>
      </c>
      <c r="F21" s="4">
        <v>7.0</v>
      </c>
      <c r="G21" s="4"/>
      <c r="H21" s="4"/>
      <c r="I21" s="4"/>
      <c r="J21" s="4"/>
      <c r="K21" s="4"/>
      <c r="L21" s="5">
        <f t="shared" si="1"/>
        <v>13</v>
      </c>
      <c r="M21" s="6">
        <f t="shared" si="2"/>
        <v>2.6</v>
      </c>
      <c r="N21" s="7">
        <f t="shared" si="3"/>
        <v>0.01593137255</v>
      </c>
    </row>
    <row r="22" ht="13.5" customHeight="1">
      <c r="A22" s="3" t="s">
        <v>241</v>
      </c>
      <c r="B22" s="4">
        <v>3.0</v>
      </c>
      <c r="C22" s="4">
        <v>0.0</v>
      </c>
      <c r="D22" s="4">
        <v>0.0</v>
      </c>
      <c r="E22" s="4">
        <v>4.0</v>
      </c>
      <c r="F22" s="4"/>
      <c r="G22" s="4"/>
      <c r="H22" s="4"/>
      <c r="I22" s="4"/>
      <c r="J22" s="4"/>
      <c r="K22" s="4"/>
      <c r="L22" s="5">
        <f t="shared" si="1"/>
        <v>7</v>
      </c>
      <c r="M22" s="6">
        <f t="shared" si="2"/>
        <v>1.75</v>
      </c>
      <c r="N22" s="7">
        <f t="shared" si="3"/>
        <v>0.008578431373</v>
      </c>
    </row>
    <row r="23" ht="13.5" customHeight="1">
      <c r="A23" s="3" t="s">
        <v>224</v>
      </c>
      <c r="B23" s="4">
        <v>2.0</v>
      </c>
      <c r="C23" s="4">
        <v>1.0</v>
      </c>
      <c r="D23" s="4">
        <v>0.0</v>
      </c>
      <c r="E23" s="4">
        <v>3.0</v>
      </c>
      <c r="F23" s="4"/>
      <c r="G23" s="4"/>
      <c r="H23" s="4"/>
      <c r="I23" s="4"/>
      <c r="J23" s="4"/>
      <c r="K23" s="4"/>
      <c r="L23" s="5">
        <f t="shared" si="1"/>
        <v>6</v>
      </c>
      <c r="M23" s="6">
        <f t="shared" si="2"/>
        <v>1.5</v>
      </c>
      <c r="N23" s="7">
        <f t="shared" si="3"/>
        <v>0.007352941176</v>
      </c>
    </row>
    <row r="24" ht="13.5" customHeight="1">
      <c r="A24" s="3" t="s">
        <v>85</v>
      </c>
      <c r="B24" s="4">
        <v>1.0</v>
      </c>
      <c r="C24" s="4">
        <v>2.0</v>
      </c>
      <c r="D24" s="4">
        <v>3.0</v>
      </c>
      <c r="E24" s="4"/>
      <c r="F24" s="4"/>
      <c r="G24" s="4"/>
      <c r="H24" s="4"/>
      <c r="I24" s="4"/>
      <c r="J24" s="4"/>
      <c r="K24" s="4"/>
      <c r="L24" s="5">
        <f t="shared" si="1"/>
        <v>6</v>
      </c>
      <c r="M24" s="6">
        <f t="shared" si="2"/>
        <v>2</v>
      </c>
      <c r="N24" s="7">
        <f t="shared" si="3"/>
        <v>0.007352941176</v>
      </c>
    </row>
    <row r="25" ht="13.5" customHeight="1">
      <c r="A25" s="3" t="s">
        <v>43</v>
      </c>
      <c r="B25" s="4">
        <v>0.0</v>
      </c>
      <c r="C25" s="4">
        <v>0.0</v>
      </c>
      <c r="D25" s="4">
        <v>4.0</v>
      </c>
      <c r="E25" s="4"/>
      <c r="F25" s="4"/>
      <c r="G25" s="4"/>
      <c r="H25" s="4"/>
      <c r="I25" s="4"/>
      <c r="J25" s="4"/>
      <c r="K25" s="4"/>
      <c r="L25" s="5">
        <f t="shared" si="1"/>
        <v>4</v>
      </c>
      <c r="M25" s="6">
        <f t="shared" si="2"/>
        <v>1.333333333</v>
      </c>
      <c r="N25" s="7">
        <f t="shared" si="3"/>
        <v>0.004901960784</v>
      </c>
    </row>
    <row r="26" ht="13.5" customHeight="1">
      <c r="A26" s="3" t="s">
        <v>246</v>
      </c>
      <c r="B26" s="4">
        <v>2.0</v>
      </c>
      <c r="C26" s="4">
        <v>4.0</v>
      </c>
      <c r="D26" s="4"/>
      <c r="E26" s="4"/>
      <c r="F26" s="4"/>
      <c r="G26" s="4"/>
      <c r="H26" s="4"/>
      <c r="I26" s="4"/>
      <c r="J26" s="4"/>
      <c r="K26" s="4"/>
      <c r="L26" s="5">
        <f t="shared" si="1"/>
        <v>6</v>
      </c>
      <c r="M26" s="6">
        <f t="shared" si="2"/>
        <v>3</v>
      </c>
      <c r="N26" s="7">
        <f t="shared" si="3"/>
        <v>0.007352941176</v>
      </c>
    </row>
    <row r="27" ht="13.5" customHeight="1">
      <c r="A27" s="3" t="s">
        <v>262</v>
      </c>
      <c r="B27" s="4">
        <v>1.0</v>
      </c>
      <c r="C27" s="4">
        <v>8.0</v>
      </c>
      <c r="D27" s="4"/>
      <c r="E27" s="4"/>
      <c r="F27" s="4"/>
      <c r="G27" s="4"/>
      <c r="H27" s="4"/>
      <c r="I27" s="4"/>
      <c r="J27" s="4"/>
      <c r="K27" s="4"/>
      <c r="L27" s="5">
        <f t="shared" si="1"/>
        <v>9</v>
      </c>
      <c r="M27" s="6">
        <f t="shared" si="2"/>
        <v>4.5</v>
      </c>
      <c r="N27" s="7">
        <f t="shared" si="3"/>
        <v>0.01102941176</v>
      </c>
    </row>
    <row r="28" ht="13.5" customHeight="1">
      <c r="A28" s="3" t="s">
        <v>7</v>
      </c>
      <c r="B28" s="4">
        <v>5.0</v>
      </c>
      <c r="C28" s="4"/>
      <c r="D28" s="4"/>
      <c r="E28" s="4"/>
      <c r="F28" s="4"/>
      <c r="G28" s="4"/>
      <c r="H28" s="4"/>
      <c r="I28" s="4"/>
      <c r="J28" s="4"/>
      <c r="K28" s="4"/>
      <c r="L28" s="5">
        <f t="shared" si="1"/>
        <v>5</v>
      </c>
      <c r="M28" s="6">
        <f t="shared" si="2"/>
        <v>5</v>
      </c>
      <c r="N28" s="7">
        <f t="shared" si="3"/>
        <v>0.00612745098</v>
      </c>
    </row>
    <row r="29" ht="13.5" customHeight="1">
      <c r="A29" s="3" t="s">
        <v>130</v>
      </c>
      <c r="B29" s="4">
        <v>7.0</v>
      </c>
      <c r="C29" s="4"/>
      <c r="D29" s="4"/>
      <c r="E29" s="4"/>
      <c r="F29" s="4"/>
      <c r="G29" s="4"/>
      <c r="H29" s="4"/>
      <c r="I29" s="4"/>
      <c r="J29" s="4"/>
      <c r="K29" s="4"/>
      <c r="L29" s="5">
        <f t="shared" si="1"/>
        <v>7</v>
      </c>
      <c r="M29" s="6">
        <f t="shared" si="2"/>
        <v>7</v>
      </c>
      <c r="N29" s="7">
        <f t="shared" si="3"/>
        <v>0.008578431373</v>
      </c>
    </row>
    <row r="30" ht="13.5" customHeight="1">
      <c r="A30" s="3" t="s">
        <v>520</v>
      </c>
      <c r="B30" s="4">
        <v>4.0</v>
      </c>
      <c r="C30" s="4"/>
      <c r="D30" s="4"/>
      <c r="E30" s="4"/>
      <c r="F30" s="4"/>
      <c r="G30" s="4"/>
      <c r="H30" s="4"/>
      <c r="I30" s="4"/>
      <c r="J30" s="4"/>
      <c r="K30" s="4"/>
      <c r="L30" s="5">
        <f t="shared" si="1"/>
        <v>4</v>
      </c>
      <c r="M30" s="6">
        <f t="shared" si="2"/>
        <v>4</v>
      </c>
      <c r="N30" s="7">
        <f t="shared" si="3"/>
        <v>0.004901960784</v>
      </c>
    </row>
    <row r="31" ht="13.5" customHeight="1">
      <c r="A31" s="10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</row>
    <row r="32" ht="13.5" customHeight="1">
      <c r="A32" s="10" t="s">
        <v>26</v>
      </c>
      <c r="B32" s="11">
        <f t="shared" ref="B32:L32" si="4">SUM(B$2:B$30)</f>
        <v>94</v>
      </c>
      <c r="C32" s="11">
        <f t="shared" si="4"/>
        <v>76</v>
      </c>
      <c r="D32" s="11">
        <f t="shared" si="4"/>
        <v>75</v>
      </c>
      <c r="E32" s="11">
        <f t="shared" si="4"/>
        <v>82</v>
      </c>
      <c r="F32" s="11">
        <f t="shared" si="4"/>
        <v>64</v>
      </c>
      <c r="G32" s="11">
        <f t="shared" si="4"/>
        <v>82</v>
      </c>
      <c r="H32" s="11">
        <f t="shared" si="4"/>
        <v>78</v>
      </c>
      <c r="I32" s="11">
        <f t="shared" si="4"/>
        <v>77</v>
      </c>
      <c r="J32" s="11">
        <f t="shared" si="4"/>
        <v>86</v>
      </c>
      <c r="K32" s="11">
        <f t="shared" si="4"/>
        <v>102</v>
      </c>
      <c r="L32" s="11">
        <f t="shared" si="4"/>
        <v>816</v>
      </c>
      <c r="M32" s="11"/>
      <c r="N32" s="11"/>
    </row>
    <row r="33" ht="13.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</row>
    <row r="34" ht="13.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</row>
    <row r="35" ht="13.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</row>
    <row r="44" ht="13.5" customHeight="1">
      <c r="A44" s="9"/>
      <c r="B44" s="9"/>
      <c r="C44" s="9"/>
      <c r="D44" s="9"/>
      <c r="E44" s="13"/>
      <c r="F44" s="9"/>
      <c r="G44" s="9"/>
      <c r="H44" s="9"/>
      <c r="I44" s="9"/>
      <c r="J44" s="9"/>
      <c r="K44" s="9"/>
      <c r="L44" s="9"/>
      <c r="M44" s="9"/>
      <c r="N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</row>
    <row r="980" ht="13.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</row>
    <row r="981" ht="13.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</row>
    <row r="982" ht="13.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</row>
    <row r="983" ht="13.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</row>
    <row r="984" ht="13.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</row>
    <row r="985" ht="13.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</row>
  </sheetData>
  <conditionalFormatting sqref="B2:K30">
    <cfRule type="containsBlanks" dxfId="0" priority="1">
      <formula>LEN(TRIM(B2))=0</formula>
    </cfRule>
  </conditionalFormatting>
  <conditionalFormatting sqref="B2:B10 B11:B30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10 C11:C30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10 D11:D30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10 E11:E30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10 F11:F30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10 G11:G30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10 H11:H30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10 I11:I30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10 J11:J30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30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57"/>
    <col customWidth="1" min="2" max="11" width="4.71"/>
    <col customWidth="1" min="12" max="14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2" t="s">
        <v>1</v>
      </c>
      <c r="M1" s="2" t="s">
        <v>2</v>
      </c>
      <c r="N1" s="2" t="s">
        <v>3</v>
      </c>
    </row>
    <row r="2" ht="13.5" customHeight="1">
      <c r="A2" s="8" t="s">
        <v>76</v>
      </c>
      <c r="B2" s="4">
        <v>4.0</v>
      </c>
      <c r="C2" s="4">
        <v>5.0</v>
      </c>
      <c r="D2" s="4">
        <v>3.0</v>
      </c>
      <c r="E2" s="4">
        <v>7.0</v>
      </c>
      <c r="F2" s="4">
        <v>2.0</v>
      </c>
      <c r="G2" s="4">
        <v>2.0</v>
      </c>
      <c r="H2" s="4">
        <v>5.0</v>
      </c>
      <c r="I2" s="4">
        <v>7.0</v>
      </c>
      <c r="J2" s="4">
        <v>6.0</v>
      </c>
      <c r="K2" s="4">
        <v>5.0</v>
      </c>
      <c r="L2" s="5">
        <f t="shared" ref="L2:L31" si="1">SUM(B2:K2)</f>
        <v>46</v>
      </c>
      <c r="M2" s="6">
        <f t="shared" ref="M2:M31" si="2">AVERAGE(B2:K2)</f>
        <v>4.6</v>
      </c>
      <c r="N2" s="7">
        <f t="shared" ref="N2:N31" si="3">L2/$L$33</f>
        <v>0.06108897742</v>
      </c>
    </row>
    <row r="3" ht="13.5" customHeight="1">
      <c r="A3" s="3" t="s">
        <v>98</v>
      </c>
      <c r="B3" s="4">
        <v>4.0</v>
      </c>
      <c r="C3" s="4">
        <v>7.0</v>
      </c>
      <c r="D3" s="4">
        <v>3.0</v>
      </c>
      <c r="E3" s="4">
        <v>5.0</v>
      </c>
      <c r="F3" s="4">
        <v>3.0</v>
      </c>
      <c r="G3" s="4">
        <v>3.0</v>
      </c>
      <c r="H3" s="4">
        <v>5.0</v>
      </c>
      <c r="I3" s="4">
        <v>7.0</v>
      </c>
      <c r="J3" s="4">
        <v>4.0</v>
      </c>
      <c r="K3" s="4">
        <v>5.0</v>
      </c>
      <c r="L3" s="5">
        <f t="shared" si="1"/>
        <v>46</v>
      </c>
      <c r="M3" s="6">
        <f t="shared" si="2"/>
        <v>4.6</v>
      </c>
      <c r="N3" s="7">
        <f t="shared" si="3"/>
        <v>0.06108897742</v>
      </c>
    </row>
    <row r="4" ht="13.5" customHeight="1">
      <c r="A4" s="8" t="s">
        <v>193</v>
      </c>
      <c r="B4" s="4">
        <v>3.0</v>
      </c>
      <c r="C4" s="4">
        <v>2.0</v>
      </c>
      <c r="D4" s="4">
        <v>4.0</v>
      </c>
      <c r="E4" s="4">
        <v>4.0</v>
      </c>
      <c r="F4" s="4">
        <v>2.0</v>
      </c>
      <c r="G4" s="4">
        <v>2.0</v>
      </c>
      <c r="H4" s="4">
        <v>4.0</v>
      </c>
      <c r="I4" s="4">
        <v>8.0</v>
      </c>
      <c r="J4" s="4">
        <v>7.0</v>
      </c>
      <c r="K4" s="4">
        <v>7.0</v>
      </c>
      <c r="L4" s="5">
        <f t="shared" si="1"/>
        <v>43</v>
      </c>
      <c r="M4" s="6">
        <f t="shared" si="2"/>
        <v>4.3</v>
      </c>
      <c r="N4" s="7">
        <f t="shared" si="3"/>
        <v>0.05710491368</v>
      </c>
    </row>
    <row r="5" ht="13.5" customHeight="1">
      <c r="A5" s="3" t="s">
        <v>94</v>
      </c>
      <c r="B5" s="4">
        <v>3.0</v>
      </c>
      <c r="C5" s="4">
        <v>6.0</v>
      </c>
      <c r="D5" s="4">
        <v>1.0</v>
      </c>
      <c r="E5" s="4">
        <v>1.0</v>
      </c>
      <c r="F5" s="4">
        <v>2.0</v>
      </c>
      <c r="G5" s="4">
        <v>2.0</v>
      </c>
      <c r="H5" s="4">
        <v>9.0</v>
      </c>
      <c r="I5" s="4">
        <v>6.0</v>
      </c>
      <c r="J5" s="4">
        <v>7.0</v>
      </c>
      <c r="K5" s="4">
        <v>5.0</v>
      </c>
      <c r="L5" s="5">
        <f t="shared" si="1"/>
        <v>42</v>
      </c>
      <c r="M5" s="6">
        <f t="shared" si="2"/>
        <v>4.2</v>
      </c>
      <c r="N5" s="7">
        <f t="shared" si="3"/>
        <v>0.05577689243</v>
      </c>
    </row>
    <row r="6" ht="13.5" customHeight="1">
      <c r="A6" s="3" t="s">
        <v>59</v>
      </c>
      <c r="B6" s="4">
        <v>4.0</v>
      </c>
      <c r="C6" s="4">
        <v>8.0</v>
      </c>
      <c r="D6" s="4">
        <v>0.0</v>
      </c>
      <c r="E6" s="4">
        <v>4.0</v>
      </c>
      <c r="F6" s="4">
        <v>0.0</v>
      </c>
      <c r="G6" s="4">
        <v>0.0</v>
      </c>
      <c r="H6" s="4">
        <v>4.0</v>
      </c>
      <c r="I6" s="4">
        <v>2.0</v>
      </c>
      <c r="J6" s="4">
        <v>5.0</v>
      </c>
      <c r="K6" s="4">
        <v>8.0</v>
      </c>
      <c r="L6" s="5">
        <f t="shared" si="1"/>
        <v>35</v>
      </c>
      <c r="M6" s="6">
        <f t="shared" si="2"/>
        <v>3.5</v>
      </c>
      <c r="N6" s="7">
        <f t="shared" si="3"/>
        <v>0.04648074369</v>
      </c>
    </row>
    <row r="7" ht="13.5" customHeight="1">
      <c r="A7" s="3" t="s">
        <v>78</v>
      </c>
      <c r="B7" s="4">
        <v>4.0</v>
      </c>
      <c r="C7" s="4">
        <v>3.0</v>
      </c>
      <c r="D7" s="4">
        <v>4.0</v>
      </c>
      <c r="E7" s="4">
        <v>3.0</v>
      </c>
      <c r="F7" s="4">
        <v>0.0</v>
      </c>
      <c r="G7" s="4">
        <v>2.0</v>
      </c>
      <c r="H7" s="4">
        <v>4.0</v>
      </c>
      <c r="I7" s="4">
        <v>6.0</v>
      </c>
      <c r="J7" s="4">
        <v>4.0</v>
      </c>
      <c r="K7" s="4">
        <v>4.0</v>
      </c>
      <c r="L7" s="5">
        <f t="shared" si="1"/>
        <v>34</v>
      </c>
      <c r="M7" s="6">
        <f t="shared" si="2"/>
        <v>3.4</v>
      </c>
      <c r="N7" s="7">
        <f t="shared" si="3"/>
        <v>0.04515272244</v>
      </c>
    </row>
    <row r="8" ht="13.5" customHeight="1">
      <c r="A8" s="3" t="s">
        <v>114</v>
      </c>
      <c r="B8" s="4">
        <v>2.0</v>
      </c>
      <c r="C8" s="4">
        <v>2.0</v>
      </c>
      <c r="D8" s="4">
        <v>3.0</v>
      </c>
      <c r="E8" s="4">
        <v>3.0</v>
      </c>
      <c r="F8" s="4">
        <v>2.0</v>
      </c>
      <c r="G8" s="4">
        <v>3.0</v>
      </c>
      <c r="H8" s="4">
        <v>4.0</v>
      </c>
      <c r="I8" s="4">
        <v>4.0</v>
      </c>
      <c r="J8" s="4">
        <v>3.0</v>
      </c>
      <c r="K8" s="4">
        <v>6.0</v>
      </c>
      <c r="L8" s="5">
        <f t="shared" si="1"/>
        <v>32</v>
      </c>
      <c r="M8" s="6">
        <f t="shared" si="2"/>
        <v>3.2</v>
      </c>
      <c r="N8" s="7">
        <f t="shared" si="3"/>
        <v>0.04249667995</v>
      </c>
    </row>
    <row r="9" ht="13.5" customHeight="1">
      <c r="A9" s="8" t="s">
        <v>48</v>
      </c>
      <c r="B9" s="4">
        <v>2.0</v>
      </c>
      <c r="C9" s="4">
        <v>1.0</v>
      </c>
      <c r="D9" s="4">
        <v>2.0</v>
      </c>
      <c r="E9" s="4">
        <v>3.0</v>
      </c>
      <c r="F9" s="4">
        <v>1.0</v>
      </c>
      <c r="G9" s="4">
        <v>2.0</v>
      </c>
      <c r="H9" s="4">
        <v>3.0</v>
      </c>
      <c r="I9" s="4">
        <v>5.0</v>
      </c>
      <c r="J9" s="4">
        <v>7.0</v>
      </c>
      <c r="K9" s="4">
        <v>4.0</v>
      </c>
      <c r="L9" s="5">
        <f t="shared" si="1"/>
        <v>30</v>
      </c>
      <c r="M9" s="6">
        <f t="shared" si="2"/>
        <v>3</v>
      </c>
      <c r="N9" s="7">
        <f t="shared" si="3"/>
        <v>0.03984063745</v>
      </c>
    </row>
    <row r="10" ht="13.5" customHeight="1">
      <c r="A10" s="8" t="s">
        <v>173</v>
      </c>
      <c r="B10" s="4">
        <v>2.0</v>
      </c>
      <c r="C10" s="4">
        <v>2.0</v>
      </c>
      <c r="D10" s="4">
        <v>1.0</v>
      </c>
      <c r="E10" s="4">
        <v>3.0</v>
      </c>
      <c r="F10" s="4">
        <v>2.0</v>
      </c>
      <c r="G10" s="4">
        <v>0.0</v>
      </c>
      <c r="H10" s="4">
        <v>7.0</v>
      </c>
      <c r="I10" s="4">
        <v>3.0</v>
      </c>
      <c r="J10" s="4">
        <v>4.0</v>
      </c>
      <c r="K10" s="4">
        <v>6.0</v>
      </c>
      <c r="L10" s="5">
        <f t="shared" si="1"/>
        <v>30</v>
      </c>
      <c r="M10" s="6">
        <f t="shared" si="2"/>
        <v>3</v>
      </c>
      <c r="N10" s="7">
        <f t="shared" si="3"/>
        <v>0.03984063745</v>
      </c>
    </row>
    <row r="11" ht="13.5" customHeight="1">
      <c r="A11" s="3" t="s">
        <v>179</v>
      </c>
      <c r="B11" s="4">
        <v>1.0</v>
      </c>
      <c r="C11" s="4">
        <v>1.0</v>
      </c>
      <c r="D11" s="4">
        <v>0.0</v>
      </c>
      <c r="E11" s="4">
        <v>0.0</v>
      </c>
      <c r="F11" s="4">
        <v>4.0</v>
      </c>
      <c r="G11" s="4">
        <v>4.0</v>
      </c>
      <c r="H11" s="4">
        <v>3.0</v>
      </c>
      <c r="I11" s="4">
        <v>2.0</v>
      </c>
      <c r="J11" s="4">
        <v>4.0</v>
      </c>
      <c r="K11" s="4">
        <v>4.0</v>
      </c>
      <c r="L11" s="5">
        <f t="shared" si="1"/>
        <v>23</v>
      </c>
      <c r="M11" s="6">
        <f t="shared" si="2"/>
        <v>2.3</v>
      </c>
      <c r="N11" s="7">
        <f t="shared" si="3"/>
        <v>0.03054448871</v>
      </c>
    </row>
    <row r="12" ht="13.5" customHeight="1">
      <c r="A12" s="3" t="s">
        <v>253</v>
      </c>
      <c r="B12" s="4">
        <v>5.0</v>
      </c>
      <c r="C12" s="4">
        <v>1.0</v>
      </c>
      <c r="D12" s="4">
        <v>1.0</v>
      </c>
      <c r="E12" s="4">
        <v>5.0</v>
      </c>
      <c r="F12" s="4">
        <v>0.0</v>
      </c>
      <c r="G12" s="4">
        <v>1.0</v>
      </c>
      <c r="H12" s="4">
        <v>2.0</v>
      </c>
      <c r="I12" s="4">
        <v>1.0</v>
      </c>
      <c r="J12" s="4">
        <v>3.0</v>
      </c>
      <c r="K12" s="4">
        <v>4.0</v>
      </c>
      <c r="L12" s="5">
        <f t="shared" si="1"/>
        <v>23</v>
      </c>
      <c r="M12" s="6">
        <f t="shared" si="2"/>
        <v>2.3</v>
      </c>
      <c r="N12" s="7">
        <f t="shared" si="3"/>
        <v>0.03054448871</v>
      </c>
    </row>
    <row r="13" ht="13.5" customHeight="1">
      <c r="A13" s="3" t="s">
        <v>15</v>
      </c>
      <c r="B13" s="4">
        <v>3.0</v>
      </c>
      <c r="C13" s="4">
        <v>0.0</v>
      </c>
      <c r="D13" s="4">
        <v>3.0</v>
      </c>
      <c r="E13" s="4">
        <v>2.0</v>
      </c>
      <c r="F13" s="4">
        <v>6.0</v>
      </c>
      <c r="G13" s="4">
        <v>6.0</v>
      </c>
      <c r="H13" s="4">
        <v>2.0</v>
      </c>
      <c r="I13" s="4">
        <v>1.0</v>
      </c>
      <c r="J13" s="4">
        <v>4.0</v>
      </c>
      <c r="K13" s="4">
        <v>2.0</v>
      </c>
      <c r="L13" s="5">
        <f t="shared" si="1"/>
        <v>29</v>
      </c>
      <c r="M13" s="6">
        <f t="shared" si="2"/>
        <v>2.9</v>
      </c>
      <c r="N13" s="7">
        <f t="shared" si="3"/>
        <v>0.0385126162</v>
      </c>
    </row>
    <row r="14" ht="13.5" customHeight="1">
      <c r="A14" s="3" t="s">
        <v>70</v>
      </c>
      <c r="B14" s="4">
        <v>7.0</v>
      </c>
      <c r="C14" s="4">
        <v>0.0</v>
      </c>
      <c r="D14" s="4">
        <v>3.0</v>
      </c>
      <c r="E14" s="4">
        <v>4.0</v>
      </c>
      <c r="F14" s="4">
        <v>9.0</v>
      </c>
      <c r="G14" s="4">
        <v>6.0</v>
      </c>
      <c r="H14" s="4">
        <v>4.0</v>
      </c>
      <c r="I14" s="4">
        <v>4.0</v>
      </c>
      <c r="J14" s="4">
        <v>12.0</v>
      </c>
      <c r="K14" s="4">
        <v>3.0</v>
      </c>
      <c r="L14" s="5">
        <f t="shared" si="1"/>
        <v>52</v>
      </c>
      <c r="M14" s="6">
        <f t="shared" si="2"/>
        <v>5.2</v>
      </c>
      <c r="N14" s="7">
        <f t="shared" si="3"/>
        <v>0.06905710491</v>
      </c>
    </row>
    <row r="15" ht="13.5" customHeight="1">
      <c r="A15" s="3" t="s">
        <v>57</v>
      </c>
      <c r="B15" s="4">
        <v>6.0</v>
      </c>
      <c r="C15" s="4">
        <v>3.0</v>
      </c>
      <c r="D15" s="4">
        <v>4.0</v>
      </c>
      <c r="E15" s="4">
        <v>5.0</v>
      </c>
      <c r="F15" s="4">
        <v>8.0</v>
      </c>
      <c r="G15" s="4">
        <v>3.0</v>
      </c>
      <c r="H15" s="4">
        <v>8.0</v>
      </c>
      <c r="I15" s="4">
        <v>8.0</v>
      </c>
      <c r="J15" s="4">
        <v>3.0</v>
      </c>
      <c r="K15" s="4"/>
      <c r="L15" s="5">
        <f t="shared" si="1"/>
        <v>48</v>
      </c>
      <c r="M15" s="6">
        <f t="shared" si="2"/>
        <v>5.333333333</v>
      </c>
      <c r="N15" s="7">
        <f t="shared" si="3"/>
        <v>0.06374501992</v>
      </c>
    </row>
    <row r="16" ht="13.5" customHeight="1">
      <c r="A16" s="3" t="s">
        <v>43</v>
      </c>
      <c r="B16" s="4">
        <v>5.0</v>
      </c>
      <c r="C16" s="4">
        <v>1.0</v>
      </c>
      <c r="D16" s="4">
        <v>2.0</v>
      </c>
      <c r="E16" s="4">
        <v>2.0</v>
      </c>
      <c r="F16" s="4">
        <v>1.0</v>
      </c>
      <c r="G16" s="4">
        <v>0.0</v>
      </c>
      <c r="H16" s="4">
        <v>2.0</v>
      </c>
      <c r="I16" s="4">
        <v>4.0</v>
      </c>
      <c r="J16" s="4">
        <v>2.0</v>
      </c>
      <c r="K16" s="4"/>
      <c r="L16" s="5">
        <f t="shared" si="1"/>
        <v>19</v>
      </c>
      <c r="M16" s="6">
        <f t="shared" si="2"/>
        <v>2.111111111</v>
      </c>
      <c r="N16" s="7">
        <f t="shared" si="3"/>
        <v>0.02523240372</v>
      </c>
    </row>
    <row r="17" ht="13.5" customHeight="1">
      <c r="A17" s="3" t="s">
        <v>257</v>
      </c>
      <c r="B17" s="4">
        <v>5.0</v>
      </c>
      <c r="C17" s="4">
        <v>2.0</v>
      </c>
      <c r="D17" s="4">
        <v>3.0</v>
      </c>
      <c r="E17" s="4">
        <v>4.0</v>
      </c>
      <c r="F17" s="4">
        <v>6.0</v>
      </c>
      <c r="G17" s="4">
        <v>2.0</v>
      </c>
      <c r="H17" s="4">
        <v>5.0</v>
      </c>
      <c r="I17" s="4"/>
      <c r="J17" s="4"/>
      <c r="K17" s="4"/>
      <c r="L17" s="5">
        <f t="shared" si="1"/>
        <v>27</v>
      </c>
      <c r="M17" s="6">
        <f t="shared" si="2"/>
        <v>3.857142857</v>
      </c>
      <c r="N17" s="7">
        <f t="shared" si="3"/>
        <v>0.03585657371</v>
      </c>
    </row>
    <row r="18" ht="13.5" customHeight="1">
      <c r="A18" s="3" t="s">
        <v>85</v>
      </c>
      <c r="B18" s="4">
        <v>7.0</v>
      </c>
      <c r="C18" s="4">
        <v>2.0</v>
      </c>
      <c r="D18" s="4">
        <v>0.0</v>
      </c>
      <c r="E18" s="4">
        <v>3.0</v>
      </c>
      <c r="F18" s="4">
        <v>5.0</v>
      </c>
      <c r="G18" s="4">
        <v>5.0</v>
      </c>
      <c r="H18" s="4">
        <v>9.0</v>
      </c>
      <c r="I18" s="4"/>
      <c r="J18" s="4"/>
      <c r="K18" s="4"/>
      <c r="L18" s="5">
        <f t="shared" si="1"/>
        <v>31</v>
      </c>
      <c r="M18" s="6">
        <f t="shared" si="2"/>
        <v>4.428571429</v>
      </c>
      <c r="N18" s="7">
        <f t="shared" si="3"/>
        <v>0.0411686587</v>
      </c>
    </row>
    <row r="19" ht="13.5" customHeight="1">
      <c r="A19" s="3" t="s">
        <v>241</v>
      </c>
      <c r="B19" s="4">
        <v>7.0</v>
      </c>
      <c r="C19" s="4">
        <v>4.0</v>
      </c>
      <c r="D19" s="4">
        <v>2.0</v>
      </c>
      <c r="E19" s="4">
        <v>0.0</v>
      </c>
      <c r="F19" s="4">
        <v>5.0</v>
      </c>
      <c r="G19" s="4">
        <v>7.0</v>
      </c>
      <c r="H19" s="4"/>
      <c r="I19" s="4"/>
      <c r="J19" s="4"/>
      <c r="K19" s="4"/>
      <c r="L19" s="5">
        <f t="shared" si="1"/>
        <v>25</v>
      </c>
      <c r="M19" s="6">
        <f t="shared" si="2"/>
        <v>4.166666667</v>
      </c>
      <c r="N19" s="7">
        <f t="shared" si="3"/>
        <v>0.03320053121</v>
      </c>
    </row>
    <row r="20" ht="13.5" customHeight="1">
      <c r="A20" s="3" t="s">
        <v>244</v>
      </c>
      <c r="B20" s="4">
        <v>2.0</v>
      </c>
      <c r="C20" s="4">
        <v>0.0</v>
      </c>
      <c r="D20" s="4">
        <v>0.0</v>
      </c>
      <c r="E20" s="4">
        <v>4.0</v>
      </c>
      <c r="F20" s="4">
        <v>2.0</v>
      </c>
      <c r="G20" s="4">
        <v>4.0</v>
      </c>
      <c r="H20" s="4"/>
      <c r="I20" s="4"/>
      <c r="J20" s="4"/>
      <c r="K20" s="4"/>
      <c r="L20" s="5">
        <f t="shared" si="1"/>
        <v>12</v>
      </c>
      <c r="M20" s="6">
        <f t="shared" si="2"/>
        <v>2</v>
      </c>
      <c r="N20" s="7">
        <f t="shared" si="3"/>
        <v>0.01593625498</v>
      </c>
    </row>
    <row r="21" ht="13.5" customHeight="1">
      <c r="A21" s="3" t="s">
        <v>229</v>
      </c>
      <c r="B21" s="4">
        <v>3.0</v>
      </c>
      <c r="C21" s="4">
        <v>6.0</v>
      </c>
      <c r="D21" s="4">
        <v>1.0</v>
      </c>
      <c r="E21" s="4">
        <v>2.0</v>
      </c>
      <c r="F21" s="4">
        <v>1.0</v>
      </c>
      <c r="G21" s="4">
        <v>4.0</v>
      </c>
      <c r="H21" s="4"/>
      <c r="I21" s="4"/>
      <c r="J21" s="4"/>
      <c r="K21" s="4"/>
      <c r="L21" s="5">
        <f t="shared" si="1"/>
        <v>17</v>
      </c>
      <c r="M21" s="6">
        <f t="shared" si="2"/>
        <v>2.833333333</v>
      </c>
      <c r="N21" s="7">
        <f t="shared" si="3"/>
        <v>0.02257636122</v>
      </c>
    </row>
    <row r="22" ht="13.5" customHeight="1">
      <c r="A22" s="3" t="s">
        <v>224</v>
      </c>
      <c r="B22" s="4">
        <v>2.0</v>
      </c>
      <c r="C22" s="4">
        <v>2.0</v>
      </c>
      <c r="D22" s="4">
        <v>2.0</v>
      </c>
      <c r="E22" s="4">
        <v>2.0</v>
      </c>
      <c r="F22" s="4">
        <v>10.0</v>
      </c>
      <c r="G22" s="4"/>
      <c r="H22" s="4"/>
      <c r="I22" s="4"/>
      <c r="J22" s="4"/>
      <c r="K22" s="4"/>
      <c r="L22" s="5">
        <f t="shared" si="1"/>
        <v>18</v>
      </c>
      <c r="M22" s="6">
        <f t="shared" si="2"/>
        <v>3.6</v>
      </c>
      <c r="N22" s="7">
        <f t="shared" si="3"/>
        <v>0.02390438247</v>
      </c>
    </row>
    <row r="23" ht="13.5" customHeight="1">
      <c r="A23" s="3" t="s">
        <v>18</v>
      </c>
      <c r="B23" s="4">
        <v>3.0</v>
      </c>
      <c r="C23" s="4">
        <v>0.0</v>
      </c>
      <c r="D23" s="4">
        <v>4.0</v>
      </c>
      <c r="E23" s="4">
        <v>6.0</v>
      </c>
      <c r="F23" s="4">
        <v>2.0</v>
      </c>
      <c r="G23" s="4"/>
      <c r="H23" s="4"/>
      <c r="I23" s="4"/>
      <c r="J23" s="4"/>
      <c r="K23" s="4"/>
      <c r="L23" s="5">
        <f t="shared" si="1"/>
        <v>15</v>
      </c>
      <c r="M23" s="6">
        <f t="shared" si="2"/>
        <v>3</v>
      </c>
      <c r="N23" s="7">
        <f t="shared" si="3"/>
        <v>0.01992031873</v>
      </c>
    </row>
    <row r="24" ht="13.5" customHeight="1">
      <c r="A24" s="3" t="s">
        <v>134</v>
      </c>
      <c r="B24" s="4">
        <v>1.0</v>
      </c>
      <c r="C24" s="4">
        <v>1.0</v>
      </c>
      <c r="D24" s="4">
        <v>11.0</v>
      </c>
      <c r="E24" s="4">
        <v>10.0</v>
      </c>
      <c r="F24" s="4"/>
      <c r="G24" s="4"/>
      <c r="H24" s="4"/>
      <c r="I24" s="4"/>
      <c r="J24" s="4"/>
      <c r="K24" s="4"/>
      <c r="L24" s="5">
        <f t="shared" si="1"/>
        <v>23</v>
      </c>
      <c r="M24" s="6">
        <f t="shared" si="2"/>
        <v>5.75</v>
      </c>
      <c r="N24" s="7">
        <f t="shared" si="3"/>
        <v>0.03054448871</v>
      </c>
    </row>
    <row r="25" ht="13.5" customHeight="1">
      <c r="A25" s="3" t="s">
        <v>521</v>
      </c>
      <c r="B25" s="4">
        <v>3.0</v>
      </c>
      <c r="C25" s="4">
        <v>0.0</v>
      </c>
      <c r="D25" s="4">
        <v>1.0</v>
      </c>
      <c r="E25" s="4">
        <v>5.0</v>
      </c>
      <c r="F25" s="4"/>
      <c r="G25" s="4"/>
      <c r="H25" s="4"/>
      <c r="I25" s="4"/>
      <c r="J25" s="4"/>
      <c r="K25" s="4"/>
      <c r="L25" s="5">
        <f t="shared" si="1"/>
        <v>9</v>
      </c>
      <c r="M25" s="6">
        <f t="shared" si="2"/>
        <v>2.25</v>
      </c>
      <c r="N25" s="7">
        <f t="shared" si="3"/>
        <v>0.01195219124</v>
      </c>
    </row>
    <row r="26" ht="13.5" customHeight="1">
      <c r="A26" s="3" t="s">
        <v>515</v>
      </c>
      <c r="B26" s="4">
        <v>1.0</v>
      </c>
      <c r="C26" s="4">
        <v>1.0</v>
      </c>
      <c r="D26" s="4">
        <v>6.0</v>
      </c>
      <c r="E26" s="4"/>
      <c r="F26" s="4"/>
      <c r="G26" s="4"/>
      <c r="H26" s="4"/>
      <c r="I26" s="4"/>
      <c r="J26" s="4"/>
      <c r="K26" s="4"/>
      <c r="L26" s="5">
        <f t="shared" si="1"/>
        <v>8</v>
      </c>
      <c r="M26" s="6">
        <f t="shared" si="2"/>
        <v>2.666666667</v>
      </c>
      <c r="N26" s="7">
        <f t="shared" si="3"/>
        <v>0.01062416999</v>
      </c>
    </row>
    <row r="27" ht="13.5" customHeight="1">
      <c r="A27" s="3" t="s">
        <v>279</v>
      </c>
      <c r="B27" s="4">
        <v>4.0</v>
      </c>
      <c r="C27" s="4">
        <v>1.0</v>
      </c>
      <c r="D27" s="4">
        <v>8.0</v>
      </c>
      <c r="E27" s="4"/>
      <c r="F27" s="4"/>
      <c r="G27" s="4"/>
      <c r="H27" s="4"/>
      <c r="I27" s="4"/>
      <c r="J27" s="4"/>
      <c r="K27" s="4"/>
      <c r="L27" s="5">
        <f t="shared" si="1"/>
        <v>13</v>
      </c>
      <c r="M27" s="6">
        <f t="shared" si="2"/>
        <v>4.333333333</v>
      </c>
      <c r="N27" s="7">
        <f t="shared" si="3"/>
        <v>0.01726427623</v>
      </c>
    </row>
    <row r="28" ht="13.5" customHeight="1">
      <c r="A28" s="3" t="s">
        <v>232</v>
      </c>
      <c r="B28" s="4">
        <v>1.0</v>
      </c>
      <c r="C28" s="4">
        <v>4.0</v>
      </c>
      <c r="D28" s="4"/>
      <c r="E28" s="4"/>
      <c r="F28" s="4"/>
      <c r="G28" s="4"/>
      <c r="H28" s="4"/>
      <c r="I28" s="4"/>
      <c r="J28" s="4"/>
      <c r="K28" s="4"/>
      <c r="L28" s="5">
        <f t="shared" si="1"/>
        <v>5</v>
      </c>
      <c r="M28" s="6">
        <f t="shared" si="2"/>
        <v>2.5</v>
      </c>
      <c r="N28" s="7">
        <f t="shared" si="3"/>
        <v>0.006640106242</v>
      </c>
    </row>
    <row r="29" ht="13.5" customHeight="1">
      <c r="A29" s="3" t="s">
        <v>287</v>
      </c>
      <c r="B29" s="4">
        <v>1.0</v>
      </c>
      <c r="C29" s="4">
        <v>7.0</v>
      </c>
      <c r="D29" s="4"/>
      <c r="E29" s="4"/>
      <c r="F29" s="4"/>
      <c r="G29" s="4"/>
      <c r="H29" s="4"/>
      <c r="I29" s="4"/>
      <c r="J29" s="4"/>
      <c r="K29" s="4"/>
      <c r="L29" s="5">
        <f t="shared" si="1"/>
        <v>8</v>
      </c>
      <c r="M29" s="6">
        <f t="shared" si="2"/>
        <v>4</v>
      </c>
      <c r="N29" s="7">
        <f t="shared" si="3"/>
        <v>0.01062416999</v>
      </c>
    </row>
    <row r="30" ht="13.5" customHeight="1">
      <c r="A30" s="3" t="s">
        <v>235</v>
      </c>
      <c r="B30" s="4">
        <v>5.0</v>
      </c>
      <c r="C30" s="4"/>
      <c r="D30" s="4"/>
      <c r="E30" s="4"/>
      <c r="F30" s="4"/>
      <c r="G30" s="4"/>
      <c r="H30" s="4"/>
      <c r="I30" s="4"/>
      <c r="J30" s="4"/>
      <c r="K30" s="4"/>
      <c r="L30" s="5">
        <f t="shared" si="1"/>
        <v>5</v>
      </c>
      <c r="M30" s="6">
        <f t="shared" si="2"/>
        <v>5</v>
      </c>
      <c r="N30" s="7">
        <f t="shared" si="3"/>
        <v>0.006640106242</v>
      </c>
    </row>
    <row r="31" ht="13.5" customHeight="1">
      <c r="A31" s="3" t="s">
        <v>504</v>
      </c>
      <c r="B31" s="4">
        <v>5.0</v>
      </c>
      <c r="C31" s="4"/>
      <c r="D31" s="4"/>
      <c r="E31" s="4"/>
      <c r="F31" s="4"/>
      <c r="G31" s="4"/>
      <c r="H31" s="4"/>
      <c r="I31" s="4"/>
      <c r="J31" s="4"/>
      <c r="K31" s="4"/>
      <c r="L31" s="5">
        <f t="shared" si="1"/>
        <v>5</v>
      </c>
      <c r="M31" s="6">
        <f t="shared" si="2"/>
        <v>5</v>
      </c>
      <c r="N31" s="7">
        <f t="shared" si="3"/>
        <v>0.006640106242</v>
      </c>
    </row>
    <row r="32" ht="13.5" customHeight="1">
      <c r="A32" s="10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</row>
    <row r="33" ht="13.5" customHeight="1">
      <c r="A33" s="10" t="s">
        <v>26</v>
      </c>
      <c r="B33" s="11">
        <f t="shared" ref="B33:L33" si="4">SUM(B$2:B$31)</f>
        <v>105</v>
      </c>
      <c r="C33" s="11">
        <f t="shared" si="4"/>
        <v>72</v>
      </c>
      <c r="D33" s="11">
        <f t="shared" si="4"/>
        <v>72</v>
      </c>
      <c r="E33" s="11">
        <f t="shared" si="4"/>
        <v>87</v>
      </c>
      <c r="F33" s="11">
        <f t="shared" si="4"/>
        <v>73</v>
      </c>
      <c r="G33" s="11">
        <f t="shared" si="4"/>
        <v>58</v>
      </c>
      <c r="H33" s="11">
        <f t="shared" si="4"/>
        <v>80</v>
      </c>
      <c r="I33" s="11">
        <f t="shared" si="4"/>
        <v>68</v>
      </c>
      <c r="J33" s="11">
        <f t="shared" si="4"/>
        <v>75</v>
      </c>
      <c r="K33" s="11">
        <f t="shared" si="4"/>
        <v>63</v>
      </c>
      <c r="L33" s="11">
        <f t="shared" si="4"/>
        <v>753</v>
      </c>
      <c r="M33" s="11"/>
      <c r="N33" s="11"/>
    </row>
    <row r="34" ht="13.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</row>
    <row r="35" ht="13.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</row>
    <row r="45" ht="13.5" customHeight="1">
      <c r="A45" s="9"/>
      <c r="B45" s="9"/>
      <c r="C45" s="9"/>
      <c r="D45" s="9"/>
      <c r="E45" s="13"/>
      <c r="F45" s="9"/>
      <c r="G45" s="9"/>
      <c r="H45" s="9"/>
      <c r="I45" s="9"/>
      <c r="J45" s="9"/>
      <c r="K45" s="9"/>
      <c r="L45" s="9"/>
      <c r="M45" s="9"/>
      <c r="N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</row>
    <row r="980" ht="13.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</row>
    <row r="981" ht="13.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</row>
    <row r="982" ht="13.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</row>
    <row r="983" ht="13.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</row>
    <row r="984" ht="13.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</row>
    <row r="985" ht="13.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</row>
    <row r="986" ht="13.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</row>
  </sheetData>
  <conditionalFormatting sqref="B2:K31">
    <cfRule type="containsBlanks" dxfId="0" priority="1">
      <formula>LEN(TRIM(B2))=0</formula>
    </cfRule>
  </conditionalFormatting>
  <conditionalFormatting sqref="B2:B31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31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31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31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31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31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31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31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31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31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2:K31">
    <cfRule type="containsBlanks" dxfId="0" priority="12">
      <formula>LEN(TRIM(B2))=0</formula>
    </cfRule>
  </conditionalFormatting>
  <conditionalFormatting sqref="B2:B31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31">
    <cfRule type="colorScale" priority="1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31">
    <cfRule type="colorScale" priority="1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31">
    <cfRule type="colorScale" priority="1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31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31">
    <cfRule type="colorScale" priority="1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31">
    <cfRule type="colorScale" priority="1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31">
    <cfRule type="colorScale" priority="2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31">
    <cfRule type="colorScale" priority="2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31">
    <cfRule type="colorScale" priority="2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57"/>
    <col customWidth="1" min="2" max="11" width="4.71"/>
    <col customWidth="1" min="12" max="14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2" t="s">
        <v>1</v>
      </c>
      <c r="M1" s="2" t="s">
        <v>2</v>
      </c>
      <c r="N1" s="2" t="s">
        <v>3</v>
      </c>
    </row>
    <row r="2" ht="13.5" customHeight="1">
      <c r="A2" s="8" t="s">
        <v>120</v>
      </c>
      <c r="B2" s="4">
        <v>6.0</v>
      </c>
      <c r="C2" s="4">
        <v>6.0</v>
      </c>
      <c r="D2" s="4">
        <v>1.0</v>
      </c>
      <c r="E2" s="4">
        <v>4.0</v>
      </c>
      <c r="F2" s="4">
        <v>1.0</v>
      </c>
      <c r="G2" s="4">
        <v>16.0</v>
      </c>
      <c r="H2" s="4">
        <v>8.0</v>
      </c>
      <c r="I2" s="4">
        <v>18.0</v>
      </c>
      <c r="J2" s="4">
        <v>15.0</v>
      </c>
      <c r="K2" s="4">
        <v>24.0</v>
      </c>
      <c r="L2" s="5">
        <f t="shared" ref="L2:L27" si="1">SUM(B2:K2)</f>
        <v>99</v>
      </c>
      <c r="M2" s="6">
        <f t="shared" ref="M2:M27" si="2">AVERAGE(B2:K2)</f>
        <v>9.9</v>
      </c>
      <c r="N2" s="7">
        <f t="shared" ref="N2:N27" si="3">L2/$L$29</f>
        <v>0.09639727361</v>
      </c>
    </row>
    <row r="3" ht="13.5" customHeight="1">
      <c r="A3" s="3" t="s">
        <v>80</v>
      </c>
      <c r="B3" s="4">
        <v>10.0</v>
      </c>
      <c r="C3" s="4">
        <v>12.0</v>
      </c>
      <c r="D3" s="4">
        <v>8.0</v>
      </c>
      <c r="E3" s="4">
        <v>8.0</v>
      </c>
      <c r="F3" s="4">
        <v>7.0</v>
      </c>
      <c r="G3" s="4">
        <v>10.0</v>
      </c>
      <c r="H3" s="4">
        <v>7.0</v>
      </c>
      <c r="I3" s="4">
        <v>10.0</v>
      </c>
      <c r="J3" s="4">
        <v>8.0</v>
      </c>
      <c r="K3" s="4">
        <v>15.0</v>
      </c>
      <c r="L3" s="5">
        <f t="shared" si="1"/>
        <v>95</v>
      </c>
      <c r="M3" s="6">
        <f t="shared" si="2"/>
        <v>9.5</v>
      </c>
      <c r="N3" s="7">
        <f t="shared" si="3"/>
        <v>0.09250243427</v>
      </c>
    </row>
    <row r="4" ht="13.5" customHeight="1">
      <c r="A4" s="3" t="s">
        <v>195</v>
      </c>
      <c r="B4" s="4">
        <v>9.0</v>
      </c>
      <c r="C4" s="4">
        <v>2.0</v>
      </c>
      <c r="D4" s="4">
        <v>2.0</v>
      </c>
      <c r="E4" s="4">
        <v>3.0</v>
      </c>
      <c r="F4" s="4">
        <v>8.0</v>
      </c>
      <c r="G4" s="4">
        <v>5.0</v>
      </c>
      <c r="H4" s="4">
        <v>4.0</v>
      </c>
      <c r="I4" s="4">
        <v>3.0</v>
      </c>
      <c r="J4" s="4">
        <v>8.0</v>
      </c>
      <c r="K4" s="4">
        <v>12.0</v>
      </c>
      <c r="L4" s="5">
        <f t="shared" si="1"/>
        <v>56</v>
      </c>
      <c r="M4" s="6">
        <f t="shared" si="2"/>
        <v>5.6</v>
      </c>
      <c r="N4" s="7">
        <f t="shared" si="3"/>
        <v>0.05452775073</v>
      </c>
    </row>
    <row r="5" ht="13.5" customHeight="1">
      <c r="A5" s="8" t="s">
        <v>522</v>
      </c>
      <c r="B5" s="4">
        <v>1.0</v>
      </c>
      <c r="C5" s="4">
        <v>3.0</v>
      </c>
      <c r="D5" s="4">
        <v>0.0</v>
      </c>
      <c r="E5" s="4">
        <v>1.0</v>
      </c>
      <c r="F5" s="4">
        <v>3.0</v>
      </c>
      <c r="G5" s="4">
        <v>9.0</v>
      </c>
      <c r="H5" s="4">
        <v>5.0</v>
      </c>
      <c r="I5" s="4">
        <v>11.0</v>
      </c>
      <c r="J5" s="4">
        <v>12.0</v>
      </c>
      <c r="K5" s="4">
        <v>9.0</v>
      </c>
      <c r="L5" s="5">
        <f t="shared" si="1"/>
        <v>54</v>
      </c>
      <c r="M5" s="6">
        <f t="shared" si="2"/>
        <v>5.4</v>
      </c>
      <c r="N5" s="7">
        <f t="shared" si="3"/>
        <v>0.05258033106</v>
      </c>
    </row>
    <row r="6" ht="13.5" customHeight="1">
      <c r="A6" s="3" t="s">
        <v>523</v>
      </c>
      <c r="B6" s="4">
        <v>9.0</v>
      </c>
      <c r="C6" s="4">
        <v>4.0</v>
      </c>
      <c r="D6" s="4">
        <v>1.0</v>
      </c>
      <c r="E6" s="4">
        <v>2.0</v>
      </c>
      <c r="F6" s="4">
        <v>10.0</v>
      </c>
      <c r="G6" s="4">
        <v>3.0</v>
      </c>
      <c r="H6" s="4">
        <v>2.0</v>
      </c>
      <c r="I6" s="4">
        <v>4.0</v>
      </c>
      <c r="J6" s="4">
        <v>7.0</v>
      </c>
      <c r="K6" s="4">
        <v>11.0</v>
      </c>
      <c r="L6" s="5">
        <f t="shared" si="1"/>
        <v>53</v>
      </c>
      <c r="M6" s="6">
        <f t="shared" si="2"/>
        <v>5.3</v>
      </c>
      <c r="N6" s="7">
        <f t="shared" si="3"/>
        <v>0.05160662123</v>
      </c>
    </row>
    <row r="7" ht="13.5" customHeight="1">
      <c r="A7" s="3" t="s">
        <v>94</v>
      </c>
      <c r="B7" s="4">
        <v>5.0</v>
      </c>
      <c r="C7" s="4">
        <v>12.0</v>
      </c>
      <c r="D7" s="4">
        <v>2.0</v>
      </c>
      <c r="E7" s="4">
        <v>1.0</v>
      </c>
      <c r="F7" s="4">
        <v>2.0</v>
      </c>
      <c r="G7" s="4">
        <v>5.0</v>
      </c>
      <c r="H7" s="4">
        <v>6.0</v>
      </c>
      <c r="I7" s="4">
        <v>3.0</v>
      </c>
      <c r="J7" s="4">
        <v>8.0</v>
      </c>
      <c r="K7" s="4">
        <v>8.0</v>
      </c>
      <c r="L7" s="5">
        <f t="shared" si="1"/>
        <v>52</v>
      </c>
      <c r="M7" s="6">
        <f t="shared" si="2"/>
        <v>5.2</v>
      </c>
      <c r="N7" s="7">
        <f t="shared" si="3"/>
        <v>0.05063291139</v>
      </c>
    </row>
    <row r="8" ht="13.5" customHeight="1">
      <c r="A8" s="3" t="s">
        <v>114</v>
      </c>
      <c r="B8" s="4">
        <v>6.0</v>
      </c>
      <c r="C8" s="4">
        <v>2.0</v>
      </c>
      <c r="D8" s="4">
        <v>4.0</v>
      </c>
      <c r="E8" s="4">
        <v>0.0</v>
      </c>
      <c r="F8" s="4">
        <v>5.0</v>
      </c>
      <c r="G8" s="4">
        <v>4.0</v>
      </c>
      <c r="H8" s="4">
        <v>4.0</v>
      </c>
      <c r="I8" s="4">
        <v>3.0</v>
      </c>
      <c r="J8" s="4">
        <v>9.0</v>
      </c>
      <c r="K8" s="4">
        <v>14.0</v>
      </c>
      <c r="L8" s="5">
        <f t="shared" si="1"/>
        <v>51</v>
      </c>
      <c r="M8" s="6">
        <f t="shared" si="2"/>
        <v>5.1</v>
      </c>
      <c r="N8" s="7">
        <f t="shared" si="3"/>
        <v>0.04965920156</v>
      </c>
    </row>
    <row r="9" ht="13.5" customHeight="1">
      <c r="A9" s="3" t="s">
        <v>524</v>
      </c>
      <c r="B9" s="4">
        <v>5.0</v>
      </c>
      <c r="C9" s="4">
        <v>3.0</v>
      </c>
      <c r="D9" s="4">
        <v>3.0</v>
      </c>
      <c r="E9" s="4">
        <v>3.0</v>
      </c>
      <c r="F9" s="4">
        <v>4.0</v>
      </c>
      <c r="G9" s="4">
        <v>1.0</v>
      </c>
      <c r="H9" s="4">
        <v>4.0</v>
      </c>
      <c r="I9" s="4">
        <v>3.0</v>
      </c>
      <c r="J9" s="4">
        <v>6.0</v>
      </c>
      <c r="K9" s="4">
        <v>14.0</v>
      </c>
      <c r="L9" s="5">
        <f t="shared" si="1"/>
        <v>46</v>
      </c>
      <c r="M9" s="6">
        <f t="shared" si="2"/>
        <v>4.6</v>
      </c>
      <c r="N9" s="7">
        <f t="shared" si="3"/>
        <v>0.04479065239</v>
      </c>
    </row>
    <row r="10" ht="13.5" customHeight="1">
      <c r="A10" s="3" t="s">
        <v>145</v>
      </c>
      <c r="B10" s="4">
        <v>5.0</v>
      </c>
      <c r="C10" s="4">
        <v>3.0</v>
      </c>
      <c r="D10" s="4">
        <v>2.0</v>
      </c>
      <c r="E10" s="4">
        <v>5.0</v>
      </c>
      <c r="F10" s="4">
        <v>6.0</v>
      </c>
      <c r="G10" s="4">
        <v>6.0</v>
      </c>
      <c r="H10" s="4">
        <v>6.0</v>
      </c>
      <c r="I10" s="4">
        <v>8.0</v>
      </c>
      <c r="J10" s="4">
        <v>16.0</v>
      </c>
      <c r="K10" s="4">
        <v>6.0</v>
      </c>
      <c r="L10" s="5">
        <f t="shared" si="1"/>
        <v>63</v>
      </c>
      <c r="M10" s="6">
        <f t="shared" si="2"/>
        <v>6.3</v>
      </c>
      <c r="N10" s="7">
        <f t="shared" si="3"/>
        <v>0.06134371957</v>
      </c>
    </row>
    <row r="11" ht="13.5" customHeight="1">
      <c r="A11" s="3" t="s">
        <v>43</v>
      </c>
      <c r="B11" s="4">
        <v>3.0</v>
      </c>
      <c r="C11" s="4">
        <v>3.0</v>
      </c>
      <c r="D11" s="4">
        <v>2.0</v>
      </c>
      <c r="E11" s="4">
        <v>2.0</v>
      </c>
      <c r="F11" s="4">
        <v>3.0</v>
      </c>
      <c r="G11" s="4">
        <v>0.0</v>
      </c>
      <c r="H11" s="4">
        <v>11.0</v>
      </c>
      <c r="I11" s="4">
        <v>2.0</v>
      </c>
      <c r="J11" s="4">
        <v>13.0</v>
      </c>
      <c r="K11" s="4">
        <v>6.0</v>
      </c>
      <c r="L11" s="5">
        <f t="shared" si="1"/>
        <v>45</v>
      </c>
      <c r="M11" s="6">
        <f t="shared" si="2"/>
        <v>4.5</v>
      </c>
      <c r="N11" s="7">
        <f t="shared" si="3"/>
        <v>0.04381694255</v>
      </c>
    </row>
    <row r="12" ht="13.5" customHeight="1">
      <c r="A12" s="3" t="s">
        <v>102</v>
      </c>
      <c r="B12" s="4">
        <v>3.0</v>
      </c>
      <c r="C12" s="4">
        <v>5.0</v>
      </c>
      <c r="D12" s="4">
        <v>11.0</v>
      </c>
      <c r="E12" s="4">
        <v>6.0</v>
      </c>
      <c r="F12" s="4">
        <v>5.0</v>
      </c>
      <c r="G12" s="4">
        <v>9.0</v>
      </c>
      <c r="H12" s="4">
        <v>16.0</v>
      </c>
      <c r="I12" s="4">
        <v>16.0</v>
      </c>
      <c r="J12" s="4">
        <v>4.0</v>
      </c>
      <c r="K12" s="4"/>
      <c r="L12" s="5">
        <f t="shared" si="1"/>
        <v>75</v>
      </c>
      <c r="M12" s="6">
        <f t="shared" si="2"/>
        <v>8.333333333</v>
      </c>
      <c r="N12" s="7">
        <f t="shared" si="3"/>
        <v>0.07302823759</v>
      </c>
    </row>
    <row r="13" ht="13.5" customHeight="1">
      <c r="A13" s="3" t="s">
        <v>253</v>
      </c>
      <c r="B13" s="4">
        <v>5.0</v>
      </c>
      <c r="C13" s="4">
        <v>1.0</v>
      </c>
      <c r="D13" s="4">
        <v>3.0</v>
      </c>
      <c r="E13" s="4">
        <v>1.0</v>
      </c>
      <c r="F13" s="4">
        <v>1.0</v>
      </c>
      <c r="G13" s="4">
        <v>0.0</v>
      </c>
      <c r="H13" s="4">
        <v>8.0</v>
      </c>
      <c r="I13" s="4">
        <v>10.0</v>
      </c>
      <c r="J13" s="4">
        <v>2.0</v>
      </c>
      <c r="K13" s="4"/>
      <c r="L13" s="5">
        <f t="shared" si="1"/>
        <v>31</v>
      </c>
      <c r="M13" s="6">
        <f t="shared" si="2"/>
        <v>3.444444444</v>
      </c>
      <c r="N13" s="7">
        <f t="shared" si="3"/>
        <v>0.03018500487</v>
      </c>
    </row>
    <row r="14" ht="13.5" customHeight="1">
      <c r="A14" s="3" t="s">
        <v>52</v>
      </c>
      <c r="B14" s="4">
        <v>8.0</v>
      </c>
      <c r="C14" s="4">
        <v>9.0</v>
      </c>
      <c r="D14" s="4">
        <v>12.0</v>
      </c>
      <c r="E14" s="4">
        <v>11.0</v>
      </c>
      <c r="F14" s="4">
        <v>9.0</v>
      </c>
      <c r="G14" s="4">
        <v>13.0</v>
      </c>
      <c r="H14" s="4">
        <v>11.0</v>
      </c>
      <c r="I14" s="4"/>
      <c r="J14" s="4"/>
      <c r="K14" s="4"/>
      <c r="L14" s="5">
        <f t="shared" si="1"/>
        <v>73</v>
      </c>
      <c r="M14" s="6">
        <f t="shared" si="2"/>
        <v>10.42857143</v>
      </c>
      <c r="N14" s="7">
        <f t="shared" si="3"/>
        <v>0.07108081792</v>
      </c>
    </row>
    <row r="15" ht="13.5" customHeight="1">
      <c r="A15" s="3" t="s">
        <v>232</v>
      </c>
      <c r="B15" s="4">
        <v>3.0</v>
      </c>
      <c r="C15" s="4">
        <v>1.0</v>
      </c>
      <c r="D15" s="4">
        <v>8.0</v>
      </c>
      <c r="E15" s="4">
        <v>2.0</v>
      </c>
      <c r="F15" s="4">
        <v>3.0</v>
      </c>
      <c r="G15" s="4">
        <v>0.0</v>
      </c>
      <c r="H15" s="4">
        <v>7.0</v>
      </c>
      <c r="I15" s="4"/>
      <c r="J15" s="4"/>
      <c r="K15" s="4"/>
      <c r="L15" s="5">
        <f t="shared" si="1"/>
        <v>24</v>
      </c>
      <c r="M15" s="6">
        <f t="shared" si="2"/>
        <v>3.428571429</v>
      </c>
      <c r="N15" s="7">
        <f t="shared" si="3"/>
        <v>0.02336903603</v>
      </c>
    </row>
    <row r="16" ht="13.5" customHeight="1">
      <c r="A16" s="3" t="s">
        <v>259</v>
      </c>
      <c r="B16" s="4">
        <v>2.0</v>
      </c>
      <c r="C16" s="4">
        <v>3.0</v>
      </c>
      <c r="D16" s="4">
        <v>1.0</v>
      </c>
      <c r="E16" s="4">
        <v>7.0</v>
      </c>
      <c r="F16" s="4">
        <v>3.0</v>
      </c>
      <c r="G16" s="4">
        <v>10.0</v>
      </c>
      <c r="H16" s="4"/>
      <c r="I16" s="4"/>
      <c r="J16" s="4"/>
      <c r="K16" s="4"/>
      <c r="L16" s="5">
        <f t="shared" si="1"/>
        <v>26</v>
      </c>
      <c r="M16" s="6">
        <f t="shared" si="2"/>
        <v>4.333333333</v>
      </c>
      <c r="N16" s="7">
        <f t="shared" si="3"/>
        <v>0.0253164557</v>
      </c>
    </row>
    <row r="17" ht="13.5" customHeight="1">
      <c r="A17" s="3" t="s">
        <v>525</v>
      </c>
      <c r="B17" s="4">
        <v>0.0</v>
      </c>
      <c r="C17" s="4">
        <v>1.0</v>
      </c>
      <c r="D17" s="4">
        <v>1.0</v>
      </c>
      <c r="E17" s="4">
        <v>5.0</v>
      </c>
      <c r="F17" s="4">
        <v>1.0</v>
      </c>
      <c r="G17" s="4">
        <v>9.0</v>
      </c>
      <c r="H17" s="4"/>
      <c r="I17" s="4"/>
      <c r="J17" s="4"/>
      <c r="K17" s="4"/>
      <c r="L17" s="5">
        <f t="shared" si="1"/>
        <v>17</v>
      </c>
      <c r="M17" s="6">
        <f t="shared" si="2"/>
        <v>2.833333333</v>
      </c>
      <c r="N17" s="7">
        <f t="shared" si="3"/>
        <v>0.01655306719</v>
      </c>
    </row>
    <row r="18" ht="13.5" customHeight="1">
      <c r="A18" s="3" t="s">
        <v>151</v>
      </c>
      <c r="B18" s="4">
        <v>2.0</v>
      </c>
      <c r="C18" s="4">
        <v>6.0</v>
      </c>
      <c r="D18" s="4">
        <v>4.0</v>
      </c>
      <c r="E18" s="4">
        <v>5.0</v>
      </c>
      <c r="F18" s="4">
        <v>20.0</v>
      </c>
      <c r="G18" s="4"/>
      <c r="H18" s="4"/>
      <c r="I18" s="4"/>
      <c r="J18" s="4"/>
      <c r="K18" s="4"/>
      <c r="L18" s="5">
        <f t="shared" si="1"/>
        <v>37</v>
      </c>
      <c r="M18" s="6">
        <f t="shared" si="2"/>
        <v>7.4</v>
      </c>
      <c r="N18" s="7">
        <f t="shared" si="3"/>
        <v>0.03602726388</v>
      </c>
    </row>
    <row r="19" ht="13.5" customHeight="1">
      <c r="A19" s="3" t="s">
        <v>526</v>
      </c>
      <c r="B19" s="4">
        <v>3.0</v>
      </c>
      <c r="C19" s="4">
        <v>1.0</v>
      </c>
      <c r="D19" s="4">
        <v>0.0</v>
      </c>
      <c r="E19" s="4">
        <v>2.0</v>
      </c>
      <c r="F19" s="4">
        <v>11.0</v>
      </c>
      <c r="G19" s="4"/>
      <c r="H19" s="4"/>
      <c r="I19" s="4"/>
      <c r="J19" s="4"/>
      <c r="K19" s="4"/>
      <c r="L19" s="5">
        <f t="shared" si="1"/>
        <v>17</v>
      </c>
      <c r="M19" s="6">
        <f t="shared" si="2"/>
        <v>3.4</v>
      </c>
      <c r="N19" s="7">
        <f t="shared" si="3"/>
        <v>0.01655306719</v>
      </c>
    </row>
    <row r="20" ht="13.5" customHeight="1">
      <c r="A20" s="3" t="s">
        <v>241</v>
      </c>
      <c r="B20" s="4">
        <v>3.0</v>
      </c>
      <c r="C20" s="4">
        <v>3.0</v>
      </c>
      <c r="D20" s="4">
        <v>1.0</v>
      </c>
      <c r="E20" s="4">
        <v>12.0</v>
      </c>
      <c r="F20" s="4"/>
      <c r="G20" s="4"/>
      <c r="H20" s="4"/>
      <c r="I20" s="4"/>
      <c r="J20" s="4"/>
      <c r="K20" s="4"/>
      <c r="L20" s="5">
        <f t="shared" si="1"/>
        <v>19</v>
      </c>
      <c r="M20" s="6">
        <f t="shared" si="2"/>
        <v>4.75</v>
      </c>
      <c r="N20" s="7">
        <f t="shared" si="3"/>
        <v>0.01850048685</v>
      </c>
    </row>
    <row r="21" ht="13.5" customHeight="1">
      <c r="A21" s="3" t="s">
        <v>519</v>
      </c>
      <c r="B21" s="4">
        <v>6.0</v>
      </c>
      <c r="C21" s="4">
        <v>3.0</v>
      </c>
      <c r="D21" s="4">
        <v>1.0</v>
      </c>
      <c r="E21" s="4">
        <v>8.0</v>
      </c>
      <c r="F21" s="4"/>
      <c r="G21" s="4"/>
      <c r="H21" s="4"/>
      <c r="I21" s="4"/>
      <c r="J21" s="4"/>
      <c r="K21" s="4"/>
      <c r="L21" s="5">
        <f t="shared" si="1"/>
        <v>18</v>
      </c>
      <c r="M21" s="6">
        <f t="shared" si="2"/>
        <v>4.5</v>
      </c>
      <c r="N21" s="7">
        <f t="shared" si="3"/>
        <v>0.01752677702</v>
      </c>
    </row>
    <row r="22" ht="13.5" customHeight="1">
      <c r="A22" s="3" t="s">
        <v>70</v>
      </c>
      <c r="B22" s="4">
        <v>5.0</v>
      </c>
      <c r="C22" s="4">
        <v>6.0</v>
      </c>
      <c r="D22" s="4">
        <v>15.0</v>
      </c>
      <c r="E22" s="4"/>
      <c r="F22" s="4"/>
      <c r="G22" s="4"/>
      <c r="H22" s="4"/>
      <c r="I22" s="4"/>
      <c r="J22" s="4"/>
      <c r="K22" s="4"/>
      <c r="L22" s="5">
        <f t="shared" si="1"/>
        <v>26</v>
      </c>
      <c r="M22" s="6">
        <f t="shared" si="2"/>
        <v>8.666666667</v>
      </c>
      <c r="N22" s="7">
        <f t="shared" si="3"/>
        <v>0.0253164557</v>
      </c>
    </row>
    <row r="23" ht="13.5" customHeight="1">
      <c r="A23" s="3" t="s">
        <v>527</v>
      </c>
      <c r="B23" s="4">
        <v>1.0</v>
      </c>
      <c r="C23" s="4">
        <v>0.0</v>
      </c>
      <c r="D23" s="4">
        <v>7.0</v>
      </c>
      <c r="E23" s="4"/>
      <c r="F23" s="4"/>
      <c r="G23" s="4"/>
      <c r="H23" s="4"/>
      <c r="I23" s="4"/>
      <c r="J23" s="4"/>
      <c r="K23" s="4"/>
      <c r="L23" s="5">
        <f t="shared" si="1"/>
        <v>8</v>
      </c>
      <c r="M23" s="6">
        <f t="shared" si="2"/>
        <v>2.666666667</v>
      </c>
      <c r="N23" s="7">
        <f t="shared" si="3"/>
        <v>0.007789678676</v>
      </c>
    </row>
    <row r="24" ht="13.5" customHeight="1">
      <c r="A24" s="3" t="s">
        <v>78</v>
      </c>
      <c r="B24" s="4">
        <v>3.0</v>
      </c>
      <c r="C24" s="4">
        <v>11.0</v>
      </c>
      <c r="D24" s="4"/>
      <c r="E24" s="4"/>
      <c r="F24" s="4"/>
      <c r="G24" s="4"/>
      <c r="H24" s="4"/>
      <c r="I24" s="4"/>
      <c r="J24" s="4"/>
      <c r="K24" s="4"/>
      <c r="L24" s="5">
        <f t="shared" si="1"/>
        <v>14</v>
      </c>
      <c r="M24" s="6">
        <f t="shared" si="2"/>
        <v>7</v>
      </c>
      <c r="N24" s="7">
        <f t="shared" si="3"/>
        <v>0.01363193768</v>
      </c>
    </row>
    <row r="25" ht="13.5" customHeight="1">
      <c r="A25" s="3" t="s">
        <v>515</v>
      </c>
      <c r="B25" s="4">
        <v>2.0</v>
      </c>
      <c r="C25" s="4">
        <v>7.0</v>
      </c>
      <c r="D25" s="4"/>
      <c r="E25" s="4"/>
      <c r="F25" s="4"/>
      <c r="G25" s="4"/>
      <c r="H25" s="4"/>
      <c r="I25" s="4"/>
      <c r="J25" s="4"/>
      <c r="K25" s="4"/>
      <c r="L25" s="5">
        <f t="shared" si="1"/>
        <v>9</v>
      </c>
      <c r="M25" s="6">
        <f t="shared" si="2"/>
        <v>4.5</v>
      </c>
      <c r="N25" s="7">
        <f t="shared" si="3"/>
        <v>0.00876338851</v>
      </c>
    </row>
    <row r="26" ht="13.5" customHeight="1">
      <c r="A26" s="3" t="s">
        <v>59</v>
      </c>
      <c r="B26" s="4">
        <v>11.0</v>
      </c>
      <c r="C26" s="4"/>
      <c r="D26" s="4"/>
      <c r="E26" s="4"/>
      <c r="F26" s="4"/>
      <c r="G26" s="4"/>
      <c r="H26" s="4"/>
      <c r="I26" s="4"/>
      <c r="J26" s="4"/>
      <c r="K26" s="4"/>
      <c r="L26" s="5">
        <f t="shared" si="1"/>
        <v>11</v>
      </c>
      <c r="M26" s="6">
        <f t="shared" si="2"/>
        <v>11</v>
      </c>
      <c r="N26" s="7">
        <f t="shared" si="3"/>
        <v>0.01071080818</v>
      </c>
    </row>
    <row r="27" ht="13.5" customHeight="1">
      <c r="A27" s="3" t="s">
        <v>6</v>
      </c>
      <c r="B27" s="4">
        <v>8.0</v>
      </c>
      <c r="C27" s="4"/>
      <c r="D27" s="4"/>
      <c r="E27" s="4"/>
      <c r="F27" s="4"/>
      <c r="G27" s="4"/>
      <c r="H27" s="4"/>
      <c r="I27" s="4"/>
      <c r="J27" s="4"/>
      <c r="K27" s="4"/>
      <c r="L27" s="5">
        <f t="shared" si="1"/>
        <v>8</v>
      </c>
      <c r="M27" s="6">
        <f t="shared" si="2"/>
        <v>8</v>
      </c>
      <c r="N27" s="7">
        <f t="shared" si="3"/>
        <v>0.007789678676</v>
      </c>
    </row>
    <row r="28" ht="13.5" customHeight="1">
      <c r="A28" s="10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</row>
    <row r="29" ht="13.5" customHeight="1">
      <c r="A29" s="10" t="s">
        <v>26</v>
      </c>
      <c r="B29" s="11">
        <f t="shared" ref="B29:L29" si="4">SUM(B$2:B$27)</f>
        <v>124</v>
      </c>
      <c r="C29" s="11">
        <f t="shared" si="4"/>
        <v>107</v>
      </c>
      <c r="D29" s="11">
        <f t="shared" si="4"/>
        <v>89</v>
      </c>
      <c r="E29" s="11">
        <f t="shared" si="4"/>
        <v>88</v>
      </c>
      <c r="F29" s="11">
        <f t="shared" si="4"/>
        <v>102</v>
      </c>
      <c r="G29" s="11">
        <f t="shared" si="4"/>
        <v>100</v>
      </c>
      <c r="H29" s="11">
        <f t="shared" si="4"/>
        <v>99</v>
      </c>
      <c r="I29" s="11">
        <f t="shared" si="4"/>
        <v>91</v>
      </c>
      <c r="J29" s="11">
        <f t="shared" si="4"/>
        <v>108</v>
      </c>
      <c r="K29" s="11">
        <f t="shared" si="4"/>
        <v>119</v>
      </c>
      <c r="L29" s="12">
        <f t="shared" si="4"/>
        <v>1027</v>
      </c>
      <c r="M29" s="11"/>
      <c r="N29" s="11"/>
    </row>
    <row r="30" ht="13.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</row>
    <row r="31" ht="13.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</row>
    <row r="32" ht="13.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</row>
    <row r="33" ht="13.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</row>
    <row r="34" ht="13.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</row>
    <row r="35" ht="13.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</row>
    <row r="41" ht="13.5" customHeight="1">
      <c r="A41" s="9"/>
      <c r="B41" s="9"/>
      <c r="C41" s="9"/>
      <c r="D41" s="9"/>
      <c r="E41" s="13"/>
      <c r="F41" s="9"/>
      <c r="G41" s="9"/>
      <c r="H41" s="9"/>
      <c r="I41" s="9"/>
      <c r="J41" s="9"/>
      <c r="K41" s="9"/>
      <c r="L41" s="9"/>
      <c r="M41" s="9"/>
      <c r="N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</row>
    <row r="980" ht="13.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</row>
    <row r="981" ht="13.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</row>
    <row r="982" ht="13.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</row>
  </sheetData>
  <conditionalFormatting sqref="B2:K27">
    <cfRule type="containsBlanks" dxfId="0" priority="1">
      <formula>LEN(TRIM(B2))=0</formula>
    </cfRule>
  </conditionalFormatting>
  <conditionalFormatting sqref="B2:B27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27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27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27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27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27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27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27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27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27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57"/>
    <col customWidth="1" min="2" max="4" width="4.71"/>
    <col customWidth="1" hidden="1" min="5" max="11" width="4.71"/>
    <col customWidth="1" min="12" max="14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2" t="s">
        <v>1</v>
      </c>
      <c r="M1" s="2" t="s">
        <v>2</v>
      </c>
      <c r="N1" s="2" t="s">
        <v>3</v>
      </c>
    </row>
    <row r="2" ht="13.5" customHeight="1">
      <c r="A2" s="8" t="s">
        <v>82</v>
      </c>
      <c r="B2" s="4">
        <v>9.0</v>
      </c>
      <c r="C2" s="4">
        <v>9.0</v>
      </c>
      <c r="D2" s="4">
        <v>9.0</v>
      </c>
      <c r="E2" s="4">
        <v>7.0</v>
      </c>
      <c r="F2" s="4">
        <v>8.0</v>
      </c>
      <c r="G2" s="4">
        <v>8.0</v>
      </c>
      <c r="H2" s="4">
        <v>8.0</v>
      </c>
      <c r="I2" s="4">
        <v>10.0</v>
      </c>
      <c r="J2" s="4">
        <v>13.0</v>
      </c>
      <c r="K2" s="4">
        <v>12.0</v>
      </c>
      <c r="L2" s="5">
        <f t="shared" ref="L2:L29" si="1">SUM(B2:K2)</f>
        <v>93</v>
      </c>
      <c r="M2" s="6">
        <f t="shared" ref="M2:M29" si="2">AVERAGE(B2:K2)</f>
        <v>9.3</v>
      </c>
      <c r="N2" s="7">
        <f t="shared" ref="N2:N29" si="3">L2/$L$31</f>
        <v>0.09978540773</v>
      </c>
    </row>
    <row r="3" ht="13.5" customHeight="1">
      <c r="A3" s="8" t="s">
        <v>142</v>
      </c>
      <c r="B3" s="4">
        <v>5.0</v>
      </c>
      <c r="C3" s="4">
        <v>3.0</v>
      </c>
      <c r="D3" s="4">
        <v>7.0</v>
      </c>
      <c r="E3" s="4">
        <v>2.0</v>
      </c>
      <c r="F3" s="4">
        <v>8.0</v>
      </c>
      <c r="G3" s="4">
        <v>8.0</v>
      </c>
      <c r="H3" s="4">
        <v>13.0</v>
      </c>
      <c r="I3" s="4">
        <v>10.0</v>
      </c>
      <c r="J3" s="4">
        <v>15.0</v>
      </c>
      <c r="K3" s="4">
        <v>12.0</v>
      </c>
      <c r="L3" s="5">
        <f t="shared" si="1"/>
        <v>83</v>
      </c>
      <c r="M3" s="6">
        <f t="shared" si="2"/>
        <v>8.3</v>
      </c>
      <c r="N3" s="7">
        <f t="shared" si="3"/>
        <v>0.08905579399</v>
      </c>
    </row>
    <row r="4" ht="13.5" customHeight="1">
      <c r="A4" s="3" t="s">
        <v>11</v>
      </c>
      <c r="B4" s="4">
        <v>6.0</v>
      </c>
      <c r="C4" s="4">
        <v>8.0</v>
      </c>
      <c r="D4" s="4">
        <v>2.0</v>
      </c>
      <c r="E4" s="4">
        <v>2.0</v>
      </c>
      <c r="F4" s="4">
        <v>7.0</v>
      </c>
      <c r="G4" s="4">
        <v>9.0</v>
      </c>
      <c r="H4" s="4">
        <v>2.0</v>
      </c>
      <c r="I4" s="4">
        <v>12.0</v>
      </c>
      <c r="J4" s="4">
        <v>9.0</v>
      </c>
      <c r="K4" s="4">
        <v>14.0</v>
      </c>
      <c r="L4" s="5">
        <f t="shared" si="1"/>
        <v>71</v>
      </c>
      <c r="M4" s="6">
        <f t="shared" si="2"/>
        <v>7.1</v>
      </c>
      <c r="N4" s="7">
        <f t="shared" si="3"/>
        <v>0.07618025751</v>
      </c>
    </row>
    <row r="5" ht="13.5" customHeight="1">
      <c r="A5" s="3" t="s">
        <v>78</v>
      </c>
      <c r="B5" s="4">
        <v>3.0</v>
      </c>
      <c r="C5" s="4">
        <v>1.0</v>
      </c>
      <c r="D5" s="4">
        <v>2.0</v>
      </c>
      <c r="E5" s="4">
        <v>7.0</v>
      </c>
      <c r="F5" s="4">
        <v>3.0</v>
      </c>
      <c r="G5" s="4">
        <v>3.0</v>
      </c>
      <c r="H5" s="4">
        <v>12.0</v>
      </c>
      <c r="I5" s="4">
        <v>6.0</v>
      </c>
      <c r="J5" s="4">
        <v>10.0</v>
      </c>
      <c r="K5" s="4">
        <v>21.0</v>
      </c>
      <c r="L5" s="5">
        <f t="shared" si="1"/>
        <v>68</v>
      </c>
      <c r="M5" s="6">
        <f t="shared" si="2"/>
        <v>6.8</v>
      </c>
      <c r="N5" s="7">
        <f t="shared" si="3"/>
        <v>0.07296137339</v>
      </c>
    </row>
    <row r="6" ht="13.5" customHeight="1">
      <c r="A6" s="8" t="s">
        <v>57</v>
      </c>
      <c r="B6" s="4">
        <v>3.0</v>
      </c>
      <c r="C6" s="4">
        <v>5.0</v>
      </c>
      <c r="D6" s="4">
        <v>2.0</v>
      </c>
      <c r="E6" s="4">
        <v>3.0</v>
      </c>
      <c r="F6" s="4">
        <v>3.0</v>
      </c>
      <c r="G6" s="4">
        <v>9.0</v>
      </c>
      <c r="H6" s="4">
        <v>5.0</v>
      </c>
      <c r="I6" s="4">
        <v>8.0</v>
      </c>
      <c r="J6" s="4">
        <v>14.0</v>
      </c>
      <c r="K6" s="4">
        <v>13.0</v>
      </c>
      <c r="L6" s="5">
        <f t="shared" si="1"/>
        <v>65</v>
      </c>
      <c r="M6" s="6">
        <f t="shared" si="2"/>
        <v>6.5</v>
      </c>
      <c r="N6" s="7">
        <f t="shared" si="3"/>
        <v>0.06974248927</v>
      </c>
    </row>
    <row r="7" ht="13.5" customHeight="1">
      <c r="A7" s="8" t="s">
        <v>80</v>
      </c>
      <c r="B7" s="4">
        <v>7.0</v>
      </c>
      <c r="C7" s="4">
        <v>2.0</v>
      </c>
      <c r="D7" s="4">
        <v>3.0</v>
      </c>
      <c r="E7" s="4">
        <v>5.0</v>
      </c>
      <c r="F7" s="4">
        <v>7.0</v>
      </c>
      <c r="G7" s="4">
        <v>4.0</v>
      </c>
      <c r="H7" s="4">
        <v>5.0</v>
      </c>
      <c r="I7" s="4">
        <v>9.0</v>
      </c>
      <c r="J7" s="4">
        <v>6.0</v>
      </c>
      <c r="K7" s="4">
        <v>11.0</v>
      </c>
      <c r="L7" s="5">
        <f t="shared" si="1"/>
        <v>59</v>
      </c>
      <c r="M7" s="6">
        <f t="shared" si="2"/>
        <v>5.9</v>
      </c>
      <c r="N7" s="7">
        <f t="shared" si="3"/>
        <v>0.06330472103</v>
      </c>
    </row>
    <row r="8" ht="13.5" customHeight="1">
      <c r="A8" s="8" t="s">
        <v>15</v>
      </c>
      <c r="B8" s="4">
        <v>4.0</v>
      </c>
      <c r="C8" s="4">
        <v>0.0</v>
      </c>
      <c r="D8" s="4">
        <v>4.0</v>
      </c>
      <c r="E8" s="4">
        <v>0.0</v>
      </c>
      <c r="F8" s="4">
        <v>3.0</v>
      </c>
      <c r="G8" s="4">
        <v>10.0</v>
      </c>
      <c r="H8" s="4">
        <v>3.0</v>
      </c>
      <c r="I8" s="4">
        <v>5.0</v>
      </c>
      <c r="J8" s="4">
        <v>5.0</v>
      </c>
      <c r="K8" s="4">
        <v>9.0</v>
      </c>
      <c r="L8" s="5">
        <f t="shared" si="1"/>
        <v>43</v>
      </c>
      <c r="M8" s="6">
        <f t="shared" si="2"/>
        <v>4.3</v>
      </c>
      <c r="N8" s="7">
        <f t="shared" si="3"/>
        <v>0.04613733906</v>
      </c>
    </row>
    <row r="9" ht="13.5" customHeight="1">
      <c r="A9" s="3" t="s">
        <v>167</v>
      </c>
      <c r="B9" s="4">
        <v>4.0</v>
      </c>
      <c r="C9" s="4">
        <v>1.0</v>
      </c>
      <c r="D9" s="4">
        <v>5.0</v>
      </c>
      <c r="E9" s="4">
        <v>4.0</v>
      </c>
      <c r="F9" s="4">
        <v>1.0</v>
      </c>
      <c r="G9" s="4">
        <v>3.0</v>
      </c>
      <c r="H9" s="4">
        <v>4.0</v>
      </c>
      <c r="I9" s="4">
        <v>6.0</v>
      </c>
      <c r="J9" s="4">
        <v>8.0</v>
      </c>
      <c r="K9" s="4"/>
      <c r="L9" s="5">
        <f t="shared" si="1"/>
        <v>36</v>
      </c>
      <c r="M9" s="6">
        <f t="shared" si="2"/>
        <v>4</v>
      </c>
      <c r="N9" s="7">
        <f t="shared" si="3"/>
        <v>0.03862660944</v>
      </c>
    </row>
    <row r="10" ht="13.5" customHeight="1">
      <c r="A10" s="3" t="s">
        <v>173</v>
      </c>
      <c r="B10" s="4">
        <v>3.0</v>
      </c>
      <c r="C10" s="4">
        <v>0.0</v>
      </c>
      <c r="D10" s="4">
        <v>1.0</v>
      </c>
      <c r="E10" s="4">
        <v>2.0</v>
      </c>
      <c r="F10" s="4">
        <v>4.0</v>
      </c>
      <c r="G10" s="4">
        <v>2.0</v>
      </c>
      <c r="H10" s="4">
        <v>5.0</v>
      </c>
      <c r="I10" s="4">
        <v>9.0</v>
      </c>
      <c r="J10" s="4">
        <v>3.0</v>
      </c>
      <c r="K10" s="4"/>
      <c r="L10" s="5">
        <f t="shared" si="1"/>
        <v>29</v>
      </c>
      <c r="M10" s="6">
        <f t="shared" si="2"/>
        <v>3.222222222</v>
      </c>
      <c r="N10" s="7">
        <f t="shared" si="3"/>
        <v>0.03111587983</v>
      </c>
    </row>
    <row r="11" ht="13.5" customHeight="1">
      <c r="A11" s="3" t="s">
        <v>248</v>
      </c>
      <c r="B11" s="4">
        <v>2.0</v>
      </c>
      <c r="C11" s="4">
        <v>3.0</v>
      </c>
      <c r="D11" s="4">
        <v>4.0</v>
      </c>
      <c r="E11" s="4">
        <v>3.0</v>
      </c>
      <c r="F11" s="4">
        <v>2.0</v>
      </c>
      <c r="G11" s="4">
        <v>0.0</v>
      </c>
      <c r="H11" s="4">
        <v>5.0</v>
      </c>
      <c r="I11" s="4">
        <v>7.0</v>
      </c>
      <c r="J11" s="4">
        <v>2.0</v>
      </c>
      <c r="K11" s="4"/>
      <c r="L11" s="5">
        <f t="shared" si="1"/>
        <v>28</v>
      </c>
      <c r="M11" s="6">
        <f t="shared" si="2"/>
        <v>3.111111111</v>
      </c>
      <c r="N11" s="7">
        <f t="shared" si="3"/>
        <v>0.03004291845</v>
      </c>
    </row>
    <row r="12" ht="13.5" customHeight="1">
      <c r="A12" s="3" t="s">
        <v>76</v>
      </c>
      <c r="B12" s="4">
        <v>2.0</v>
      </c>
      <c r="C12" s="4">
        <v>2.0</v>
      </c>
      <c r="D12" s="4">
        <v>4.0</v>
      </c>
      <c r="E12" s="4">
        <v>4.0</v>
      </c>
      <c r="F12" s="4">
        <v>5.0</v>
      </c>
      <c r="G12" s="4">
        <v>3.0</v>
      </c>
      <c r="H12" s="4">
        <v>11.0</v>
      </c>
      <c r="I12" s="4">
        <v>5.0</v>
      </c>
      <c r="J12" s="4"/>
      <c r="K12" s="4"/>
      <c r="L12" s="5">
        <f t="shared" si="1"/>
        <v>36</v>
      </c>
      <c r="M12" s="6">
        <f t="shared" si="2"/>
        <v>4.5</v>
      </c>
      <c r="N12" s="7">
        <f t="shared" si="3"/>
        <v>0.03862660944</v>
      </c>
    </row>
    <row r="13" ht="13.5" customHeight="1">
      <c r="A13" s="3" t="s">
        <v>6</v>
      </c>
      <c r="B13" s="4">
        <v>6.0</v>
      </c>
      <c r="C13" s="4">
        <v>0.0</v>
      </c>
      <c r="D13" s="4">
        <v>2.0</v>
      </c>
      <c r="E13" s="4">
        <v>3.0</v>
      </c>
      <c r="F13" s="4">
        <v>0.0</v>
      </c>
      <c r="G13" s="4">
        <v>1.0</v>
      </c>
      <c r="H13" s="4">
        <v>7.0</v>
      </c>
      <c r="I13" s="4">
        <v>2.0</v>
      </c>
      <c r="J13" s="4"/>
      <c r="K13" s="4"/>
      <c r="L13" s="5">
        <f t="shared" si="1"/>
        <v>21</v>
      </c>
      <c r="M13" s="6">
        <f t="shared" si="2"/>
        <v>2.625</v>
      </c>
      <c r="N13" s="7">
        <f t="shared" si="3"/>
        <v>0.02253218884</v>
      </c>
    </row>
    <row r="14" ht="13.5" customHeight="1">
      <c r="A14" s="3" t="s">
        <v>188</v>
      </c>
      <c r="B14" s="4">
        <v>2.0</v>
      </c>
      <c r="C14" s="4">
        <v>2.0</v>
      </c>
      <c r="D14" s="4">
        <v>3.0</v>
      </c>
      <c r="E14" s="4">
        <v>5.0</v>
      </c>
      <c r="F14" s="4">
        <v>6.0</v>
      </c>
      <c r="G14" s="4">
        <v>12.0</v>
      </c>
      <c r="H14" s="4">
        <v>7.0</v>
      </c>
      <c r="I14" s="4"/>
      <c r="J14" s="4"/>
      <c r="K14" s="4"/>
      <c r="L14" s="5">
        <f t="shared" si="1"/>
        <v>37</v>
      </c>
      <c r="M14" s="6">
        <f t="shared" si="2"/>
        <v>5.285714286</v>
      </c>
      <c r="N14" s="7">
        <f t="shared" si="3"/>
        <v>0.03969957082</v>
      </c>
    </row>
    <row r="15" ht="13.5" customHeight="1">
      <c r="A15" s="3" t="s">
        <v>211</v>
      </c>
      <c r="B15" s="4">
        <v>6.0</v>
      </c>
      <c r="C15" s="4">
        <v>5.0</v>
      </c>
      <c r="D15" s="4">
        <v>2.0</v>
      </c>
      <c r="E15" s="4">
        <v>0.0</v>
      </c>
      <c r="F15" s="4">
        <v>8.0</v>
      </c>
      <c r="G15" s="4">
        <v>2.0</v>
      </c>
      <c r="H15" s="4">
        <v>7.0</v>
      </c>
      <c r="I15" s="4"/>
      <c r="J15" s="4"/>
      <c r="K15" s="4"/>
      <c r="L15" s="5">
        <f t="shared" si="1"/>
        <v>30</v>
      </c>
      <c r="M15" s="6">
        <f t="shared" si="2"/>
        <v>4.285714286</v>
      </c>
      <c r="N15" s="7">
        <f t="shared" si="3"/>
        <v>0.0321888412</v>
      </c>
    </row>
    <row r="16" ht="13.5" customHeight="1">
      <c r="A16" s="3" t="s">
        <v>116</v>
      </c>
      <c r="B16" s="4">
        <v>2.0</v>
      </c>
      <c r="C16" s="4">
        <v>0.0</v>
      </c>
      <c r="D16" s="4">
        <v>3.0</v>
      </c>
      <c r="E16" s="4">
        <v>4.0</v>
      </c>
      <c r="F16" s="4">
        <v>6.0</v>
      </c>
      <c r="G16" s="4">
        <v>9.0</v>
      </c>
      <c r="H16" s="4"/>
      <c r="I16" s="4"/>
      <c r="J16" s="4"/>
      <c r="K16" s="4"/>
      <c r="L16" s="5">
        <f t="shared" si="1"/>
        <v>24</v>
      </c>
      <c r="M16" s="6">
        <f t="shared" si="2"/>
        <v>4</v>
      </c>
      <c r="N16" s="7">
        <f t="shared" si="3"/>
        <v>0.02575107296</v>
      </c>
    </row>
    <row r="17" ht="13.5" customHeight="1">
      <c r="A17" s="3" t="s">
        <v>20</v>
      </c>
      <c r="B17" s="4">
        <v>4.0</v>
      </c>
      <c r="C17" s="4">
        <v>2.0</v>
      </c>
      <c r="D17" s="4">
        <v>7.0</v>
      </c>
      <c r="E17" s="4">
        <v>0.0</v>
      </c>
      <c r="F17" s="4">
        <v>1.0</v>
      </c>
      <c r="G17" s="4">
        <v>9.0</v>
      </c>
      <c r="H17" s="4"/>
      <c r="I17" s="4"/>
      <c r="J17" s="4"/>
      <c r="K17" s="4"/>
      <c r="L17" s="5">
        <f t="shared" si="1"/>
        <v>23</v>
      </c>
      <c r="M17" s="6">
        <f t="shared" si="2"/>
        <v>3.833333333</v>
      </c>
      <c r="N17" s="7">
        <f t="shared" si="3"/>
        <v>0.02467811159</v>
      </c>
    </row>
    <row r="18" ht="13.5" customHeight="1">
      <c r="A18" s="3" t="s">
        <v>52</v>
      </c>
      <c r="B18" s="4">
        <v>18.0</v>
      </c>
      <c r="C18" s="4">
        <v>8.0</v>
      </c>
      <c r="D18" s="4">
        <v>5.0</v>
      </c>
      <c r="E18" s="4">
        <v>4.0</v>
      </c>
      <c r="F18" s="4">
        <v>8.0</v>
      </c>
      <c r="G18" s="4"/>
      <c r="H18" s="4"/>
      <c r="I18" s="4"/>
      <c r="J18" s="4"/>
      <c r="K18" s="4"/>
      <c r="L18" s="5">
        <f t="shared" si="1"/>
        <v>43</v>
      </c>
      <c r="M18" s="6">
        <f t="shared" si="2"/>
        <v>8.6</v>
      </c>
      <c r="N18" s="7">
        <f t="shared" si="3"/>
        <v>0.04613733906</v>
      </c>
    </row>
    <row r="19" ht="13.5" customHeight="1">
      <c r="A19" s="3" t="s">
        <v>255</v>
      </c>
      <c r="B19" s="4">
        <v>3.0</v>
      </c>
      <c r="C19" s="4">
        <v>1.0</v>
      </c>
      <c r="D19" s="4">
        <v>1.0</v>
      </c>
      <c r="E19" s="4">
        <v>3.0</v>
      </c>
      <c r="F19" s="4">
        <v>8.0</v>
      </c>
      <c r="G19" s="4"/>
      <c r="H19" s="4"/>
      <c r="I19" s="4"/>
      <c r="J19" s="4"/>
      <c r="K19" s="4"/>
      <c r="L19" s="5">
        <f t="shared" si="1"/>
        <v>16</v>
      </c>
      <c r="M19" s="6">
        <f t="shared" si="2"/>
        <v>3.2</v>
      </c>
      <c r="N19" s="7">
        <f t="shared" si="3"/>
        <v>0.01716738197</v>
      </c>
    </row>
    <row r="20" ht="13.5" customHeight="1">
      <c r="A20" s="3" t="s">
        <v>151</v>
      </c>
      <c r="B20" s="4">
        <v>5.0</v>
      </c>
      <c r="C20" s="4">
        <v>4.0</v>
      </c>
      <c r="D20" s="4">
        <v>5.0</v>
      </c>
      <c r="E20" s="4">
        <v>7.0</v>
      </c>
      <c r="F20" s="4"/>
      <c r="G20" s="4"/>
      <c r="H20" s="4"/>
      <c r="I20" s="4"/>
      <c r="J20" s="4"/>
      <c r="K20" s="4"/>
      <c r="L20" s="5">
        <f t="shared" si="1"/>
        <v>21</v>
      </c>
      <c r="M20" s="6">
        <f t="shared" si="2"/>
        <v>5.25</v>
      </c>
      <c r="N20" s="7">
        <f t="shared" si="3"/>
        <v>0.02253218884</v>
      </c>
    </row>
    <row r="21" ht="13.5" customHeight="1">
      <c r="A21" s="3" t="s">
        <v>18</v>
      </c>
      <c r="B21" s="4">
        <v>2.0</v>
      </c>
      <c r="C21" s="4">
        <v>1.0</v>
      </c>
      <c r="D21" s="4">
        <v>0.0</v>
      </c>
      <c r="E21" s="4">
        <v>9.0</v>
      </c>
      <c r="F21" s="4"/>
      <c r="G21" s="4"/>
      <c r="H21" s="4"/>
      <c r="I21" s="4"/>
      <c r="J21" s="4"/>
      <c r="K21" s="4"/>
      <c r="L21" s="5">
        <f t="shared" si="1"/>
        <v>12</v>
      </c>
      <c r="M21" s="6">
        <f t="shared" si="2"/>
        <v>3</v>
      </c>
      <c r="N21" s="7">
        <f t="shared" si="3"/>
        <v>0.01287553648</v>
      </c>
    </row>
    <row r="22" ht="13.5" customHeight="1">
      <c r="A22" s="3" t="s">
        <v>138</v>
      </c>
      <c r="B22" s="4">
        <v>11.0</v>
      </c>
      <c r="C22" s="4">
        <v>0.0</v>
      </c>
      <c r="D22" s="4">
        <v>2.0</v>
      </c>
      <c r="E22" s="4">
        <v>4.0</v>
      </c>
      <c r="F22" s="4"/>
      <c r="G22" s="4"/>
      <c r="H22" s="4"/>
      <c r="I22" s="4"/>
      <c r="J22" s="4"/>
      <c r="K22" s="4"/>
      <c r="L22" s="5">
        <f t="shared" si="1"/>
        <v>17</v>
      </c>
      <c r="M22" s="6">
        <f t="shared" si="2"/>
        <v>4.25</v>
      </c>
      <c r="N22" s="7">
        <f t="shared" si="3"/>
        <v>0.01824034335</v>
      </c>
    </row>
    <row r="23" ht="13.5" customHeight="1">
      <c r="A23" s="3" t="s">
        <v>190</v>
      </c>
      <c r="B23" s="4">
        <v>4.0</v>
      </c>
      <c r="C23" s="4">
        <v>3.0</v>
      </c>
      <c r="D23" s="4">
        <v>8.0</v>
      </c>
      <c r="E23" s="4"/>
      <c r="F23" s="4"/>
      <c r="G23" s="4"/>
      <c r="H23" s="4"/>
      <c r="I23" s="4"/>
      <c r="J23" s="4"/>
      <c r="K23" s="4"/>
      <c r="L23" s="5">
        <f t="shared" si="1"/>
        <v>15</v>
      </c>
      <c r="M23" s="6">
        <f t="shared" si="2"/>
        <v>5</v>
      </c>
      <c r="N23" s="7">
        <f t="shared" si="3"/>
        <v>0.0160944206</v>
      </c>
    </row>
    <row r="24" ht="13.5" customHeight="1">
      <c r="A24" s="3" t="s">
        <v>494</v>
      </c>
      <c r="B24" s="4">
        <v>3.0</v>
      </c>
      <c r="C24" s="4">
        <v>2.0</v>
      </c>
      <c r="D24" s="4">
        <v>5.0</v>
      </c>
      <c r="E24" s="4"/>
      <c r="F24" s="4"/>
      <c r="G24" s="4"/>
      <c r="H24" s="4"/>
      <c r="I24" s="4"/>
      <c r="J24" s="4"/>
      <c r="K24" s="4"/>
      <c r="L24" s="5">
        <f t="shared" si="1"/>
        <v>10</v>
      </c>
      <c r="M24" s="6">
        <f t="shared" si="2"/>
        <v>3.333333333</v>
      </c>
      <c r="N24" s="7">
        <f t="shared" si="3"/>
        <v>0.01072961373</v>
      </c>
    </row>
    <row r="25" ht="13.5" customHeight="1">
      <c r="A25" s="3" t="s">
        <v>102</v>
      </c>
      <c r="B25" s="4">
        <v>5.0</v>
      </c>
      <c r="C25" s="4">
        <v>8.0</v>
      </c>
      <c r="D25" s="4"/>
      <c r="E25" s="4"/>
      <c r="F25" s="4"/>
      <c r="G25" s="4"/>
      <c r="H25" s="4"/>
      <c r="I25" s="4"/>
      <c r="J25" s="4"/>
      <c r="K25" s="4"/>
      <c r="L25" s="5">
        <f t="shared" si="1"/>
        <v>13</v>
      </c>
      <c r="M25" s="6">
        <f t="shared" si="2"/>
        <v>6.5</v>
      </c>
      <c r="N25" s="7">
        <f t="shared" si="3"/>
        <v>0.01394849785</v>
      </c>
    </row>
    <row r="26" ht="13.5" customHeight="1">
      <c r="A26" s="3" t="s">
        <v>289</v>
      </c>
      <c r="B26" s="4">
        <v>6.0</v>
      </c>
      <c r="C26" s="4">
        <v>3.0</v>
      </c>
      <c r="D26" s="4"/>
      <c r="E26" s="4"/>
      <c r="F26" s="4"/>
      <c r="G26" s="4"/>
      <c r="H26" s="4"/>
      <c r="I26" s="4"/>
      <c r="J26" s="4"/>
      <c r="K26" s="4"/>
      <c r="L26" s="5">
        <f t="shared" si="1"/>
        <v>9</v>
      </c>
      <c r="M26" s="6">
        <f t="shared" si="2"/>
        <v>4.5</v>
      </c>
      <c r="N26" s="7">
        <f t="shared" si="3"/>
        <v>0.009656652361</v>
      </c>
    </row>
    <row r="27" ht="13.5" customHeight="1">
      <c r="A27" s="3" t="s">
        <v>279</v>
      </c>
      <c r="B27" s="4">
        <v>4.0</v>
      </c>
      <c r="C27" s="4">
        <v>6.0</v>
      </c>
      <c r="D27" s="4"/>
      <c r="E27" s="4"/>
      <c r="F27" s="4"/>
      <c r="G27" s="4"/>
      <c r="H27" s="4"/>
      <c r="I27" s="4"/>
      <c r="J27" s="4"/>
      <c r="K27" s="4"/>
      <c r="L27" s="5">
        <f t="shared" si="1"/>
        <v>10</v>
      </c>
      <c r="M27" s="6">
        <f t="shared" si="2"/>
        <v>5</v>
      </c>
      <c r="N27" s="7">
        <f t="shared" si="3"/>
        <v>0.01072961373</v>
      </c>
    </row>
    <row r="28" ht="13.5" customHeight="1">
      <c r="A28" s="3" t="s">
        <v>92</v>
      </c>
      <c r="B28" s="4">
        <v>12.0</v>
      </c>
      <c r="C28" s="4"/>
      <c r="D28" s="4"/>
      <c r="E28" s="4"/>
      <c r="F28" s="4"/>
      <c r="G28" s="4"/>
      <c r="H28" s="4"/>
      <c r="I28" s="4"/>
      <c r="J28" s="4"/>
      <c r="K28" s="4"/>
      <c r="L28" s="5">
        <f t="shared" si="1"/>
        <v>12</v>
      </c>
      <c r="M28" s="6">
        <f t="shared" si="2"/>
        <v>12</v>
      </c>
      <c r="N28" s="7">
        <f t="shared" si="3"/>
        <v>0.01287553648</v>
      </c>
    </row>
    <row r="29" ht="13.5" customHeight="1">
      <c r="A29" s="3" t="s">
        <v>229</v>
      </c>
      <c r="B29" s="4">
        <v>8.0</v>
      </c>
      <c r="C29" s="4"/>
      <c r="D29" s="4"/>
      <c r="E29" s="4"/>
      <c r="F29" s="4"/>
      <c r="G29" s="4"/>
      <c r="H29" s="4"/>
      <c r="I29" s="4"/>
      <c r="J29" s="4"/>
      <c r="K29" s="4"/>
      <c r="L29" s="5">
        <f t="shared" si="1"/>
        <v>8</v>
      </c>
      <c r="M29" s="6">
        <f t="shared" si="2"/>
        <v>8</v>
      </c>
      <c r="N29" s="7">
        <f t="shared" si="3"/>
        <v>0.008583690987</v>
      </c>
    </row>
    <row r="30" ht="13.5" customHeight="1">
      <c r="A30" s="10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</row>
    <row r="31" ht="13.5" customHeight="1">
      <c r="A31" s="10" t="s">
        <v>26</v>
      </c>
      <c r="B31" s="11">
        <f t="shared" ref="B31:L31" si="4">SUM(B$2:B$29)</f>
        <v>149</v>
      </c>
      <c r="C31" s="11">
        <f t="shared" si="4"/>
        <v>79</v>
      </c>
      <c r="D31" s="11">
        <f t="shared" si="4"/>
        <v>86</v>
      </c>
      <c r="E31" s="11">
        <f t="shared" si="4"/>
        <v>78</v>
      </c>
      <c r="F31" s="11">
        <f t="shared" si="4"/>
        <v>88</v>
      </c>
      <c r="G31" s="11">
        <f t="shared" si="4"/>
        <v>92</v>
      </c>
      <c r="H31" s="11">
        <f t="shared" si="4"/>
        <v>94</v>
      </c>
      <c r="I31" s="11">
        <f t="shared" si="4"/>
        <v>89</v>
      </c>
      <c r="J31" s="11">
        <f t="shared" si="4"/>
        <v>85</v>
      </c>
      <c r="K31" s="11">
        <f t="shared" si="4"/>
        <v>92</v>
      </c>
      <c r="L31" s="11">
        <f t="shared" si="4"/>
        <v>932</v>
      </c>
      <c r="M31" s="11"/>
      <c r="N31" s="11"/>
    </row>
    <row r="32" ht="13.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</row>
    <row r="33" ht="13.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</row>
    <row r="34" ht="13.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</row>
    <row r="35" ht="13.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</row>
    <row r="43" ht="13.5" customHeight="1">
      <c r="A43" s="9"/>
      <c r="B43" s="9"/>
      <c r="C43" s="9"/>
      <c r="D43" s="9"/>
      <c r="E43" s="13"/>
      <c r="F43" s="9"/>
      <c r="G43" s="9"/>
      <c r="H43" s="9"/>
      <c r="I43" s="9"/>
      <c r="J43" s="9"/>
      <c r="K43" s="9"/>
      <c r="L43" s="9"/>
      <c r="M43" s="9"/>
      <c r="N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</row>
    <row r="980" ht="13.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</row>
    <row r="981" ht="13.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</row>
    <row r="982" ht="13.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</row>
    <row r="983" ht="13.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</row>
    <row r="984" ht="13.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</row>
  </sheetData>
  <conditionalFormatting sqref="B2:K29">
    <cfRule type="containsBlanks" dxfId="0" priority="1">
      <formula>LEN(TRIM(B2))=0</formula>
    </cfRule>
  </conditionalFormatting>
  <conditionalFormatting sqref="B2:B29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29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29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29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29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29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29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29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29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29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9.57"/>
    <col customWidth="1" min="2" max="11" width="4.71"/>
    <col customWidth="1" min="12" max="14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2" t="s">
        <v>1</v>
      </c>
      <c r="M1" s="2" t="s">
        <v>2</v>
      </c>
      <c r="N1" s="2" t="s">
        <v>3</v>
      </c>
    </row>
    <row r="2" ht="13.5" customHeight="1">
      <c r="A2" s="8" t="s">
        <v>82</v>
      </c>
      <c r="B2" s="4">
        <v>9.0</v>
      </c>
      <c r="C2" s="4">
        <v>7.0</v>
      </c>
      <c r="D2" s="4">
        <v>12.0</v>
      </c>
      <c r="E2" s="4">
        <v>14.0</v>
      </c>
      <c r="F2" s="4">
        <v>6.0</v>
      </c>
      <c r="G2" s="4">
        <v>4.0</v>
      </c>
      <c r="H2" s="4">
        <v>10.0</v>
      </c>
      <c r="I2" s="4">
        <v>13.0</v>
      </c>
      <c r="J2" s="4">
        <v>8.0</v>
      </c>
      <c r="K2" s="4">
        <v>17.0</v>
      </c>
      <c r="L2" s="5">
        <f t="shared" ref="L2:L29" si="1">SUM(B2:K2)</f>
        <v>100</v>
      </c>
      <c r="M2" s="6">
        <f t="shared" ref="M2:M29" si="2">AVERAGE(B2:K2)</f>
        <v>10</v>
      </c>
      <c r="N2" s="7">
        <f t="shared" ref="N2:N29" si="3">L2/$L$31</f>
        <v>0.1138952164</v>
      </c>
    </row>
    <row r="3" ht="13.5" customHeight="1">
      <c r="A3" s="3" t="s">
        <v>76</v>
      </c>
      <c r="B3" s="4">
        <v>2.0</v>
      </c>
      <c r="C3" s="4">
        <v>4.0</v>
      </c>
      <c r="D3" s="4">
        <v>3.0</v>
      </c>
      <c r="E3" s="4">
        <v>1.0</v>
      </c>
      <c r="F3" s="4">
        <v>7.0</v>
      </c>
      <c r="G3" s="4">
        <v>2.0</v>
      </c>
      <c r="H3" s="4">
        <v>6.0</v>
      </c>
      <c r="I3" s="4">
        <v>5.0</v>
      </c>
      <c r="J3" s="4">
        <v>11.0</v>
      </c>
      <c r="K3" s="4">
        <v>18.0</v>
      </c>
      <c r="L3" s="5">
        <f t="shared" si="1"/>
        <v>59</v>
      </c>
      <c r="M3" s="6">
        <f t="shared" si="2"/>
        <v>5.9</v>
      </c>
      <c r="N3" s="7">
        <f t="shared" si="3"/>
        <v>0.06719817768</v>
      </c>
    </row>
    <row r="4" ht="13.5" customHeight="1">
      <c r="A4" s="8" t="s">
        <v>147</v>
      </c>
      <c r="B4" s="4">
        <v>1.0</v>
      </c>
      <c r="C4" s="4">
        <v>4.0</v>
      </c>
      <c r="D4" s="4">
        <v>2.0</v>
      </c>
      <c r="E4" s="4">
        <v>4.0</v>
      </c>
      <c r="F4" s="4">
        <v>5.0</v>
      </c>
      <c r="G4" s="4">
        <v>3.0</v>
      </c>
      <c r="H4" s="4">
        <v>3.0</v>
      </c>
      <c r="I4" s="4">
        <v>15.0</v>
      </c>
      <c r="J4" s="4">
        <v>5.0</v>
      </c>
      <c r="K4" s="4">
        <v>15.0</v>
      </c>
      <c r="L4" s="5">
        <f t="shared" si="1"/>
        <v>57</v>
      </c>
      <c r="M4" s="6">
        <f t="shared" si="2"/>
        <v>5.7</v>
      </c>
      <c r="N4" s="7">
        <f t="shared" si="3"/>
        <v>0.06492027335</v>
      </c>
    </row>
    <row r="5" ht="13.5" customHeight="1">
      <c r="A5" s="3" t="s">
        <v>7</v>
      </c>
      <c r="B5" s="4">
        <v>4.0</v>
      </c>
      <c r="C5" s="4">
        <v>4.0</v>
      </c>
      <c r="D5" s="4">
        <v>3.0</v>
      </c>
      <c r="E5" s="4">
        <v>1.0</v>
      </c>
      <c r="F5" s="4">
        <v>3.0</v>
      </c>
      <c r="G5" s="4">
        <v>1.0</v>
      </c>
      <c r="H5" s="4">
        <v>8.0</v>
      </c>
      <c r="I5" s="4">
        <v>9.0</v>
      </c>
      <c r="J5" s="4">
        <v>10.0</v>
      </c>
      <c r="K5" s="4">
        <v>11.0</v>
      </c>
      <c r="L5" s="5">
        <f t="shared" si="1"/>
        <v>54</v>
      </c>
      <c r="M5" s="6">
        <f t="shared" si="2"/>
        <v>5.4</v>
      </c>
      <c r="N5" s="7">
        <f t="shared" si="3"/>
        <v>0.06150341686</v>
      </c>
    </row>
    <row r="6" ht="13.5" customHeight="1">
      <c r="A6" s="3" t="s">
        <v>528</v>
      </c>
      <c r="B6" s="4">
        <v>1.0</v>
      </c>
      <c r="C6" s="4">
        <v>3.0</v>
      </c>
      <c r="D6" s="4">
        <v>7.0</v>
      </c>
      <c r="E6" s="4">
        <v>2.0</v>
      </c>
      <c r="F6" s="4">
        <v>2.0</v>
      </c>
      <c r="G6" s="4">
        <v>5.0</v>
      </c>
      <c r="H6" s="4">
        <v>4.0</v>
      </c>
      <c r="I6" s="4">
        <v>3.0</v>
      </c>
      <c r="J6" s="4">
        <v>6.0</v>
      </c>
      <c r="K6" s="4">
        <v>10.0</v>
      </c>
      <c r="L6" s="5">
        <f t="shared" si="1"/>
        <v>43</v>
      </c>
      <c r="M6" s="6">
        <f t="shared" si="2"/>
        <v>4.3</v>
      </c>
      <c r="N6" s="7">
        <f t="shared" si="3"/>
        <v>0.04897494305</v>
      </c>
    </row>
    <row r="7" ht="13.5" customHeight="1">
      <c r="A7" s="3" t="s">
        <v>5</v>
      </c>
      <c r="B7" s="4">
        <v>3.0</v>
      </c>
      <c r="C7" s="4">
        <v>1.0</v>
      </c>
      <c r="D7" s="4">
        <v>4.0</v>
      </c>
      <c r="E7" s="4">
        <v>2.0</v>
      </c>
      <c r="F7" s="4">
        <v>3.0</v>
      </c>
      <c r="G7" s="4">
        <v>4.0</v>
      </c>
      <c r="H7" s="4">
        <v>3.0</v>
      </c>
      <c r="I7" s="4">
        <v>3.0</v>
      </c>
      <c r="J7" s="4">
        <v>4.0</v>
      </c>
      <c r="K7" s="4">
        <v>12.0</v>
      </c>
      <c r="L7" s="5">
        <f t="shared" si="1"/>
        <v>39</v>
      </c>
      <c r="M7" s="6">
        <f t="shared" si="2"/>
        <v>3.9</v>
      </c>
      <c r="N7" s="7">
        <f t="shared" si="3"/>
        <v>0.0444191344</v>
      </c>
    </row>
    <row r="8" ht="13.5" customHeight="1">
      <c r="A8" s="3" t="s">
        <v>92</v>
      </c>
      <c r="B8" s="4">
        <v>7.0</v>
      </c>
      <c r="C8" s="4">
        <v>2.0</v>
      </c>
      <c r="D8" s="4">
        <v>1.0</v>
      </c>
      <c r="E8" s="4">
        <v>5.0</v>
      </c>
      <c r="F8" s="4">
        <v>3.0</v>
      </c>
      <c r="G8" s="4">
        <v>3.0</v>
      </c>
      <c r="H8" s="4">
        <v>2.0</v>
      </c>
      <c r="I8" s="4">
        <v>11.0</v>
      </c>
      <c r="J8" s="4">
        <v>9.0</v>
      </c>
      <c r="K8" s="4">
        <v>7.0</v>
      </c>
      <c r="L8" s="5">
        <f t="shared" si="1"/>
        <v>50</v>
      </c>
      <c r="M8" s="6">
        <f t="shared" si="2"/>
        <v>5</v>
      </c>
      <c r="N8" s="7">
        <f t="shared" si="3"/>
        <v>0.0569476082</v>
      </c>
    </row>
    <row r="9" ht="13.5" customHeight="1">
      <c r="A9" s="3" t="s">
        <v>120</v>
      </c>
      <c r="B9" s="4">
        <v>1.0</v>
      </c>
      <c r="C9" s="4">
        <v>2.0</v>
      </c>
      <c r="D9" s="4">
        <v>7.0</v>
      </c>
      <c r="E9" s="4">
        <v>4.0</v>
      </c>
      <c r="F9" s="4">
        <v>6.0</v>
      </c>
      <c r="G9" s="4">
        <v>3.0</v>
      </c>
      <c r="H9" s="4">
        <v>3.0</v>
      </c>
      <c r="I9" s="4">
        <v>6.0</v>
      </c>
      <c r="J9" s="4">
        <v>8.0</v>
      </c>
      <c r="K9" s="4">
        <v>6.0</v>
      </c>
      <c r="L9" s="5">
        <f t="shared" si="1"/>
        <v>46</v>
      </c>
      <c r="M9" s="6">
        <f t="shared" si="2"/>
        <v>4.6</v>
      </c>
      <c r="N9" s="7">
        <f t="shared" si="3"/>
        <v>0.05239179954</v>
      </c>
    </row>
    <row r="10" ht="13.5" customHeight="1">
      <c r="A10" s="3" t="s">
        <v>231</v>
      </c>
      <c r="B10" s="4">
        <v>2.0</v>
      </c>
      <c r="C10" s="4">
        <v>8.0</v>
      </c>
      <c r="D10" s="4">
        <v>0.0</v>
      </c>
      <c r="E10" s="4">
        <v>1.0</v>
      </c>
      <c r="F10" s="4">
        <v>4.0</v>
      </c>
      <c r="G10" s="4">
        <v>4.0</v>
      </c>
      <c r="H10" s="4">
        <v>9.0</v>
      </c>
      <c r="I10" s="4">
        <v>1.0</v>
      </c>
      <c r="J10" s="4">
        <v>8.0</v>
      </c>
      <c r="K10" s="4">
        <v>3.0</v>
      </c>
      <c r="L10" s="5">
        <f t="shared" si="1"/>
        <v>40</v>
      </c>
      <c r="M10" s="6">
        <f t="shared" si="2"/>
        <v>4</v>
      </c>
      <c r="N10" s="7">
        <f t="shared" si="3"/>
        <v>0.04555808656</v>
      </c>
    </row>
    <row r="11" ht="13.5" customHeight="1">
      <c r="A11" s="3" t="s">
        <v>48</v>
      </c>
      <c r="B11" s="4">
        <v>1.0</v>
      </c>
      <c r="C11" s="4">
        <v>1.0</v>
      </c>
      <c r="D11" s="4">
        <v>1.0</v>
      </c>
      <c r="E11" s="4">
        <v>2.0</v>
      </c>
      <c r="F11" s="4">
        <v>5.0</v>
      </c>
      <c r="G11" s="4">
        <v>1.0</v>
      </c>
      <c r="H11" s="4">
        <v>4.0</v>
      </c>
      <c r="I11" s="4">
        <v>3.0</v>
      </c>
      <c r="J11" s="4">
        <v>17.0</v>
      </c>
      <c r="K11" s="4">
        <v>2.0</v>
      </c>
      <c r="L11" s="5">
        <f t="shared" si="1"/>
        <v>37</v>
      </c>
      <c r="M11" s="6">
        <f t="shared" si="2"/>
        <v>3.7</v>
      </c>
      <c r="N11" s="7">
        <f t="shared" si="3"/>
        <v>0.04214123007</v>
      </c>
    </row>
    <row r="12" ht="13.5" customHeight="1">
      <c r="A12" s="3" t="s">
        <v>235</v>
      </c>
      <c r="B12" s="4">
        <v>4.0</v>
      </c>
      <c r="C12" s="4">
        <v>3.0</v>
      </c>
      <c r="D12" s="4">
        <v>1.0</v>
      </c>
      <c r="E12" s="4">
        <v>4.0</v>
      </c>
      <c r="F12" s="4">
        <v>3.0</v>
      </c>
      <c r="G12" s="4">
        <v>9.0</v>
      </c>
      <c r="H12" s="4">
        <v>6.0</v>
      </c>
      <c r="I12" s="4">
        <v>11.0</v>
      </c>
      <c r="J12" s="4"/>
      <c r="K12" s="4"/>
      <c r="L12" s="5">
        <f t="shared" si="1"/>
        <v>41</v>
      </c>
      <c r="M12" s="6">
        <f t="shared" si="2"/>
        <v>5.125</v>
      </c>
      <c r="N12" s="7">
        <f t="shared" si="3"/>
        <v>0.04669703872</v>
      </c>
    </row>
    <row r="13" ht="13.5" customHeight="1">
      <c r="A13" s="3" t="s">
        <v>114</v>
      </c>
      <c r="B13" s="4">
        <v>3.0</v>
      </c>
      <c r="C13" s="4">
        <v>0.0</v>
      </c>
      <c r="D13" s="4">
        <v>1.0</v>
      </c>
      <c r="E13" s="4">
        <v>12.0</v>
      </c>
      <c r="F13" s="4">
        <v>2.0</v>
      </c>
      <c r="G13" s="4">
        <v>4.0</v>
      </c>
      <c r="H13" s="4">
        <v>1.0</v>
      </c>
      <c r="I13" s="4">
        <v>11.0</v>
      </c>
      <c r="J13" s="4"/>
      <c r="K13" s="4"/>
      <c r="L13" s="5">
        <f t="shared" si="1"/>
        <v>34</v>
      </c>
      <c r="M13" s="6">
        <f t="shared" si="2"/>
        <v>4.25</v>
      </c>
      <c r="N13" s="7">
        <f t="shared" si="3"/>
        <v>0.03872437358</v>
      </c>
    </row>
    <row r="14" ht="13.5" customHeight="1">
      <c r="A14" s="3" t="s">
        <v>70</v>
      </c>
      <c r="B14" s="4">
        <v>8.0</v>
      </c>
      <c r="C14" s="4">
        <v>9.0</v>
      </c>
      <c r="D14" s="4">
        <v>8.0</v>
      </c>
      <c r="E14" s="4">
        <v>5.0</v>
      </c>
      <c r="F14" s="4">
        <v>4.0</v>
      </c>
      <c r="G14" s="4">
        <v>12.0</v>
      </c>
      <c r="H14" s="4">
        <v>15.0</v>
      </c>
      <c r="I14" s="4"/>
      <c r="J14" s="4"/>
      <c r="K14" s="4"/>
      <c r="L14" s="5">
        <f t="shared" si="1"/>
        <v>61</v>
      </c>
      <c r="M14" s="6">
        <f t="shared" si="2"/>
        <v>8.714285714</v>
      </c>
      <c r="N14" s="7">
        <f t="shared" si="3"/>
        <v>0.069476082</v>
      </c>
    </row>
    <row r="15" ht="13.5" customHeight="1">
      <c r="A15" s="3" t="s">
        <v>173</v>
      </c>
      <c r="B15" s="4">
        <v>0.0</v>
      </c>
      <c r="C15" s="4">
        <v>2.0</v>
      </c>
      <c r="D15" s="4">
        <v>0.0</v>
      </c>
      <c r="E15" s="4">
        <v>1.0</v>
      </c>
      <c r="F15" s="4">
        <v>2.0</v>
      </c>
      <c r="G15" s="4">
        <v>10.0</v>
      </c>
      <c r="H15" s="4">
        <v>9.0</v>
      </c>
      <c r="I15" s="4"/>
      <c r="J15" s="4"/>
      <c r="K15" s="4"/>
      <c r="L15" s="5">
        <f t="shared" si="1"/>
        <v>24</v>
      </c>
      <c r="M15" s="6">
        <f t="shared" si="2"/>
        <v>3.428571429</v>
      </c>
      <c r="N15" s="7">
        <f t="shared" si="3"/>
        <v>0.02733485194</v>
      </c>
    </row>
    <row r="16" ht="13.5" customHeight="1">
      <c r="A16" s="3" t="s">
        <v>248</v>
      </c>
      <c r="B16" s="4">
        <v>2.0</v>
      </c>
      <c r="C16" s="4">
        <v>7.0</v>
      </c>
      <c r="D16" s="4">
        <v>3.0</v>
      </c>
      <c r="E16" s="4">
        <v>1.0</v>
      </c>
      <c r="F16" s="4">
        <v>7.0</v>
      </c>
      <c r="G16" s="4">
        <v>12.0</v>
      </c>
      <c r="H16" s="4"/>
      <c r="I16" s="4"/>
      <c r="J16" s="4"/>
      <c r="K16" s="4"/>
      <c r="L16" s="5">
        <f t="shared" si="1"/>
        <v>32</v>
      </c>
      <c r="M16" s="6">
        <f t="shared" si="2"/>
        <v>5.333333333</v>
      </c>
      <c r="N16" s="7">
        <f t="shared" si="3"/>
        <v>0.03644646925</v>
      </c>
    </row>
    <row r="17" ht="13.5" customHeight="1">
      <c r="A17" s="3" t="s">
        <v>134</v>
      </c>
      <c r="B17" s="4">
        <v>3.0</v>
      </c>
      <c r="C17" s="4">
        <v>3.0</v>
      </c>
      <c r="D17" s="4">
        <v>2.0</v>
      </c>
      <c r="E17" s="4">
        <v>5.0</v>
      </c>
      <c r="F17" s="4">
        <v>3.0</v>
      </c>
      <c r="G17" s="4">
        <v>8.0</v>
      </c>
      <c r="H17" s="4"/>
      <c r="I17" s="4"/>
      <c r="J17" s="4"/>
      <c r="K17" s="4"/>
      <c r="L17" s="5">
        <f t="shared" si="1"/>
        <v>24</v>
      </c>
      <c r="M17" s="6">
        <f t="shared" si="2"/>
        <v>4</v>
      </c>
      <c r="N17" s="7">
        <f t="shared" si="3"/>
        <v>0.02733485194</v>
      </c>
    </row>
    <row r="18" ht="13.5" customHeight="1">
      <c r="A18" s="3" t="s">
        <v>281</v>
      </c>
      <c r="B18" s="4">
        <v>2.0</v>
      </c>
      <c r="C18" s="4">
        <v>3.0</v>
      </c>
      <c r="D18" s="4">
        <v>2.0</v>
      </c>
      <c r="E18" s="4">
        <v>3.0</v>
      </c>
      <c r="F18" s="4">
        <v>10.0</v>
      </c>
      <c r="G18" s="4"/>
      <c r="H18" s="4"/>
      <c r="I18" s="4"/>
      <c r="J18" s="4"/>
      <c r="K18" s="4"/>
      <c r="L18" s="5">
        <f t="shared" si="1"/>
        <v>20</v>
      </c>
      <c r="M18" s="6">
        <f t="shared" si="2"/>
        <v>4</v>
      </c>
      <c r="N18" s="7">
        <f t="shared" si="3"/>
        <v>0.02277904328</v>
      </c>
    </row>
    <row r="19" ht="13.5" customHeight="1">
      <c r="A19" s="3" t="s">
        <v>13</v>
      </c>
      <c r="B19" s="4">
        <v>1.0</v>
      </c>
      <c r="C19" s="4">
        <v>3.0</v>
      </c>
      <c r="D19" s="4">
        <v>3.0</v>
      </c>
      <c r="E19" s="4">
        <v>3.0</v>
      </c>
      <c r="F19" s="4">
        <v>9.0</v>
      </c>
      <c r="G19" s="4"/>
      <c r="H19" s="4"/>
      <c r="I19" s="4"/>
      <c r="J19" s="4"/>
      <c r="K19" s="4"/>
      <c r="L19" s="5">
        <f t="shared" si="1"/>
        <v>19</v>
      </c>
      <c r="M19" s="6">
        <f t="shared" si="2"/>
        <v>3.8</v>
      </c>
      <c r="N19" s="7">
        <f t="shared" si="3"/>
        <v>0.02164009112</v>
      </c>
    </row>
    <row r="20" ht="13.5" customHeight="1">
      <c r="A20" s="3" t="s">
        <v>16</v>
      </c>
      <c r="B20" s="4">
        <v>2.0</v>
      </c>
      <c r="C20" s="4">
        <v>1.0</v>
      </c>
      <c r="D20" s="4">
        <v>6.0</v>
      </c>
      <c r="E20" s="4">
        <v>9.0</v>
      </c>
      <c r="F20" s="4"/>
      <c r="G20" s="4"/>
      <c r="H20" s="4"/>
      <c r="I20" s="4"/>
      <c r="J20" s="4"/>
      <c r="K20" s="4"/>
      <c r="L20" s="5">
        <f t="shared" si="1"/>
        <v>18</v>
      </c>
      <c r="M20" s="6">
        <f t="shared" si="2"/>
        <v>4.5</v>
      </c>
      <c r="N20" s="7">
        <f t="shared" si="3"/>
        <v>0.02050113895</v>
      </c>
    </row>
    <row r="21" ht="13.5" customHeight="1">
      <c r="A21" s="3" t="s">
        <v>18</v>
      </c>
      <c r="B21" s="4">
        <v>0.0</v>
      </c>
      <c r="C21" s="4">
        <v>0.0</v>
      </c>
      <c r="D21" s="4">
        <v>2.0</v>
      </c>
      <c r="E21" s="4">
        <v>10.0</v>
      </c>
      <c r="F21" s="4"/>
      <c r="G21" s="4"/>
      <c r="H21" s="4"/>
      <c r="I21" s="4"/>
      <c r="J21" s="4"/>
      <c r="K21" s="4"/>
      <c r="L21" s="5">
        <f t="shared" si="1"/>
        <v>12</v>
      </c>
      <c r="M21" s="6">
        <f t="shared" si="2"/>
        <v>3</v>
      </c>
      <c r="N21" s="7">
        <f t="shared" si="3"/>
        <v>0.01366742597</v>
      </c>
    </row>
    <row r="22" ht="13.5" customHeight="1">
      <c r="A22" s="3" t="s">
        <v>246</v>
      </c>
      <c r="B22" s="4">
        <v>0.0</v>
      </c>
      <c r="C22" s="4">
        <v>1.0</v>
      </c>
      <c r="D22" s="4">
        <v>10.0</v>
      </c>
      <c r="E22" s="4"/>
      <c r="F22" s="4"/>
      <c r="G22" s="4"/>
      <c r="H22" s="4"/>
      <c r="I22" s="4"/>
      <c r="J22" s="4"/>
      <c r="K22" s="4"/>
      <c r="L22" s="5">
        <f t="shared" si="1"/>
        <v>11</v>
      </c>
      <c r="M22" s="6">
        <f t="shared" si="2"/>
        <v>3.666666667</v>
      </c>
      <c r="N22" s="7">
        <f t="shared" si="3"/>
        <v>0.0125284738</v>
      </c>
    </row>
    <row r="23" ht="13.5" customHeight="1">
      <c r="A23" s="3" t="s">
        <v>529</v>
      </c>
      <c r="B23" s="4">
        <v>2.0</v>
      </c>
      <c r="C23" s="4">
        <v>0.0</v>
      </c>
      <c r="D23" s="4">
        <v>8.0</v>
      </c>
      <c r="E23" s="4"/>
      <c r="F23" s="4"/>
      <c r="G23" s="4"/>
      <c r="H23" s="4"/>
      <c r="I23" s="4"/>
      <c r="J23" s="4"/>
      <c r="K23" s="4"/>
      <c r="L23" s="5">
        <f t="shared" si="1"/>
        <v>10</v>
      </c>
      <c r="M23" s="6">
        <f t="shared" si="2"/>
        <v>3.333333333</v>
      </c>
      <c r="N23" s="7">
        <f t="shared" si="3"/>
        <v>0.01138952164</v>
      </c>
    </row>
    <row r="24" ht="13.5" customHeight="1">
      <c r="A24" s="3" t="s">
        <v>145</v>
      </c>
      <c r="B24" s="4">
        <v>11.0</v>
      </c>
      <c r="C24" s="4">
        <v>7.0</v>
      </c>
      <c r="D24" s="4"/>
      <c r="E24" s="4"/>
      <c r="F24" s="4"/>
      <c r="G24" s="4"/>
      <c r="H24" s="4"/>
      <c r="I24" s="4"/>
      <c r="J24" s="4"/>
      <c r="K24" s="4"/>
      <c r="L24" s="5">
        <f t="shared" si="1"/>
        <v>18</v>
      </c>
      <c r="M24" s="6">
        <f t="shared" si="2"/>
        <v>9</v>
      </c>
      <c r="N24" s="7">
        <f t="shared" si="3"/>
        <v>0.02050113895</v>
      </c>
    </row>
    <row r="25" ht="13.5" customHeight="1">
      <c r="A25" s="3" t="s">
        <v>130</v>
      </c>
      <c r="B25" s="4">
        <v>4.0</v>
      </c>
      <c r="C25" s="4">
        <v>5.0</v>
      </c>
      <c r="D25" s="4"/>
      <c r="E25" s="4"/>
      <c r="F25" s="4"/>
      <c r="G25" s="4"/>
      <c r="H25" s="4"/>
      <c r="I25" s="4"/>
      <c r="J25" s="4"/>
      <c r="K25" s="4"/>
      <c r="L25" s="5">
        <f t="shared" si="1"/>
        <v>9</v>
      </c>
      <c r="M25" s="6">
        <f t="shared" si="2"/>
        <v>4.5</v>
      </c>
      <c r="N25" s="7">
        <f t="shared" si="3"/>
        <v>0.01025056948</v>
      </c>
    </row>
    <row r="26" ht="13.5" customHeight="1">
      <c r="A26" s="3" t="s">
        <v>279</v>
      </c>
      <c r="B26" s="4">
        <v>9.0</v>
      </c>
      <c r="C26" s="4">
        <v>3.0</v>
      </c>
      <c r="D26" s="4"/>
      <c r="E26" s="4"/>
      <c r="F26" s="4"/>
      <c r="G26" s="4"/>
      <c r="H26" s="4"/>
      <c r="I26" s="4"/>
      <c r="J26" s="4"/>
      <c r="K26" s="4"/>
      <c r="L26" s="5">
        <f t="shared" si="1"/>
        <v>12</v>
      </c>
      <c r="M26" s="6">
        <f t="shared" si="2"/>
        <v>6</v>
      </c>
      <c r="N26" s="7">
        <f t="shared" si="3"/>
        <v>0.01366742597</v>
      </c>
    </row>
    <row r="27" ht="13.5" customHeight="1">
      <c r="A27" s="3" t="s">
        <v>289</v>
      </c>
      <c r="B27" s="4">
        <v>8.0</v>
      </c>
      <c r="C27" s="4"/>
      <c r="D27" s="4"/>
      <c r="E27" s="4"/>
      <c r="F27" s="4"/>
      <c r="G27" s="4"/>
      <c r="H27" s="4"/>
      <c r="I27" s="4"/>
      <c r="J27" s="4"/>
      <c r="K27" s="4"/>
      <c r="L27" s="5">
        <f t="shared" si="1"/>
        <v>8</v>
      </c>
      <c r="M27" s="6">
        <f t="shared" si="2"/>
        <v>8</v>
      </c>
      <c r="N27" s="7">
        <f t="shared" si="3"/>
        <v>0.009111617312</v>
      </c>
    </row>
    <row r="28" ht="13.5" customHeight="1">
      <c r="A28" s="3" t="s">
        <v>190</v>
      </c>
      <c r="B28" s="4">
        <v>0.0</v>
      </c>
      <c r="C28" s="4"/>
      <c r="D28" s="4"/>
      <c r="E28" s="4"/>
      <c r="F28" s="4"/>
      <c r="G28" s="4"/>
      <c r="H28" s="4"/>
      <c r="I28" s="4"/>
      <c r="J28" s="4"/>
      <c r="K28" s="4"/>
      <c r="L28" s="5">
        <f t="shared" si="1"/>
        <v>0</v>
      </c>
      <c r="M28" s="6">
        <f t="shared" si="2"/>
        <v>0</v>
      </c>
      <c r="N28" s="7">
        <f t="shared" si="3"/>
        <v>0</v>
      </c>
    </row>
    <row r="29" ht="13.5" customHeight="1">
      <c r="A29" s="3" t="s">
        <v>27</v>
      </c>
      <c r="B29" s="4">
        <v>0.0</v>
      </c>
      <c r="C29" s="4"/>
      <c r="D29" s="4"/>
      <c r="E29" s="4"/>
      <c r="F29" s="4"/>
      <c r="G29" s="4"/>
      <c r="H29" s="4"/>
      <c r="I29" s="4"/>
      <c r="J29" s="4"/>
      <c r="K29" s="4"/>
      <c r="L29" s="5">
        <f t="shared" si="1"/>
        <v>0</v>
      </c>
      <c r="M29" s="6">
        <f t="shared" si="2"/>
        <v>0</v>
      </c>
      <c r="N29" s="7">
        <f t="shared" si="3"/>
        <v>0</v>
      </c>
    </row>
    <row r="30" ht="13.5" customHeight="1">
      <c r="A30" s="10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</row>
    <row r="31" ht="13.5" customHeight="1">
      <c r="A31" s="10" t="s">
        <v>26</v>
      </c>
      <c r="B31" s="11">
        <f t="shared" ref="B31:L31" si="4">SUM(B$2:B$29)</f>
        <v>90</v>
      </c>
      <c r="C31" s="11">
        <f t="shared" si="4"/>
        <v>83</v>
      </c>
      <c r="D31" s="11">
        <f t="shared" si="4"/>
        <v>86</v>
      </c>
      <c r="E31" s="11">
        <f t="shared" si="4"/>
        <v>89</v>
      </c>
      <c r="F31" s="11">
        <f t="shared" si="4"/>
        <v>84</v>
      </c>
      <c r="G31" s="11">
        <f t="shared" si="4"/>
        <v>85</v>
      </c>
      <c r="H31" s="11">
        <f t="shared" si="4"/>
        <v>83</v>
      </c>
      <c r="I31" s="11">
        <f t="shared" si="4"/>
        <v>91</v>
      </c>
      <c r="J31" s="11">
        <f t="shared" si="4"/>
        <v>86</v>
      </c>
      <c r="K31" s="11">
        <f t="shared" si="4"/>
        <v>101</v>
      </c>
      <c r="L31" s="11">
        <f t="shared" si="4"/>
        <v>878</v>
      </c>
      <c r="M31" s="11"/>
      <c r="N31" s="11"/>
    </row>
    <row r="32" ht="13.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</row>
    <row r="33" ht="13.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</row>
    <row r="34" ht="13.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</row>
    <row r="35" ht="13.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</row>
    <row r="43" ht="13.5" customHeight="1">
      <c r="A43" s="9"/>
      <c r="B43" s="9"/>
      <c r="C43" s="9"/>
      <c r="D43" s="9"/>
      <c r="E43" s="13"/>
      <c r="F43" s="9"/>
      <c r="G43" s="9"/>
      <c r="H43" s="9"/>
      <c r="I43" s="9"/>
      <c r="J43" s="9"/>
      <c r="K43" s="9"/>
      <c r="L43" s="9"/>
      <c r="M43" s="9"/>
      <c r="N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</row>
    <row r="980" ht="13.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</row>
    <row r="981" ht="13.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</row>
    <row r="982" ht="13.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</row>
    <row r="983" ht="13.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</row>
    <row r="984" ht="13.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</row>
  </sheetData>
  <conditionalFormatting sqref="B2:K29">
    <cfRule type="containsBlanks" dxfId="0" priority="1">
      <formula>LEN(TRIM(B2))=0</formula>
    </cfRule>
  </conditionalFormatting>
  <conditionalFormatting sqref="B2:B29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29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29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29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29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29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29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29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29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29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9.57"/>
    <col customWidth="1" min="2" max="9" width="4.71"/>
    <col customWidth="1" min="10" max="12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2" t="s">
        <v>1</v>
      </c>
      <c r="K1" s="2" t="s">
        <v>2</v>
      </c>
      <c r="L1" s="2" t="s">
        <v>3</v>
      </c>
    </row>
    <row r="2" ht="13.5" customHeight="1">
      <c r="A2" s="8" t="s">
        <v>57</v>
      </c>
      <c r="B2" s="4">
        <v>8.0</v>
      </c>
      <c r="C2" s="4">
        <v>14.0</v>
      </c>
      <c r="D2" s="4">
        <v>7.0</v>
      </c>
      <c r="E2" s="4">
        <v>6.0</v>
      </c>
      <c r="F2" s="4">
        <v>15.0</v>
      </c>
      <c r="G2" s="4">
        <v>11.0</v>
      </c>
      <c r="H2" s="4">
        <v>12.0</v>
      </c>
      <c r="I2" s="4">
        <v>14.0</v>
      </c>
      <c r="J2" s="5">
        <f t="shared" ref="J2:J21" si="1">SUM(B2:I2)</f>
        <v>87</v>
      </c>
      <c r="K2" s="6">
        <f t="shared" ref="K2:K21" si="2">AVERAGE(B2:I2)</f>
        <v>10.875</v>
      </c>
      <c r="L2" s="7">
        <f t="shared" ref="L2:L21" si="3">J2/$J$23</f>
        <v>0.1492281304</v>
      </c>
    </row>
    <row r="3" ht="13.5" customHeight="1">
      <c r="A3" s="8" t="s">
        <v>102</v>
      </c>
      <c r="B3" s="4">
        <v>5.0</v>
      </c>
      <c r="C3" s="4">
        <v>0.0</v>
      </c>
      <c r="D3" s="4">
        <v>4.0</v>
      </c>
      <c r="E3" s="4">
        <v>9.0</v>
      </c>
      <c r="F3" s="4">
        <v>13.0</v>
      </c>
      <c r="G3" s="4">
        <v>8.0</v>
      </c>
      <c r="H3" s="4">
        <v>3.0</v>
      </c>
      <c r="I3" s="4">
        <v>10.0</v>
      </c>
      <c r="J3" s="5">
        <f t="shared" si="1"/>
        <v>52</v>
      </c>
      <c r="K3" s="6">
        <f t="shared" si="2"/>
        <v>6.5</v>
      </c>
      <c r="L3" s="7">
        <f t="shared" si="3"/>
        <v>0.08919382504</v>
      </c>
    </row>
    <row r="4" ht="13.5" customHeight="1">
      <c r="A4" s="8" t="s">
        <v>80</v>
      </c>
      <c r="B4" s="4">
        <v>18.0</v>
      </c>
      <c r="C4" s="4">
        <v>5.0</v>
      </c>
      <c r="D4" s="4">
        <v>5.0</v>
      </c>
      <c r="E4" s="4">
        <v>2.0</v>
      </c>
      <c r="F4" s="4">
        <v>7.0</v>
      </c>
      <c r="G4" s="4">
        <v>2.0</v>
      </c>
      <c r="H4" s="4">
        <v>5.0</v>
      </c>
      <c r="I4" s="4">
        <v>8.0</v>
      </c>
      <c r="J4" s="5">
        <f t="shared" si="1"/>
        <v>52</v>
      </c>
      <c r="K4" s="6">
        <f t="shared" si="2"/>
        <v>6.5</v>
      </c>
      <c r="L4" s="7">
        <f t="shared" si="3"/>
        <v>0.08919382504</v>
      </c>
    </row>
    <row r="5" ht="13.5" customHeight="1">
      <c r="A5" s="3" t="s">
        <v>70</v>
      </c>
      <c r="B5" s="4">
        <v>1.0</v>
      </c>
      <c r="C5" s="4">
        <v>4.0</v>
      </c>
      <c r="D5" s="4">
        <v>4.0</v>
      </c>
      <c r="E5" s="4">
        <v>10.0</v>
      </c>
      <c r="F5" s="4">
        <v>2.0</v>
      </c>
      <c r="G5" s="4">
        <v>6.0</v>
      </c>
      <c r="H5" s="4">
        <v>6.0</v>
      </c>
      <c r="I5" s="4">
        <v>7.0</v>
      </c>
      <c r="J5" s="5">
        <f t="shared" si="1"/>
        <v>40</v>
      </c>
      <c r="K5" s="6">
        <f t="shared" si="2"/>
        <v>5</v>
      </c>
      <c r="L5" s="7">
        <f t="shared" si="3"/>
        <v>0.06861063465</v>
      </c>
    </row>
    <row r="6" ht="13.5" customHeight="1">
      <c r="A6" s="8" t="s">
        <v>15</v>
      </c>
      <c r="B6" s="4">
        <v>5.0</v>
      </c>
      <c r="C6" s="4">
        <v>6.0</v>
      </c>
      <c r="D6" s="4">
        <v>3.0</v>
      </c>
      <c r="E6" s="4">
        <v>5.0</v>
      </c>
      <c r="F6" s="4">
        <v>1.0</v>
      </c>
      <c r="G6" s="4">
        <v>8.0</v>
      </c>
      <c r="H6" s="4">
        <v>5.0</v>
      </c>
      <c r="I6" s="4">
        <v>7.0</v>
      </c>
      <c r="J6" s="5">
        <f t="shared" si="1"/>
        <v>40</v>
      </c>
      <c r="K6" s="6">
        <f t="shared" si="2"/>
        <v>5</v>
      </c>
      <c r="L6" s="7">
        <f t="shared" si="3"/>
        <v>0.06861063465</v>
      </c>
    </row>
    <row r="7" ht="13.5" customHeight="1">
      <c r="A7" s="3" t="s">
        <v>130</v>
      </c>
      <c r="B7" s="4">
        <v>3.0</v>
      </c>
      <c r="C7" s="4">
        <v>0.0</v>
      </c>
      <c r="D7" s="4">
        <v>18.0</v>
      </c>
      <c r="E7" s="4">
        <v>3.0</v>
      </c>
      <c r="F7" s="4">
        <v>1.0</v>
      </c>
      <c r="G7" s="4">
        <v>4.0</v>
      </c>
      <c r="H7" s="4">
        <v>3.0</v>
      </c>
      <c r="I7" s="4">
        <v>7.0</v>
      </c>
      <c r="J7" s="5">
        <f t="shared" si="1"/>
        <v>39</v>
      </c>
      <c r="K7" s="6">
        <f t="shared" si="2"/>
        <v>4.875</v>
      </c>
      <c r="L7" s="7">
        <f t="shared" si="3"/>
        <v>0.06689536878</v>
      </c>
    </row>
    <row r="8" ht="13.5" customHeight="1">
      <c r="A8" s="3" t="s">
        <v>11</v>
      </c>
      <c r="B8" s="4">
        <v>4.0</v>
      </c>
      <c r="C8" s="4">
        <v>3.0</v>
      </c>
      <c r="D8" s="4">
        <v>8.0</v>
      </c>
      <c r="E8" s="4">
        <v>1.0</v>
      </c>
      <c r="F8" s="4">
        <v>2.0</v>
      </c>
      <c r="G8" s="4">
        <v>5.0</v>
      </c>
      <c r="H8" s="4">
        <v>2.0</v>
      </c>
      <c r="I8" s="4">
        <v>4.0</v>
      </c>
      <c r="J8" s="5">
        <f t="shared" si="1"/>
        <v>29</v>
      </c>
      <c r="K8" s="6">
        <f t="shared" si="2"/>
        <v>3.625</v>
      </c>
      <c r="L8" s="7">
        <f t="shared" si="3"/>
        <v>0.04974271012</v>
      </c>
    </row>
    <row r="9" ht="13.5" customHeight="1">
      <c r="A9" s="3" t="s">
        <v>114</v>
      </c>
      <c r="B9" s="4">
        <v>3.0</v>
      </c>
      <c r="C9" s="4">
        <v>3.0</v>
      </c>
      <c r="D9" s="4">
        <v>6.0</v>
      </c>
      <c r="E9" s="4">
        <v>7.0</v>
      </c>
      <c r="F9" s="4">
        <v>4.0</v>
      </c>
      <c r="G9" s="4">
        <v>0.0</v>
      </c>
      <c r="H9" s="4">
        <v>2.0</v>
      </c>
      <c r="I9" s="4">
        <v>3.0</v>
      </c>
      <c r="J9" s="5">
        <f t="shared" si="1"/>
        <v>28</v>
      </c>
      <c r="K9" s="6">
        <f t="shared" si="2"/>
        <v>3.5</v>
      </c>
      <c r="L9" s="7">
        <f t="shared" si="3"/>
        <v>0.04802744425</v>
      </c>
    </row>
    <row r="10" ht="13.5" customHeight="1">
      <c r="A10" s="3" t="s">
        <v>257</v>
      </c>
      <c r="B10" s="4">
        <v>6.0</v>
      </c>
      <c r="C10" s="4">
        <v>1.0</v>
      </c>
      <c r="D10" s="4">
        <v>4.0</v>
      </c>
      <c r="E10" s="4">
        <v>1.0</v>
      </c>
      <c r="F10" s="4">
        <v>6.0</v>
      </c>
      <c r="G10" s="4">
        <v>4.0</v>
      </c>
      <c r="H10" s="4">
        <v>2.0</v>
      </c>
      <c r="I10" s="4">
        <v>3.0</v>
      </c>
      <c r="J10" s="5">
        <f t="shared" si="1"/>
        <v>27</v>
      </c>
      <c r="K10" s="6">
        <f t="shared" si="2"/>
        <v>3.375</v>
      </c>
      <c r="L10" s="7">
        <f t="shared" si="3"/>
        <v>0.04631217839</v>
      </c>
    </row>
    <row r="11" ht="13.5" customHeight="1">
      <c r="A11" s="3" t="s">
        <v>145</v>
      </c>
      <c r="B11" s="4">
        <v>3.0</v>
      </c>
      <c r="C11" s="4">
        <v>0.0</v>
      </c>
      <c r="D11" s="4">
        <v>1.0</v>
      </c>
      <c r="E11" s="4">
        <v>2.0</v>
      </c>
      <c r="F11" s="4">
        <v>3.0</v>
      </c>
      <c r="G11" s="4">
        <v>0.0</v>
      </c>
      <c r="H11" s="4">
        <v>12.0</v>
      </c>
      <c r="I11" s="4">
        <v>5.0</v>
      </c>
      <c r="J11" s="5">
        <f t="shared" si="1"/>
        <v>26</v>
      </c>
      <c r="K11" s="6">
        <f t="shared" si="2"/>
        <v>3.25</v>
      </c>
      <c r="L11" s="7">
        <f t="shared" si="3"/>
        <v>0.04459691252</v>
      </c>
    </row>
    <row r="12" ht="13.5" customHeight="1">
      <c r="A12" s="3" t="s">
        <v>173</v>
      </c>
      <c r="B12" s="4">
        <v>5.0</v>
      </c>
      <c r="C12" s="4">
        <v>4.0</v>
      </c>
      <c r="D12" s="4">
        <v>0.0</v>
      </c>
      <c r="E12" s="4">
        <v>3.0</v>
      </c>
      <c r="F12" s="4">
        <v>1.0</v>
      </c>
      <c r="G12" s="4">
        <v>1.0</v>
      </c>
      <c r="H12" s="4">
        <v>3.0</v>
      </c>
      <c r="I12" s="4">
        <v>6.0</v>
      </c>
      <c r="J12" s="5">
        <f t="shared" si="1"/>
        <v>23</v>
      </c>
      <c r="K12" s="6">
        <f t="shared" si="2"/>
        <v>2.875</v>
      </c>
      <c r="L12" s="7">
        <f t="shared" si="3"/>
        <v>0.03945111492</v>
      </c>
    </row>
    <row r="13" ht="13.5" customHeight="1">
      <c r="A13" s="3" t="s">
        <v>211</v>
      </c>
      <c r="B13" s="4">
        <v>5.0</v>
      </c>
      <c r="C13" s="4">
        <v>0.0</v>
      </c>
      <c r="D13" s="4">
        <v>3.0</v>
      </c>
      <c r="E13" s="4">
        <v>0.0</v>
      </c>
      <c r="F13" s="4">
        <v>2.0</v>
      </c>
      <c r="G13" s="4">
        <v>1.0</v>
      </c>
      <c r="H13" s="4">
        <v>4.0</v>
      </c>
      <c r="I13" s="4">
        <v>3.0</v>
      </c>
      <c r="J13" s="5">
        <f t="shared" si="1"/>
        <v>18</v>
      </c>
      <c r="K13" s="6">
        <f t="shared" si="2"/>
        <v>2.25</v>
      </c>
      <c r="L13" s="7">
        <f t="shared" si="3"/>
        <v>0.03087478559</v>
      </c>
    </row>
    <row r="14" ht="13.5" customHeight="1">
      <c r="A14" s="3" t="s">
        <v>265</v>
      </c>
      <c r="B14" s="4">
        <v>2.0</v>
      </c>
      <c r="C14" s="4">
        <v>2.0</v>
      </c>
      <c r="D14" s="4">
        <v>1.0</v>
      </c>
      <c r="E14" s="4">
        <v>3.0</v>
      </c>
      <c r="F14" s="4">
        <v>2.0</v>
      </c>
      <c r="G14" s="4">
        <v>2.0</v>
      </c>
      <c r="H14" s="4">
        <v>11.0</v>
      </c>
      <c r="I14" s="4"/>
      <c r="J14" s="5">
        <f t="shared" si="1"/>
        <v>23</v>
      </c>
      <c r="K14" s="6">
        <f t="shared" si="2"/>
        <v>3.285714286</v>
      </c>
      <c r="L14" s="7">
        <f t="shared" si="3"/>
        <v>0.03945111492</v>
      </c>
    </row>
    <row r="15" ht="13.5" customHeight="1">
      <c r="A15" s="3" t="s">
        <v>188</v>
      </c>
      <c r="B15" s="4">
        <v>2.0</v>
      </c>
      <c r="C15" s="4">
        <v>1.0</v>
      </c>
      <c r="D15" s="4">
        <v>3.0</v>
      </c>
      <c r="E15" s="4">
        <v>1.0</v>
      </c>
      <c r="F15" s="4">
        <v>1.0</v>
      </c>
      <c r="G15" s="4">
        <v>11.0</v>
      </c>
      <c r="H15" s="4"/>
      <c r="I15" s="4"/>
      <c r="J15" s="5">
        <f t="shared" si="1"/>
        <v>19</v>
      </c>
      <c r="K15" s="6">
        <f t="shared" si="2"/>
        <v>3.166666667</v>
      </c>
      <c r="L15" s="7">
        <f t="shared" si="3"/>
        <v>0.03259005146</v>
      </c>
    </row>
    <row r="16" ht="13.5" customHeight="1">
      <c r="A16" s="3" t="s">
        <v>262</v>
      </c>
      <c r="B16" s="4">
        <v>2.0</v>
      </c>
      <c r="C16" s="4">
        <v>0.0</v>
      </c>
      <c r="D16" s="4">
        <v>0.0</v>
      </c>
      <c r="E16" s="4">
        <v>1.0</v>
      </c>
      <c r="F16" s="4">
        <v>7.0</v>
      </c>
      <c r="G16" s="4"/>
      <c r="H16" s="4"/>
      <c r="I16" s="4"/>
      <c r="J16" s="5">
        <f t="shared" si="1"/>
        <v>10</v>
      </c>
      <c r="K16" s="6">
        <f t="shared" si="2"/>
        <v>2</v>
      </c>
      <c r="L16" s="7">
        <f t="shared" si="3"/>
        <v>0.01715265866</v>
      </c>
    </row>
    <row r="17" ht="13.5" customHeight="1">
      <c r="A17" s="3" t="s">
        <v>530</v>
      </c>
      <c r="B17" s="4">
        <v>4.0</v>
      </c>
      <c r="C17" s="4">
        <v>0.0</v>
      </c>
      <c r="D17" s="4">
        <v>2.0</v>
      </c>
      <c r="E17" s="4">
        <v>12.0</v>
      </c>
      <c r="F17" s="4"/>
      <c r="G17" s="4"/>
      <c r="H17" s="4"/>
      <c r="I17" s="4"/>
      <c r="J17" s="5">
        <f t="shared" si="1"/>
        <v>18</v>
      </c>
      <c r="K17" s="6">
        <f t="shared" si="2"/>
        <v>4.5</v>
      </c>
      <c r="L17" s="7">
        <f t="shared" si="3"/>
        <v>0.03087478559</v>
      </c>
    </row>
    <row r="18" ht="13.5" customHeight="1">
      <c r="A18" s="3" t="s">
        <v>147</v>
      </c>
      <c r="B18" s="4">
        <v>4.0</v>
      </c>
      <c r="C18" s="4">
        <v>3.0</v>
      </c>
      <c r="D18" s="4">
        <v>11.0</v>
      </c>
      <c r="E18" s="4"/>
      <c r="F18" s="4"/>
      <c r="G18" s="4"/>
      <c r="H18" s="4"/>
      <c r="I18" s="4"/>
      <c r="J18" s="5">
        <f t="shared" si="1"/>
        <v>18</v>
      </c>
      <c r="K18" s="6">
        <f t="shared" si="2"/>
        <v>6</v>
      </c>
      <c r="L18" s="7">
        <f t="shared" si="3"/>
        <v>0.03087478559</v>
      </c>
    </row>
    <row r="19" ht="13.5" customHeight="1">
      <c r="A19" s="3" t="s">
        <v>98</v>
      </c>
      <c r="B19" s="4">
        <v>5.0</v>
      </c>
      <c r="C19" s="4">
        <v>11.0</v>
      </c>
      <c r="D19" s="4"/>
      <c r="E19" s="4"/>
      <c r="F19" s="4"/>
      <c r="G19" s="4"/>
      <c r="H19" s="4"/>
      <c r="I19" s="4"/>
      <c r="J19" s="5">
        <f t="shared" si="1"/>
        <v>16</v>
      </c>
      <c r="K19" s="6">
        <f t="shared" si="2"/>
        <v>8</v>
      </c>
      <c r="L19" s="7">
        <f t="shared" si="3"/>
        <v>0.02744425386</v>
      </c>
    </row>
    <row r="20" ht="13.5" customHeight="1">
      <c r="A20" s="3" t="s">
        <v>531</v>
      </c>
      <c r="B20" s="4">
        <v>1.0</v>
      </c>
      <c r="C20" s="4">
        <v>6.0</v>
      </c>
      <c r="D20" s="4"/>
      <c r="E20" s="4"/>
      <c r="F20" s="4"/>
      <c r="G20" s="4"/>
      <c r="H20" s="4"/>
      <c r="I20" s="4"/>
      <c r="J20" s="5">
        <f t="shared" si="1"/>
        <v>7</v>
      </c>
      <c r="K20" s="6">
        <f t="shared" si="2"/>
        <v>3.5</v>
      </c>
      <c r="L20" s="7">
        <f t="shared" si="3"/>
        <v>0.01200686106</v>
      </c>
    </row>
    <row r="21" ht="13.5" customHeight="1">
      <c r="A21" s="3" t="s">
        <v>138</v>
      </c>
      <c r="B21" s="4">
        <v>11.0</v>
      </c>
      <c r="C21" s="4"/>
      <c r="D21" s="4"/>
      <c r="E21" s="4"/>
      <c r="F21" s="4"/>
      <c r="G21" s="4"/>
      <c r="H21" s="4"/>
      <c r="I21" s="4"/>
      <c r="J21" s="5">
        <f t="shared" si="1"/>
        <v>11</v>
      </c>
      <c r="K21" s="6">
        <f t="shared" si="2"/>
        <v>11</v>
      </c>
      <c r="L21" s="7">
        <f t="shared" si="3"/>
        <v>0.01886792453</v>
      </c>
    </row>
    <row r="22" ht="13.5" customHeight="1">
      <c r="A22" s="10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</row>
    <row r="23" ht="13.5" customHeight="1">
      <c r="A23" s="10" t="s">
        <v>26</v>
      </c>
      <c r="B23" s="11">
        <f t="shared" ref="B23:J23" si="4">SUM(B$2:B$21)</f>
        <v>97</v>
      </c>
      <c r="C23" s="11">
        <f t="shared" si="4"/>
        <v>63</v>
      </c>
      <c r="D23" s="11">
        <f t="shared" si="4"/>
        <v>80</v>
      </c>
      <c r="E23" s="11">
        <f t="shared" si="4"/>
        <v>66</v>
      </c>
      <c r="F23" s="11">
        <f t="shared" si="4"/>
        <v>67</v>
      </c>
      <c r="G23" s="11">
        <f t="shared" si="4"/>
        <v>63</v>
      </c>
      <c r="H23" s="11">
        <f t="shared" si="4"/>
        <v>70</v>
      </c>
      <c r="I23" s="11">
        <f t="shared" si="4"/>
        <v>77</v>
      </c>
      <c r="J23" s="11">
        <f t="shared" si="4"/>
        <v>583</v>
      </c>
      <c r="K23" s="11"/>
      <c r="L23" s="11"/>
    </row>
    <row r="24" ht="13.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</row>
    <row r="25" ht="13.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</row>
    <row r="26" ht="13.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</row>
    <row r="27" ht="13.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</row>
    <row r="28" ht="13.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</row>
    <row r="29" ht="13.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</row>
    <row r="30" ht="13.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</row>
    <row r="31" ht="13.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</row>
    <row r="32" ht="13.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</row>
    <row r="33" ht="13.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</row>
    <row r="34" ht="13.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</row>
    <row r="35" ht="13.5" customHeight="1">
      <c r="A35" s="9"/>
      <c r="B35" s="9"/>
      <c r="C35" s="9"/>
      <c r="D35" s="9"/>
      <c r="E35" s="13"/>
      <c r="F35" s="9"/>
      <c r="G35" s="9"/>
      <c r="H35" s="9"/>
      <c r="I35" s="9"/>
      <c r="J35" s="9"/>
      <c r="K35" s="9"/>
      <c r="L35" s="9"/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</row>
  </sheetData>
  <conditionalFormatting sqref="B2:I21">
    <cfRule type="containsBlanks" dxfId="0" priority="1">
      <formula>LEN(TRIM(B2))=0</formula>
    </cfRule>
  </conditionalFormatting>
  <conditionalFormatting sqref="B2:B21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21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21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21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21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21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21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21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9.57"/>
    <col customWidth="1" min="2" max="10" width="4.71"/>
    <col customWidth="1" min="11" max="13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2" t="s">
        <v>1</v>
      </c>
      <c r="L1" s="2" t="s">
        <v>2</v>
      </c>
      <c r="M1" s="2" t="s">
        <v>3</v>
      </c>
    </row>
    <row r="2" ht="13.5" customHeight="1">
      <c r="A2" s="8" t="s">
        <v>155</v>
      </c>
      <c r="B2" s="4">
        <v>2.0</v>
      </c>
      <c r="C2" s="4">
        <v>8.0</v>
      </c>
      <c r="D2" s="4">
        <v>7.0</v>
      </c>
      <c r="E2" s="4">
        <v>7.0</v>
      </c>
      <c r="F2" s="4">
        <v>4.0</v>
      </c>
      <c r="G2" s="4">
        <v>12.0</v>
      </c>
      <c r="H2" s="4">
        <v>6.0</v>
      </c>
      <c r="I2" s="4">
        <v>10.0</v>
      </c>
      <c r="J2" s="4">
        <v>9.0</v>
      </c>
      <c r="K2" s="5">
        <f t="shared" ref="K2:K34" si="1">SUM(B2:J2)</f>
        <v>65</v>
      </c>
      <c r="L2" s="6">
        <f t="shared" ref="L2:L34" si="2">AVERAGE(B2:J2)</f>
        <v>7.222222222</v>
      </c>
      <c r="M2" s="7">
        <f t="shared" ref="M2:M34" si="3">K2/$K$36</f>
        <v>0.07352941176</v>
      </c>
    </row>
    <row r="3" ht="13.5" customHeight="1">
      <c r="A3" s="3" t="s">
        <v>82</v>
      </c>
      <c r="B3" s="4">
        <v>2.0</v>
      </c>
      <c r="C3" s="4">
        <v>4.0</v>
      </c>
      <c r="D3" s="4">
        <v>12.0</v>
      </c>
      <c r="E3" s="4">
        <v>7.0</v>
      </c>
      <c r="F3" s="4">
        <v>5.0</v>
      </c>
      <c r="G3" s="4">
        <v>9.0</v>
      </c>
      <c r="H3" s="4">
        <v>4.0</v>
      </c>
      <c r="I3" s="4">
        <v>6.0</v>
      </c>
      <c r="J3" s="4">
        <v>5.0</v>
      </c>
      <c r="K3" s="5">
        <f t="shared" si="1"/>
        <v>54</v>
      </c>
      <c r="L3" s="6">
        <f t="shared" si="2"/>
        <v>6</v>
      </c>
      <c r="M3" s="7">
        <f t="shared" si="3"/>
        <v>0.06108597285</v>
      </c>
    </row>
    <row r="4" ht="13.5" customHeight="1">
      <c r="A4" s="8" t="s">
        <v>16</v>
      </c>
      <c r="B4" s="4">
        <v>10.0</v>
      </c>
      <c r="C4" s="4">
        <v>5.0</v>
      </c>
      <c r="D4" s="4">
        <v>1.0</v>
      </c>
      <c r="E4" s="4">
        <v>3.0</v>
      </c>
      <c r="F4" s="4">
        <v>4.0</v>
      </c>
      <c r="G4" s="4">
        <v>6.0</v>
      </c>
      <c r="H4" s="4">
        <v>7.0</v>
      </c>
      <c r="I4" s="4">
        <v>4.0</v>
      </c>
      <c r="J4" s="4">
        <v>2.0</v>
      </c>
      <c r="K4" s="5">
        <f t="shared" si="1"/>
        <v>42</v>
      </c>
      <c r="L4" s="6">
        <f t="shared" si="2"/>
        <v>4.666666667</v>
      </c>
      <c r="M4" s="7">
        <f t="shared" si="3"/>
        <v>0.04751131222</v>
      </c>
    </row>
    <row r="5" ht="13.5" customHeight="1">
      <c r="A5" s="8" t="s">
        <v>48</v>
      </c>
      <c r="B5" s="4">
        <v>4.0</v>
      </c>
      <c r="C5" s="4">
        <v>3.0</v>
      </c>
      <c r="D5" s="4">
        <v>4.0</v>
      </c>
      <c r="E5" s="4">
        <v>3.0</v>
      </c>
      <c r="F5" s="4">
        <v>5.0</v>
      </c>
      <c r="G5" s="4">
        <v>10.0</v>
      </c>
      <c r="H5" s="4">
        <v>2.0</v>
      </c>
      <c r="I5" s="4">
        <v>4.0</v>
      </c>
      <c r="J5" s="4">
        <v>4.0</v>
      </c>
      <c r="K5" s="5">
        <f t="shared" si="1"/>
        <v>39</v>
      </c>
      <c r="L5" s="6">
        <f t="shared" si="2"/>
        <v>4.333333333</v>
      </c>
      <c r="M5" s="7">
        <f t="shared" si="3"/>
        <v>0.04411764706</v>
      </c>
    </row>
    <row r="6" ht="13.5" customHeight="1">
      <c r="A6" s="8" t="s">
        <v>195</v>
      </c>
      <c r="B6" s="4">
        <v>1.0</v>
      </c>
      <c r="C6" s="4">
        <v>8.0</v>
      </c>
      <c r="D6" s="4">
        <v>5.0</v>
      </c>
      <c r="E6" s="4">
        <v>5.0</v>
      </c>
      <c r="F6" s="4">
        <v>2.0</v>
      </c>
      <c r="G6" s="4">
        <v>4.0</v>
      </c>
      <c r="H6" s="4">
        <v>4.0</v>
      </c>
      <c r="I6" s="4">
        <v>2.0</v>
      </c>
      <c r="J6" s="4">
        <v>7.0</v>
      </c>
      <c r="K6" s="5">
        <f t="shared" si="1"/>
        <v>38</v>
      </c>
      <c r="L6" s="6">
        <f t="shared" si="2"/>
        <v>4.222222222</v>
      </c>
      <c r="M6" s="7">
        <f t="shared" si="3"/>
        <v>0.04298642534</v>
      </c>
    </row>
    <row r="7" ht="13.5" customHeight="1">
      <c r="A7" s="3" t="s">
        <v>190</v>
      </c>
      <c r="B7" s="4">
        <v>3.0</v>
      </c>
      <c r="C7" s="4">
        <v>4.0</v>
      </c>
      <c r="D7" s="4">
        <v>3.0</v>
      </c>
      <c r="E7" s="4">
        <v>3.0</v>
      </c>
      <c r="F7" s="4">
        <v>4.0</v>
      </c>
      <c r="G7" s="4">
        <v>0.0</v>
      </c>
      <c r="H7" s="4">
        <v>4.0</v>
      </c>
      <c r="I7" s="4">
        <v>7.0</v>
      </c>
      <c r="J7" s="4">
        <v>9.0</v>
      </c>
      <c r="K7" s="5">
        <f t="shared" si="1"/>
        <v>37</v>
      </c>
      <c r="L7" s="6">
        <f t="shared" si="2"/>
        <v>4.111111111</v>
      </c>
      <c r="M7" s="7">
        <f t="shared" si="3"/>
        <v>0.04185520362</v>
      </c>
    </row>
    <row r="8" ht="13.5" customHeight="1">
      <c r="A8" s="3" t="s">
        <v>80</v>
      </c>
      <c r="B8" s="4">
        <v>4.0</v>
      </c>
      <c r="C8" s="4">
        <v>2.0</v>
      </c>
      <c r="D8" s="4">
        <v>1.0</v>
      </c>
      <c r="E8" s="4">
        <v>6.0</v>
      </c>
      <c r="F8" s="4">
        <v>4.0</v>
      </c>
      <c r="G8" s="4">
        <v>4.0</v>
      </c>
      <c r="H8" s="4">
        <v>7.0</v>
      </c>
      <c r="I8" s="4">
        <v>7.0</v>
      </c>
      <c r="J8" s="4">
        <v>2.0</v>
      </c>
      <c r="K8" s="5">
        <f t="shared" si="1"/>
        <v>37</v>
      </c>
      <c r="L8" s="6">
        <f t="shared" si="2"/>
        <v>4.111111111</v>
      </c>
      <c r="M8" s="7">
        <f t="shared" si="3"/>
        <v>0.04185520362</v>
      </c>
    </row>
    <row r="9" ht="13.5" customHeight="1">
      <c r="A9" s="3" t="s">
        <v>102</v>
      </c>
      <c r="B9" s="4">
        <v>2.0</v>
      </c>
      <c r="C9" s="4">
        <v>1.0</v>
      </c>
      <c r="D9" s="4">
        <v>7.0</v>
      </c>
      <c r="E9" s="4">
        <v>3.0</v>
      </c>
      <c r="F9" s="4">
        <v>1.0</v>
      </c>
      <c r="G9" s="4">
        <v>2.0</v>
      </c>
      <c r="H9" s="4">
        <v>10.0</v>
      </c>
      <c r="I9" s="4">
        <v>2.0</v>
      </c>
      <c r="J9" s="4">
        <v>6.0</v>
      </c>
      <c r="K9" s="5">
        <f t="shared" si="1"/>
        <v>34</v>
      </c>
      <c r="L9" s="6">
        <f t="shared" si="2"/>
        <v>3.777777778</v>
      </c>
      <c r="M9" s="7">
        <f t="shared" si="3"/>
        <v>0.03846153846</v>
      </c>
    </row>
    <row r="10" ht="13.5" customHeight="1">
      <c r="A10" s="8" t="s">
        <v>147</v>
      </c>
      <c r="B10" s="4">
        <v>1.0</v>
      </c>
      <c r="C10" s="4">
        <v>1.0</v>
      </c>
      <c r="D10" s="4">
        <v>2.0</v>
      </c>
      <c r="E10" s="4">
        <v>7.0</v>
      </c>
      <c r="F10" s="4">
        <v>3.0</v>
      </c>
      <c r="G10" s="4">
        <v>6.0</v>
      </c>
      <c r="H10" s="4">
        <v>2.0</v>
      </c>
      <c r="I10" s="4">
        <v>3.0</v>
      </c>
      <c r="J10" s="4">
        <v>7.0</v>
      </c>
      <c r="K10" s="5">
        <f t="shared" si="1"/>
        <v>32</v>
      </c>
      <c r="L10" s="6">
        <f t="shared" si="2"/>
        <v>3.555555556</v>
      </c>
      <c r="M10" s="7">
        <f t="shared" si="3"/>
        <v>0.03619909502</v>
      </c>
    </row>
    <row r="11" ht="13.5" customHeight="1">
      <c r="A11" s="3" t="s">
        <v>27</v>
      </c>
      <c r="B11" s="4">
        <v>5.0</v>
      </c>
      <c r="C11" s="4">
        <v>1.0</v>
      </c>
      <c r="D11" s="4">
        <v>2.0</v>
      </c>
      <c r="E11" s="4">
        <v>2.0</v>
      </c>
      <c r="F11" s="4">
        <v>4.0</v>
      </c>
      <c r="G11" s="4">
        <v>1.0</v>
      </c>
      <c r="H11" s="4">
        <v>3.0</v>
      </c>
      <c r="I11" s="4">
        <v>7.0</v>
      </c>
      <c r="J11" s="4">
        <v>4.0</v>
      </c>
      <c r="K11" s="5">
        <f t="shared" si="1"/>
        <v>29</v>
      </c>
      <c r="L11" s="6">
        <f t="shared" si="2"/>
        <v>3.222222222</v>
      </c>
      <c r="M11" s="7">
        <f t="shared" si="3"/>
        <v>0.03280542986</v>
      </c>
    </row>
    <row r="12" ht="13.5" customHeight="1">
      <c r="A12" s="8" t="s">
        <v>211</v>
      </c>
      <c r="B12" s="4">
        <v>2.0</v>
      </c>
      <c r="C12" s="4">
        <v>1.0</v>
      </c>
      <c r="D12" s="4">
        <v>4.0</v>
      </c>
      <c r="E12" s="4">
        <v>4.0</v>
      </c>
      <c r="F12" s="4">
        <v>1.0</v>
      </c>
      <c r="G12" s="4">
        <v>2.0</v>
      </c>
      <c r="H12" s="4">
        <v>2.0</v>
      </c>
      <c r="I12" s="4">
        <v>7.0</v>
      </c>
      <c r="J12" s="4">
        <v>6.0</v>
      </c>
      <c r="K12" s="5">
        <f t="shared" si="1"/>
        <v>29</v>
      </c>
      <c r="L12" s="6">
        <f t="shared" si="2"/>
        <v>3.222222222</v>
      </c>
      <c r="M12" s="7">
        <f t="shared" si="3"/>
        <v>0.03280542986</v>
      </c>
    </row>
    <row r="13" ht="13.5" customHeight="1">
      <c r="A13" s="3" t="s">
        <v>70</v>
      </c>
      <c r="B13" s="4">
        <v>3.0</v>
      </c>
      <c r="C13" s="4">
        <v>0.0</v>
      </c>
      <c r="D13" s="4">
        <v>3.0</v>
      </c>
      <c r="E13" s="4">
        <v>2.0</v>
      </c>
      <c r="F13" s="4">
        <v>7.0</v>
      </c>
      <c r="G13" s="4">
        <v>0.0</v>
      </c>
      <c r="H13" s="4">
        <v>2.0</v>
      </c>
      <c r="I13" s="4">
        <v>7.0</v>
      </c>
      <c r="J13" s="4">
        <v>4.0</v>
      </c>
      <c r="K13" s="5">
        <f t="shared" si="1"/>
        <v>28</v>
      </c>
      <c r="L13" s="6">
        <f t="shared" si="2"/>
        <v>3.111111111</v>
      </c>
      <c r="M13" s="7">
        <f t="shared" si="3"/>
        <v>0.03167420814</v>
      </c>
    </row>
    <row r="14" ht="13.5" customHeight="1">
      <c r="A14" s="3" t="s">
        <v>76</v>
      </c>
      <c r="B14" s="4">
        <v>4.0</v>
      </c>
      <c r="C14" s="4">
        <v>0.0</v>
      </c>
      <c r="D14" s="4">
        <v>3.0</v>
      </c>
      <c r="E14" s="4">
        <v>1.0</v>
      </c>
      <c r="F14" s="4">
        <v>3.0</v>
      </c>
      <c r="G14" s="4">
        <v>4.0</v>
      </c>
      <c r="H14" s="4">
        <v>2.0</v>
      </c>
      <c r="I14" s="4">
        <v>2.0</v>
      </c>
      <c r="J14" s="4">
        <v>6.0</v>
      </c>
      <c r="K14" s="5">
        <f t="shared" si="1"/>
        <v>25</v>
      </c>
      <c r="L14" s="6">
        <f t="shared" si="2"/>
        <v>2.777777778</v>
      </c>
      <c r="M14" s="7">
        <f t="shared" si="3"/>
        <v>0.02828054299</v>
      </c>
    </row>
    <row r="15" ht="13.5" customHeight="1">
      <c r="A15" s="3" t="s">
        <v>134</v>
      </c>
      <c r="B15" s="4">
        <v>1.0</v>
      </c>
      <c r="C15" s="4">
        <v>0.0</v>
      </c>
      <c r="D15" s="4">
        <v>5.0</v>
      </c>
      <c r="E15" s="4">
        <v>1.0</v>
      </c>
      <c r="F15" s="4">
        <v>0.0</v>
      </c>
      <c r="G15" s="4">
        <v>0.0</v>
      </c>
      <c r="H15" s="4">
        <v>2.0</v>
      </c>
      <c r="I15" s="4">
        <v>5.0</v>
      </c>
      <c r="J15" s="4">
        <v>8.0</v>
      </c>
      <c r="K15" s="5">
        <f t="shared" si="1"/>
        <v>22</v>
      </c>
      <c r="L15" s="6">
        <f t="shared" si="2"/>
        <v>2.444444444</v>
      </c>
      <c r="M15" s="7">
        <f t="shared" si="3"/>
        <v>0.02488687783</v>
      </c>
    </row>
    <row r="16" ht="13.5" customHeight="1">
      <c r="A16" s="3" t="s">
        <v>130</v>
      </c>
      <c r="B16" s="4">
        <v>4.0</v>
      </c>
      <c r="C16" s="4">
        <v>1.0</v>
      </c>
      <c r="D16" s="4">
        <v>1.0</v>
      </c>
      <c r="E16" s="4">
        <v>2.0</v>
      </c>
      <c r="F16" s="4">
        <v>2.0</v>
      </c>
      <c r="G16" s="4">
        <v>3.0</v>
      </c>
      <c r="H16" s="4">
        <v>3.0</v>
      </c>
      <c r="I16" s="4">
        <v>3.0</v>
      </c>
      <c r="J16" s="4">
        <v>3.0</v>
      </c>
      <c r="K16" s="5">
        <f t="shared" si="1"/>
        <v>22</v>
      </c>
      <c r="L16" s="6">
        <f t="shared" si="2"/>
        <v>2.444444444</v>
      </c>
      <c r="M16" s="7">
        <f t="shared" si="3"/>
        <v>0.02488687783</v>
      </c>
    </row>
    <row r="17" ht="13.5" customHeight="1">
      <c r="A17" s="3" t="s">
        <v>92</v>
      </c>
      <c r="B17" s="4">
        <v>4.0</v>
      </c>
      <c r="C17" s="4">
        <v>1.0</v>
      </c>
      <c r="D17" s="4">
        <v>2.0</v>
      </c>
      <c r="E17" s="4">
        <v>1.0</v>
      </c>
      <c r="F17" s="4">
        <v>0.0</v>
      </c>
      <c r="G17" s="4">
        <v>2.0</v>
      </c>
      <c r="H17" s="4">
        <v>1.0</v>
      </c>
      <c r="I17" s="4">
        <v>3.0</v>
      </c>
      <c r="J17" s="4">
        <v>2.0</v>
      </c>
      <c r="K17" s="5">
        <f t="shared" si="1"/>
        <v>16</v>
      </c>
      <c r="L17" s="6">
        <f t="shared" si="2"/>
        <v>1.777777778</v>
      </c>
      <c r="M17" s="7">
        <f t="shared" si="3"/>
        <v>0.01809954751</v>
      </c>
    </row>
    <row r="18" ht="13.5" customHeight="1">
      <c r="A18" s="3" t="s">
        <v>151</v>
      </c>
      <c r="B18" s="4">
        <v>2.0</v>
      </c>
      <c r="C18" s="4">
        <v>0.0</v>
      </c>
      <c r="D18" s="4">
        <v>2.0</v>
      </c>
      <c r="E18" s="4">
        <v>6.0</v>
      </c>
      <c r="F18" s="4">
        <v>5.0</v>
      </c>
      <c r="G18" s="4">
        <v>8.0</v>
      </c>
      <c r="H18" s="4">
        <v>3.0</v>
      </c>
      <c r="I18" s="4">
        <v>6.0</v>
      </c>
      <c r="J18" s="4">
        <v>4.0</v>
      </c>
      <c r="K18" s="5">
        <f t="shared" si="1"/>
        <v>36</v>
      </c>
      <c r="L18" s="6">
        <f t="shared" si="2"/>
        <v>4</v>
      </c>
      <c r="M18" s="7">
        <f t="shared" si="3"/>
        <v>0.0407239819</v>
      </c>
    </row>
    <row r="19" ht="13.5" customHeight="1">
      <c r="A19" s="3" t="s">
        <v>18</v>
      </c>
      <c r="B19" s="4">
        <v>2.0</v>
      </c>
      <c r="C19" s="4">
        <v>1.0</v>
      </c>
      <c r="D19" s="4">
        <v>0.0</v>
      </c>
      <c r="E19" s="4">
        <v>1.0</v>
      </c>
      <c r="F19" s="4">
        <v>3.0</v>
      </c>
      <c r="G19" s="4">
        <v>1.0</v>
      </c>
      <c r="H19" s="4">
        <v>5.0</v>
      </c>
      <c r="I19" s="4">
        <v>11.0</v>
      </c>
      <c r="J19" s="4"/>
      <c r="K19" s="5">
        <f t="shared" si="1"/>
        <v>24</v>
      </c>
      <c r="L19" s="6">
        <f t="shared" si="2"/>
        <v>3</v>
      </c>
      <c r="M19" s="7">
        <f t="shared" si="3"/>
        <v>0.02714932127</v>
      </c>
    </row>
    <row r="20" ht="13.5" customHeight="1">
      <c r="A20" s="3" t="s">
        <v>145</v>
      </c>
      <c r="B20" s="4">
        <v>3.0</v>
      </c>
      <c r="C20" s="4">
        <v>6.0</v>
      </c>
      <c r="D20" s="4">
        <v>1.0</v>
      </c>
      <c r="E20" s="4">
        <v>4.0</v>
      </c>
      <c r="F20" s="4">
        <v>9.0</v>
      </c>
      <c r="G20" s="4">
        <v>11.0</v>
      </c>
      <c r="H20" s="4">
        <v>11.0</v>
      </c>
      <c r="I20" s="4"/>
      <c r="J20" s="4"/>
      <c r="K20" s="5">
        <f t="shared" si="1"/>
        <v>45</v>
      </c>
      <c r="L20" s="6">
        <f t="shared" si="2"/>
        <v>6.428571429</v>
      </c>
      <c r="M20" s="7">
        <f t="shared" si="3"/>
        <v>0.05090497738</v>
      </c>
    </row>
    <row r="21" ht="13.5" customHeight="1">
      <c r="A21" s="3" t="s">
        <v>167</v>
      </c>
      <c r="B21" s="4">
        <v>4.0</v>
      </c>
      <c r="C21" s="4">
        <v>2.0</v>
      </c>
      <c r="D21" s="4">
        <v>3.0</v>
      </c>
      <c r="E21" s="4">
        <v>5.0</v>
      </c>
      <c r="F21" s="4">
        <v>2.0</v>
      </c>
      <c r="G21" s="4">
        <v>2.0</v>
      </c>
      <c r="H21" s="4">
        <v>5.0</v>
      </c>
      <c r="I21" s="4"/>
      <c r="J21" s="4"/>
      <c r="K21" s="5">
        <f t="shared" si="1"/>
        <v>23</v>
      </c>
      <c r="L21" s="6">
        <f t="shared" si="2"/>
        <v>3.285714286</v>
      </c>
      <c r="M21" s="7">
        <f t="shared" si="3"/>
        <v>0.02601809955</v>
      </c>
    </row>
    <row r="22" ht="13.5" customHeight="1">
      <c r="A22" s="3" t="s">
        <v>100</v>
      </c>
      <c r="B22" s="4">
        <v>9.0</v>
      </c>
      <c r="C22" s="4">
        <v>2.0</v>
      </c>
      <c r="D22" s="4">
        <v>4.0</v>
      </c>
      <c r="E22" s="4">
        <v>1.0</v>
      </c>
      <c r="F22" s="4">
        <v>10.0</v>
      </c>
      <c r="G22" s="4">
        <v>5.0</v>
      </c>
      <c r="H22" s="4">
        <v>5.0</v>
      </c>
      <c r="I22" s="4"/>
      <c r="J22" s="4"/>
      <c r="K22" s="5">
        <f t="shared" si="1"/>
        <v>36</v>
      </c>
      <c r="L22" s="6">
        <f t="shared" si="2"/>
        <v>5.142857143</v>
      </c>
      <c r="M22" s="7">
        <f t="shared" si="3"/>
        <v>0.0407239819</v>
      </c>
    </row>
    <row r="23" ht="13.5" customHeight="1">
      <c r="A23" s="3" t="s">
        <v>231</v>
      </c>
      <c r="B23" s="4"/>
      <c r="C23" s="4"/>
      <c r="D23" s="4"/>
      <c r="E23" s="4">
        <v>5.0</v>
      </c>
      <c r="F23" s="4">
        <v>2.0</v>
      </c>
      <c r="G23" s="4">
        <v>7.0</v>
      </c>
      <c r="H23" s="4"/>
      <c r="I23" s="4"/>
      <c r="J23" s="4"/>
      <c r="K23" s="5">
        <f t="shared" si="1"/>
        <v>14</v>
      </c>
      <c r="L23" s="6">
        <f t="shared" si="2"/>
        <v>4.666666667</v>
      </c>
      <c r="M23" s="7">
        <f t="shared" si="3"/>
        <v>0.01583710407</v>
      </c>
    </row>
    <row r="24" ht="13.5" customHeight="1">
      <c r="A24" s="3" t="s">
        <v>244</v>
      </c>
      <c r="B24" s="4">
        <v>1.0</v>
      </c>
      <c r="C24" s="4">
        <v>5.0</v>
      </c>
      <c r="D24" s="4">
        <v>2.0</v>
      </c>
      <c r="E24" s="4">
        <v>4.0</v>
      </c>
      <c r="F24" s="4">
        <v>2.0</v>
      </c>
      <c r="G24" s="4">
        <v>6.0</v>
      </c>
      <c r="H24" s="4"/>
      <c r="I24" s="4"/>
      <c r="J24" s="4"/>
      <c r="K24" s="5">
        <f t="shared" si="1"/>
        <v>20</v>
      </c>
      <c r="L24" s="6">
        <f t="shared" si="2"/>
        <v>3.333333333</v>
      </c>
      <c r="M24" s="7">
        <f t="shared" si="3"/>
        <v>0.02262443439</v>
      </c>
    </row>
    <row r="25" ht="13.5" customHeight="1">
      <c r="A25" s="3" t="s">
        <v>235</v>
      </c>
      <c r="B25" s="4">
        <v>3.0</v>
      </c>
      <c r="C25" s="4">
        <v>3.0</v>
      </c>
      <c r="D25" s="4">
        <v>6.0</v>
      </c>
      <c r="E25" s="4">
        <v>5.0</v>
      </c>
      <c r="F25" s="4">
        <v>11.0</v>
      </c>
      <c r="G25" s="4"/>
      <c r="H25" s="4"/>
      <c r="I25" s="4"/>
      <c r="J25" s="4"/>
      <c r="K25" s="5">
        <f t="shared" si="1"/>
        <v>28</v>
      </c>
      <c r="L25" s="6">
        <f t="shared" si="2"/>
        <v>5.6</v>
      </c>
      <c r="M25" s="7">
        <f t="shared" si="3"/>
        <v>0.03167420814</v>
      </c>
    </row>
    <row r="26" ht="13.5" customHeight="1">
      <c r="A26" s="3" t="s">
        <v>21</v>
      </c>
      <c r="B26" s="4">
        <v>5.0</v>
      </c>
      <c r="C26" s="4">
        <v>3.0</v>
      </c>
      <c r="D26" s="4">
        <v>2.0</v>
      </c>
      <c r="E26" s="4">
        <v>0.0</v>
      </c>
      <c r="F26" s="4">
        <v>7.0</v>
      </c>
      <c r="G26" s="4"/>
      <c r="H26" s="4"/>
      <c r="I26" s="4"/>
      <c r="J26" s="4"/>
      <c r="K26" s="5">
        <f t="shared" si="1"/>
        <v>17</v>
      </c>
      <c r="L26" s="6">
        <f t="shared" si="2"/>
        <v>3.4</v>
      </c>
      <c r="M26" s="7">
        <f t="shared" si="3"/>
        <v>0.01923076923</v>
      </c>
    </row>
    <row r="27" ht="13.5" customHeight="1">
      <c r="A27" s="3" t="s">
        <v>67</v>
      </c>
      <c r="B27" s="4">
        <v>5.0</v>
      </c>
      <c r="C27" s="4">
        <v>3.0</v>
      </c>
      <c r="D27" s="4">
        <v>3.0</v>
      </c>
      <c r="E27" s="4">
        <v>5.0</v>
      </c>
      <c r="F27" s="4"/>
      <c r="G27" s="4"/>
      <c r="H27" s="4"/>
      <c r="I27" s="4"/>
      <c r="J27" s="4"/>
      <c r="K27" s="5">
        <f t="shared" si="1"/>
        <v>16</v>
      </c>
      <c r="L27" s="6">
        <f t="shared" si="2"/>
        <v>4</v>
      </c>
      <c r="M27" s="7">
        <f t="shared" si="3"/>
        <v>0.01809954751</v>
      </c>
    </row>
    <row r="28" ht="13.5" customHeight="1">
      <c r="A28" s="3" t="s">
        <v>271</v>
      </c>
      <c r="B28" s="4">
        <v>2.0</v>
      </c>
      <c r="C28" s="4">
        <v>3.0</v>
      </c>
      <c r="D28" s="4">
        <v>2.0</v>
      </c>
      <c r="E28" s="4">
        <v>6.0</v>
      </c>
      <c r="F28" s="4"/>
      <c r="G28" s="4"/>
      <c r="H28" s="4"/>
      <c r="I28" s="4"/>
      <c r="J28" s="4"/>
      <c r="K28" s="5">
        <f t="shared" si="1"/>
        <v>13</v>
      </c>
      <c r="L28" s="6">
        <f t="shared" si="2"/>
        <v>3.25</v>
      </c>
      <c r="M28" s="7">
        <f t="shared" si="3"/>
        <v>0.01470588235</v>
      </c>
    </row>
    <row r="29" ht="13.5" customHeight="1">
      <c r="A29" s="3" t="s">
        <v>262</v>
      </c>
      <c r="B29" s="4">
        <v>5.0</v>
      </c>
      <c r="C29" s="4">
        <v>2.0</v>
      </c>
      <c r="D29" s="4">
        <v>3.0</v>
      </c>
      <c r="E29" s="4"/>
      <c r="F29" s="4"/>
      <c r="G29" s="4"/>
      <c r="H29" s="4"/>
      <c r="I29" s="4"/>
      <c r="J29" s="4"/>
      <c r="K29" s="5">
        <f t="shared" si="1"/>
        <v>10</v>
      </c>
      <c r="L29" s="6">
        <f t="shared" si="2"/>
        <v>3.333333333</v>
      </c>
      <c r="M29" s="7">
        <f t="shared" si="3"/>
        <v>0.01131221719</v>
      </c>
    </row>
    <row r="30" ht="13.5" customHeight="1">
      <c r="A30" s="3" t="s">
        <v>57</v>
      </c>
      <c r="B30" s="4">
        <v>3.0</v>
      </c>
      <c r="C30" s="4">
        <v>3.0</v>
      </c>
      <c r="D30" s="4">
        <v>7.0</v>
      </c>
      <c r="E30" s="4"/>
      <c r="F30" s="4"/>
      <c r="G30" s="4"/>
      <c r="H30" s="4"/>
      <c r="I30" s="4"/>
      <c r="J30" s="4"/>
      <c r="K30" s="5">
        <f t="shared" si="1"/>
        <v>13</v>
      </c>
      <c r="L30" s="6">
        <f t="shared" si="2"/>
        <v>4.333333333</v>
      </c>
      <c r="M30" s="7">
        <f t="shared" si="3"/>
        <v>0.01470588235</v>
      </c>
    </row>
    <row r="31" ht="13.5" customHeight="1">
      <c r="A31" s="3" t="s">
        <v>529</v>
      </c>
      <c r="B31" s="4">
        <v>1.0</v>
      </c>
      <c r="C31" s="4">
        <v>1.0</v>
      </c>
      <c r="D31" s="4">
        <v>9.0</v>
      </c>
      <c r="E31" s="4"/>
      <c r="F31" s="4"/>
      <c r="G31" s="4"/>
      <c r="H31" s="4"/>
      <c r="I31" s="4"/>
      <c r="J31" s="4"/>
      <c r="K31" s="5">
        <f t="shared" si="1"/>
        <v>11</v>
      </c>
      <c r="L31" s="6">
        <f t="shared" si="2"/>
        <v>3.666666667</v>
      </c>
      <c r="M31" s="7">
        <f t="shared" si="3"/>
        <v>0.01244343891</v>
      </c>
    </row>
    <row r="32" ht="13.5" customHeight="1">
      <c r="A32" s="3" t="s">
        <v>193</v>
      </c>
      <c r="B32" s="4">
        <v>2.0</v>
      </c>
      <c r="C32" s="4">
        <v>9.0</v>
      </c>
      <c r="D32" s="4"/>
      <c r="E32" s="4"/>
      <c r="F32" s="4"/>
      <c r="G32" s="4"/>
      <c r="H32" s="4"/>
      <c r="I32" s="4"/>
      <c r="J32" s="4"/>
      <c r="K32" s="5">
        <f t="shared" si="1"/>
        <v>11</v>
      </c>
      <c r="L32" s="6">
        <f t="shared" si="2"/>
        <v>5.5</v>
      </c>
      <c r="M32" s="7">
        <f t="shared" si="3"/>
        <v>0.01244343891</v>
      </c>
    </row>
    <row r="33" ht="13.5" customHeight="1">
      <c r="A33" s="3" t="s">
        <v>532</v>
      </c>
      <c r="B33" s="4">
        <v>4.0</v>
      </c>
      <c r="C33" s="4">
        <v>6.0</v>
      </c>
      <c r="D33" s="4"/>
      <c r="E33" s="4"/>
      <c r="F33" s="4"/>
      <c r="G33" s="4"/>
      <c r="H33" s="4"/>
      <c r="I33" s="4"/>
      <c r="J33" s="4"/>
      <c r="K33" s="5">
        <f t="shared" si="1"/>
        <v>10</v>
      </c>
      <c r="L33" s="6">
        <f t="shared" si="2"/>
        <v>5</v>
      </c>
      <c r="M33" s="7">
        <f t="shared" si="3"/>
        <v>0.01131221719</v>
      </c>
    </row>
    <row r="34" ht="13.5" customHeight="1">
      <c r="A34" s="3" t="s">
        <v>533</v>
      </c>
      <c r="B34" s="4">
        <v>8.0</v>
      </c>
      <c r="C34" s="4"/>
      <c r="D34" s="4"/>
      <c r="E34" s="4"/>
      <c r="F34" s="4"/>
      <c r="G34" s="4"/>
      <c r="H34" s="4"/>
      <c r="I34" s="4"/>
      <c r="J34" s="4"/>
      <c r="K34" s="5">
        <f t="shared" si="1"/>
        <v>8</v>
      </c>
      <c r="L34" s="6">
        <f t="shared" si="2"/>
        <v>8</v>
      </c>
      <c r="M34" s="7">
        <f t="shared" si="3"/>
        <v>0.009049773756</v>
      </c>
    </row>
    <row r="35" ht="13.5" customHeight="1">
      <c r="A35" s="10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</row>
    <row r="36" ht="13.5" customHeight="1">
      <c r="A36" s="10" t="s">
        <v>26</v>
      </c>
      <c r="B36" s="11">
        <f t="shared" ref="B36:K36" si="4">SUM(B$2:B$34)</f>
        <v>111</v>
      </c>
      <c r="C36" s="11">
        <f t="shared" si="4"/>
        <v>89</v>
      </c>
      <c r="D36" s="11">
        <f t="shared" si="4"/>
        <v>106</v>
      </c>
      <c r="E36" s="11">
        <f t="shared" si="4"/>
        <v>99</v>
      </c>
      <c r="F36" s="11">
        <f t="shared" si="4"/>
        <v>100</v>
      </c>
      <c r="G36" s="11">
        <f t="shared" si="4"/>
        <v>105</v>
      </c>
      <c r="H36" s="11">
        <f t="shared" si="4"/>
        <v>90</v>
      </c>
      <c r="I36" s="11">
        <f t="shared" si="4"/>
        <v>96</v>
      </c>
      <c r="J36" s="11">
        <f t="shared" si="4"/>
        <v>88</v>
      </c>
      <c r="K36" s="11">
        <f t="shared" si="4"/>
        <v>884</v>
      </c>
      <c r="L36" s="11"/>
      <c r="M36" s="11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ht="13.5" customHeight="1">
      <c r="A48" s="9"/>
      <c r="B48" s="9"/>
      <c r="C48" s="9"/>
      <c r="D48" s="9"/>
      <c r="E48" s="13"/>
      <c r="F48" s="9"/>
      <c r="G48" s="9"/>
      <c r="H48" s="9"/>
      <c r="I48" s="9"/>
      <c r="J48" s="9"/>
      <c r="K48" s="9"/>
      <c r="L48" s="9"/>
      <c r="M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</row>
    <row r="980" ht="13.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</row>
    <row r="981" ht="13.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</row>
    <row r="982" ht="13.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</row>
    <row r="983" ht="13.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</row>
    <row r="984" ht="13.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</row>
    <row r="985" ht="13.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</row>
    <row r="986" ht="13.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</row>
    <row r="987" ht="13.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</row>
    <row r="988" ht="13.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</row>
    <row r="989" ht="13.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</row>
  </sheetData>
  <conditionalFormatting sqref="B2:J34">
    <cfRule type="containsBlanks" dxfId="0" priority="1">
      <formula>LEN(TRIM(B2))=0</formula>
    </cfRule>
  </conditionalFormatting>
  <conditionalFormatting sqref="B2:B34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34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34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34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34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34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34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34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34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57"/>
    <col customWidth="1" min="2" max="17" width="4.71"/>
    <col customWidth="1" min="18" max="20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1">
        <v>13.0</v>
      </c>
      <c r="O1" s="1">
        <v>14.0</v>
      </c>
      <c r="P1" s="1">
        <v>15.0</v>
      </c>
      <c r="Q1" s="1">
        <v>16.0</v>
      </c>
      <c r="R1" s="2" t="s">
        <v>1</v>
      </c>
      <c r="S1" s="2" t="s">
        <v>2</v>
      </c>
      <c r="T1" s="2" t="s">
        <v>3</v>
      </c>
    </row>
    <row r="2" ht="13.5" customHeight="1">
      <c r="A2" s="3" t="s">
        <v>142</v>
      </c>
      <c r="B2" s="4">
        <v>3.0</v>
      </c>
      <c r="C2" s="4">
        <v>0.0</v>
      </c>
      <c r="D2" s="4">
        <v>3.0</v>
      </c>
      <c r="E2" s="4">
        <v>7.0</v>
      </c>
      <c r="F2" s="4">
        <v>2.0</v>
      </c>
      <c r="G2" s="4">
        <v>1.0</v>
      </c>
      <c r="H2" s="4">
        <v>7.0</v>
      </c>
      <c r="I2" s="4">
        <v>7.0</v>
      </c>
      <c r="J2" s="4">
        <v>3.0</v>
      </c>
      <c r="K2" s="4">
        <v>2.0</v>
      </c>
      <c r="L2" s="4">
        <v>5.0</v>
      </c>
      <c r="M2" s="4">
        <v>5.0</v>
      </c>
      <c r="N2" s="4">
        <v>3.0</v>
      </c>
      <c r="O2" s="4">
        <v>3.0</v>
      </c>
      <c r="P2" s="4">
        <v>9.0</v>
      </c>
      <c r="Q2" s="4">
        <v>4.0</v>
      </c>
      <c r="R2" s="5">
        <f t="shared" ref="R2:R22" si="1">SUM(B2:Q2)</f>
        <v>64</v>
      </c>
      <c r="S2" s="6">
        <f t="shared" ref="S2:S22" si="2">AVERAGE(B2:Q2)</f>
        <v>4</v>
      </c>
      <c r="T2" s="7">
        <f t="shared" ref="T2:T22" si="3">R2/$R$24</f>
        <v>0.08827586207</v>
      </c>
    </row>
    <row r="3" ht="13.5" customHeight="1">
      <c r="A3" s="8" t="s">
        <v>80</v>
      </c>
      <c r="B3" s="4">
        <v>4.0</v>
      </c>
      <c r="C3" s="4">
        <v>2.0</v>
      </c>
      <c r="D3" s="4">
        <v>2.0</v>
      </c>
      <c r="E3" s="4">
        <v>1.0</v>
      </c>
      <c r="F3" s="4">
        <v>2.0</v>
      </c>
      <c r="G3" s="4">
        <v>2.0</v>
      </c>
      <c r="H3" s="4">
        <v>2.0</v>
      </c>
      <c r="I3" s="4">
        <v>1.0</v>
      </c>
      <c r="J3" s="4">
        <v>4.0</v>
      </c>
      <c r="K3" s="4">
        <v>3.0</v>
      </c>
      <c r="L3" s="4">
        <v>5.0</v>
      </c>
      <c r="M3" s="4">
        <v>2.0</v>
      </c>
      <c r="N3" s="4">
        <v>5.0</v>
      </c>
      <c r="O3" s="4">
        <v>9.0</v>
      </c>
      <c r="P3" s="4">
        <v>2.0</v>
      </c>
      <c r="Q3" s="4">
        <v>4.0</v>
      </c>
      <c r="R3" s="5">
        <f t="shared" si="1"/>
        <v>50</v>
      </c>
      <c r="S3" s="6">
        <f t="shared" si="2"/>
        <v>3.125</v>
      </c>
      <c r="T3" s="7">
        <f t="shared" si="3"/>
        <v>0.06896551724</v>
      </c>
    </row>
    <row r="4" ht="13.5" customHeight="1">
      <c r="A4" s="3" t="s">
        <v>12</v>
      </c>
      <c r="B4" s="4">
        <v>3.0</v>
      </c>
      <c r="C4" s="4">
        <v>5.0</v>
      </c>
      <c r="D4" s="4">
        <v>3.0</v>
      </c>
      <c r="E4" s="4">
        <v>4.0</v>
      </c>
      <c r="F4" s="4">
        <v>3.0</v>
      </c>
      <c r="G4" s="4">
        <v>2.0</v>
      </c>
      <c r="H4" s="4">
        <v>4.0</v>
      </c>
      <c r="I4" s="4">
        <v>1.0</v>
      </c>
      <c r="J4" s="4">
        <v>0.0</v>
      </c>
      <c r="K4" s="4">
        <v>2.0</v>
      </c>
      <c r="L4" s="4">
        <v>2.0</v>
      </c>
      <c r="M4" s="4">
        <v>3.0</v>
      </c>
      <c r="N4" s="4">
        <v>2.0</v>
      </c>
      <c r="O4" s="4">
        <v>3.0</v>
      </c>
      <c r="P4" s="4">
        <v>2.0</v>
      </c>
      <c r="Q4" s="4">
        <v>9.0</v>
      </c>
      <c r="R4" s="5">
        <f t="shared" si="1"/>
        <v>48</v>
      </c>
      <c r="S4" s="6">
        <f t="shared" si="2"/>
        <v>3</v>
      </c>
      <c r="T4" s="7">
        <f t="shared" si="3"/>
        <v>0.06620689655</v>
      </c>
    </row>
    <row r="5" ht="13.5" customHeight="1">
      <c r="A5" s="3" t="s">
        <v>534</v>
      </c>
      <c r="B5" s="4">
        <v>4.0</v>
      </c>
      <c r="C5" s="4">
        <v>3.0</v>
      </c>
      <c r="D5" s="4">
        <v>2.0</v>
      </c>
      <c r="E5" s="4">
        <v>1.0</v>
      </c>
      <c r="F5" s="4">
        <v>3.0</v>
      </c>
      <c r="G5" s="4">
        <v>0.0</v>
      </c>
      <c r="H5" s="4">
        <v>2.0</v>
      </c>
      <c r="I5" s="4">
        <v>5.0</v>
      </c>
      <c r="J5" s="4">
        <v>2.0</v>
      </c>
      <c r="K5" s="4">
        <v>2.0</v>
      </c>
      <c r="L5" s="4">
        <v>2.0</v>
      </c>
      <c r="M5" s="4">
        <v>6.0</v>
      </c>
      <c r="N5" s="4">
        <v>2.0</v>
      </c>
      <c r="O5" s="4">
        <v>4.0</v>
      </c>
      <c r="P5" s="4">
        <v>4.0</v>
      </c>
      <c r="Q5" s="4">
        <v>4.0</v>
      </c>
      <c r="R5" s="5">
        <f t="shared" si="1"/>
        <v>46</v>
      </c>
      <c r="S5" s="6">
        <f t="shared" si="2"/>
        <v>2.875</v>
      </c>
      <c r="T5" s="7">
        <f t="shared" si="3"/>
        <v>0.06344827586</v>
      </c>
    </row>
    <row r="6" ht="13.5" customHeight="1">
      <c r="A6" s="3" t="s">
        <v>204</v>
      </c>
      <c r="B6" s="4">
        <v>2.0</v>
      </c>
      <c r="C6" s="4">
        <v>2.0</v>
      </c>
      <c r="D6" s="4">
        <v>4.0</v>
      </c>
      <c r="E6" s="4">
        <v>2.0</v>
      </c>
      <c r="F6" s="4">
        <v>5.0</v>
      </c>
      <c r="G6" s="4">
        <v>2.0</v>
      </c>
      <c r="H6" s="4">
        <v>3.0</v>
      </c>
      <c r="I6" s="4">
        <v>2.0</v>
      </c>
      <c r="J6" s="4">
        <v>3.0</v>
      </c>
      <c r="K6" s="4">
        <v>2.0</v>
      </c>
      <c r="L6" s="4">
        <v>3.0</v>
      </c>
      <c r="M6" s="4">
        <v>3.0</v>
      </c>
      <c r="N6" s="4">
        <v>5.0</v>
      </c>
      <c r="O6" s="4">
        <v>1.0</v>
      </c>
      <c r="P6" s="4">
        <v>2.0</v>
      </c>
      <c r="Q6" s="4">
        <v>3.0</v>
      </c>
      <c r="R6" s="5">
        <f t="shared" si="1"/>
        <v>44</v>
      </c>
      <c r="S6" s="6">
        <f t="shared" si="2"/>
        <v>2.75</v>
      </c>
      <c r="T6" s="7">
        <f t="shared" si="3"/>
        <v>0.06068965517</v>
      </c>
    </row>
    <row r="7" ht="13.5" customHeight="1">
      <c r="A7" s="3" t="s">
        <v>25</v>
      </c>
      <c r="B7" s="4">
        <v>2.0</v>
      </c>
      <c r="C7" s="4">
        <v>3.0</v>
      </c>
      <c r="D7" s="4">
        <v>4.0</v>
      </c>
      <c r="E7" s="4">
        <v>1.0</v>
      </c>
      <c r="F7" s="4">
        <v>6.0</v>
      </c>
      <c r="G7" s="4">
        <v>0.0</v>
      </c>
      <c r="H7" s="4">
        <v>2.0</v>
      </c>
      <c r="I7" s="4">
        <v>1.0</v>
      </c>
      <c r="J7" s="4">
        <v>5.0</v>
      </c>
      <c r="K7" s="4">
        <v>5.0</v>
      </c>
      <c r="L7" s="4">
        <v>2.0</v>
      </c>
      <c r="M7" s="4">
        <v>4.0</v>
      </c>
      <c r="N7" s="4">
        <v>0.0</v>
      </c>
      <c r="O7" s="4">
        <v>4.0</v>
      </c>
      <c r="P7" s="4">
        <v>1.0</v>
      </c>
      <c r="Q7" s="4">
        <v>3.0</v>
      </c>
      <c r="R7" s="5">
        <f t="shared" si="1"/>
        <v>43</v>
      </c>
      <c r="S7" s="6">
        <f t="shared" si="2"/>
        <v>2.6875</v>
      </c>
      <c r="T7" s="7">
        <f t="shared" si="3"/>
        <v>0.05931034483</v>
      </c>
    </row>
    <row r="8" ht="13.5" customHeight="1">
      <c r="A8" s="8" t="s">
        <v>15</v>
      </c>
      <c r="B8" s="4">
        <v>2.0</v>
      </c>
      <c r="C8" s="4">
        <v>0.0</v>
      </c>
      <c r="D8" s="4">
        <v>0.0</v>
      </c>
      <c r="E8" s="4">
        <v>3.0</v>
      </c>
      <c r="F8" s="4">
        <v>1.0</v>
      </c>
      <c r="G8" s="4">
        <v>3.0</v>
      </c>
      <c r="H8" s="4">
        <v>1.0</v>
      </c>
      <c r="I8" s="4">
        <v>1.0</v>
      </c>
      <c r="J8" s="4">
        <v>3.0</v>
      </c>
      <c r="K8" s="4">
        <v>4.0</v>
      </c>
      <c r="L8" s="4">
        <v>2.0</v>
      </c>
      <c r="M8" s="4">
        <v>0.0</v>
      </c>
      <c r="N8" s="4">
        <v>2.0</v>
      </c>
      <c r="O8" s="4">
        <v>12.0</v>
      </c>
      <c r="P8" s="4">
        <v>2.0</v>
      </c>
      <c r="Q8" s="4">
        <v>6.0</v>
      </c>
      <c r="R8" s="5">
        <f t="shared" si="1"/>
        <v>42</v>
      </c>
      <c r="S8" s="6">
        <f t="shared" si="2"/>
        <v>2.625</v>
      </c>
      <c r="T8" s="7">
        <f t="shared" si="3"/>
        <v>0.05793103448</v>
      </c>
    </row>
    <row r="9" ht="13.5" customHeight="1">
      <c r="A9" s="3" t="s">
        <v>70</v>
      </c>
      <c r="B9" s="4">
        <v>1.0</v>
      </c>
      <c r="C9" s="4">
        <v>1.0</v>
      </c>
      <c r="D9" s="4">
        <v>1.0</v>
      </c>
      <c r="E9" s="4">
        <v>2.0</v>
      </c>
      <c r="F9" s="4">
        <v>2.0</v>
      </c>
      <c r="G9" s="4">
        <v>3.0</v>
      </c>
      <c r="H9" s="4">
        <v>1.0</v>
      </c>
      <c r="I9" s="4">
        <v>2.0</v>
      </c>
      <c r="J9" s="4">
        <v>2.0</v>
      </c>
      <c r="K9" s="4">
        <v>2.0</v>
      </c>
      <c r="L9" s="4">
        <v>3.0</v>
      </c>
      <c r="M9" s="4">
        <v>3.0</v>
      </c>
      <c r="N9" s="4">
        <v>2.0</v>
      </c>
      <c r="O9" s="4">
        <v>3.0</v>
      </c>
      <c r="P9" s="4">
        <v>7.0</v>
      </c>
      <c r="Q9" s="4">
        <v>3.0</v>
      </c>
      <c r="R9" s="5">
        <f t="shared" si="1"/>
        <v>38</v>
      </c>
      <c r="S9" s="6">
        <f t="shared" si="2"/>
        <v>2.375</v>
      </c>
      <c r="T9" s="7">
        <f t="shared" si="3"/>
        <v>0.0524137931</v>
      </c>
    </row>
    <row r="10" ht="13.5" customHeight="1">
      <c r="A10" s="8" t="s">
        <v>138</v>
      </c>
      <c r="B10" s="4">
        <v>2.0</v>
      </c>
      <c r="C10" s="4">
        <v>0.0</v>
      </c>
      <c r="D10" s="4">
        <v>4.0</v>
      </c>
      <c r="E10" s="4">
        <v>1.0</v>
      </c>
      <c r="F10" s="4">
        <v>0.0</v>
      </c>
      <c r="G10" s="4">
        <v>2.0</v>
      </c>
      <c r="H10" s="4">
        <v>8.0</v>
      </c>
      <c r="I10" s="4">
        <v>4.0</v>
      </c>
      <c r="J10" s="4">
        <v>4.0</v>
      </c>
      <c r="K10" s="4">
        <v>0.0</v>
      </c>
      <c r="L10" s="4">
        <v>2.0</v>
      </c>
      <c r="M10" s="4">
        <v>0.0</v>
      </c>
      <c r="N10" s="4">
        <v>6.0</v>
      </c>
      <c r="O10" s="4">
        <v>1.0</v>
      </c>
      <c r="P10" s="4">
        <v>1.0</v>
      </c>
      <c r="Q10" s="4">
        <v>3.0</v>
      </c>
      <c r="R10" s="5">
        <f t="shared" si="1"/>
        <v>38</v>
      </c>
      <c r="S10" s="6">
        <f t="shared" si="2"/>
        <v>2.375</v>
      </c>
      <c r="T10" s="7">
        <f t="shared" si="3"/>
        <v>0.0524137931</v>
      </c>
    </row>
    <row r="11" ht="13.5" customHeight="1">
      <c r="A11" s="8" t="s">
        <v>98</v>
      </c>
      <c r="B11" s="4">
        <v>1.0</v>
      </c>
      <c r="C11" s="4">
        <v>5.0</v>
      </c>
      <c r="D11" s="4">
        <v>1.0</v>
      </c>
      <c r="E11" s="4">
        <v>1.0</v>
      </c>
      <c r="F11" s="4">
        <v>1.0</v>
      </c>
      <c r="G11" s="4">
        <v>2.0</v>
      </c>
      <c r="H11" s="4">
        <v>2.0</v>
      </c>
      <c r="I11" s="4">
        <v>0.0</v>
      </c>
      <c r="J11" s="4">
        <v>4.0</v>
      </c>
      <c r="K11" s="4">
        <v>5.0</v>
      </c>
      <c r="L11" s="4">
        <v>2.0</v>
      </c>
      <c r="M11" s="4">
        <v>1.0</v>
      </c>
      <c r="N11" s="4">
        <v>2.0</v>
      </c>
      <c r="O11" s="4">
        <v>1.0</v>
      </c>
      <c r="P11" s="4">
        <v>2.0</v>
      </c>
      <c r="Q11" s="4">
        <v>5.0</v>
      </c>
      <c r="R11" s="5">
        <f t="shared" si="1"/>
        <v>35</v>
      </c>
      <c r="S11" s="6">
        <f t="shared" si="2"/>
        <v>2.1875</v>
      </c>
      <c r="T11" s="7">
        <f t="shared" si="3"/>
        <v>0.04827586207</v>
      </c>
    </row>
    <row r="12" ht="13.5" customHeight="1">
      <c r="A12" s="8" t="s">
        <v>271</v>
      </c>
      <c r="B12" s="4">
        <v>3.0</v>
      </c>
      <c r="C12" s="4">
        <v>0.0</v>
      </c>
      <c r="D12" s="4">
        <v>2.0</v>
      </c>
      <c r="E12" s="4">
        <v>3.0</v>
      </c>
      <c r="F12" s="4">
        <v>0.0</v>
      </c>
      <c r="G12" s="4">
        <v>1.0</v>
      </c>
      <c r="H12" s="4">
        <v>2.0</v>
      </c>
      <c r="I12" s="4">
        <v>1.0</v>
      </c>
      <c r="J12" s="4">
        <v>2.0</v>
      </c>
      <c r="K12" s="4">
        <v>1.0</v>
      </c>
      <c r="L12" s="4">
        <v>3.0</v>
      </c>
      <c r="M12" s="4">
        <v>1.0</v>
      </c>
      <c r="N12" s="4">
        <v>5.0</v>
      </c>
      <c r="O12" s="4">
        <v>0.0</v>
      </c>
      <c r="P12" s="4">
        <v>1.0</v>
      </c>
      <c r="Q12" s="4">
        <v>5.0</v>
      </c>
      <c r="R12" s="5">
        <f t="shared" si="1"/>
        <v>30</v>
      </c>
      <c r="S12" s="6">
        <f t="shared" si="2"/>
        <v>1.875</v>
      </c>
      <c r="T12" s="7">
        <f t="shared" si="3"/>
        <v>0.04137931034</v>
      </c>
    </row>
    <row r="13" ht="13.5" customHeight="1">
      <c r="A13" s="8" t="s">
        <v>102</v>
      </c>
      <c r="B13" s="4">
        <v>1.0</v>
      </c>
      <c r="C13" s="4">
        <v>2.0</v>
      </c>
      <c r="D13" s="4">
        <v>2.0</v>
      </c>
      <c r="E13" s="4">
        <v>2.0</v>
      </c>
      <c r="F13" s="4">
        <v>2.0</v>
      </c>
      <c r="G13" s="4">
        <v>3.0</v>
      </c>
      <c r="H13" s="4">
        <v>2.0</v>
      </c>
      <c r="I13" s="4">
        <v>1.0</v>
      </c>
      <c r="J13" s="4">
        <v>1.0</v>
      </c>
      <c r="K13" s="4">
        <v>2.0</v>
      </c>
      <c r="L13" s="4">
        <v>0.0</v>
      </c>
      <c r="M13" s="4">
        <v>2.0</v>
      </c>
      <c r="N13" s="4">
        <v>0.0</v>
      </c>
      <c r="O13" s="4">
        <v>4.0</v>
      </c>
      <c r="P13" s="4">
        <v>0.0</v>
      </c>
      <c r="Q13" s="4">
        <v>4.0</v>
      </c>
      <c r="R13" s="5">
        <f t="shared" si="1"/>
        <v>28</v>
      </c>
      <c r="S13" s="6">
        <f t="shared" si="2"/>
        <v>1.75</v>
      </c>
      <c r="T13" s="7">
        <f t="shared" si="3"/>
        <v>0.03862068966</v>
      </c>
    </row>
    <row r="14" ht="13.5" customHeight="1">
      <c r="A14" s="3" t="s">
        <v>7</v>
      </c>
      <c r="B14" s="4">
        <v>0.0</v>
      </c>
      <c r="C14" s="4">
        <v>1.0</v>
      </c>
      <c r="D14" s="4">
        <v>1.0</v>
      </c>
      <c r="E14" s="4">
        <v>0.0</v>
      </c>
      <c r="F14" s="4">
        <v>0.0</v>
      </c>
      <c r="G14" s="4">
        <v>3.0</v>
      </c>
      <c r="H14" s="4">
        <v>1.0</v>
      </c>
      <c r="I14" s="4">
        <v>1.0</v>
      </c>
      <c r="J14" s="4">
        <v>6.0</v>
      </c>
      <c r="K14" s="4">
        <v>0.0</v>
      </c>
      <c r="L14" s="4">
        <v>4.0</v>
      </c>
      <c r="M14" s="4">
        <v>1.0</v>
      </c>
      <c r="N14" s="4">
        <v>1.0</v>
      </c>
      <c r="O14" s="4">
        <v>3.0</v>
      </c>
      <c r="P14" s="4">
        <v>6.0</v>
      </c>
      <c r="Q14" s="4"/>
      <c r="R14" s="5">
        <f t="shared" si="1"/>
        <v>28</v>
      </c>
      <c r="S14" s="6">
        <f t="shared" si="2"/>
        <v>1.866666667</v>
      </c>
      <c r="T14" s="7">
        <f t="shared" si="3"/>
        <v>0.03862068966</v>
      </c>
    </row>
    <row r="15" ht="13.5" customHeight="1">
      <c r="A15" s="3" t="s">
        <v>246</v>
      </c>
      <c r="B15" s="4">
        <v>5.0</v>
      </c>
      <c r="C15" s="4">
        <v>5.0</v>
      </c>
      <c r="D15" s="4">
        <v>2.0</v>
      </c>
      <c r="E15" s="4">
        <v>1.0</v>
      </c>
      <c r="F15" s="4">
        <v>4.0</v>
      </c>
      <c r="G15" s="4">
        <v>7.0</v>
      </c>
      <c r="H15" s="4">
        <v>3.0</v>
      </c>
      <c r="I15" s="4">
        <v>0.0</v>
      </c>
      <c r="J15" s="4">
        <v>5.0</v>
      </c>
      <c r="K15" s="4">
        <v>3.0</v>
      </c>
      <c r="L15" s="4">
        <v>2.0</v>
      </c>
      <c r="M15" s="4">
        <v>0.0</v>
      </c>
      <c r="N15" s="4">
        <v>0.0</v>
      </c>
      <c r="O15" s="4">
        <v>7.0</v>
      </c>
      <c r="P15" s="4"/>
      <c r="Q15" s="4"/>
      <c r="R15" s="5">
        <f t="shared" si="1"/>
        <v>44</v>
      </c>
      <c r="S15" s="6">
        <f t="shared" si="2"/>
        <v>3.142857143</v>
      </c>
      <c r="T15" s="7">
        <f t="shared" si="3"/>
        <v>0.06068965517</v>
      </c>
    </row>
    <row r="16" ht="13.5" customHeight="1">
      <c r="A16" s="3" t="s">
        <v>114</v>
      </c>
      <c r="B16" s="4">
        <v>2.0</v>
      </c>
      <c r="C16" s="4">
        <v>3.0</v>
      </c>
      <c r="D16" s="4">
        <v>5.0</v>
      </c>
      <c r="E16" s="4">
        <v>6.0</v>
      </c>
      <c r="F16" s="4">
        <v>2.0</v>
      </c>
      <c r="G16" s="4">
        <v>1.0</v>
      </c>
      <c r="H16" s="4">
        <v>4.0</v>
      </c>
      <c r="I16" s="4">
        <v>8.0</v>
      </c>
      <c r="J16" s="4">
        <v>2.0</v>
      </c>
      <c r="K16" s="4">
        <v>2.0</v>
      </c>
      <c r="L16" s="4">
        <v>5.0</v>
      </c>
      <c r="M16" s="4">
        <v>5.0</v>
      </c>
      <c r="N16" s="4"/>
      <c r="O16" s="4"/>
      <c r="P16" s="4"/>
      <c r="Q16" s="4"/>
      <c r="R16" s="5">
        <f t="shared" si="1"/>
        <v>45</v>
      </c>
      <c r="S16" s="6">
        <f t="shared" si="2"/>
        <v>3.75</v>
      </c>
      <c r="T16" s="7">
        <f t="shared" si="3"/>
        <v>0.06206896552</v>
      </c>
    </row>
    <row r="17" ht="13.5" customHeight="1">
      <c r="A17" s="3" t="s">
        <v>199</v>
      </c>
      <c r="B17" s="4">
        <v>1.0</v>
      </c>
      <c r="C17" s="4">
        <v>6.0</v>
      </c>
      <c r="D17" s="4">
        <v>2.0</v>
      </c>
      <c r="E17" s="4">
        <v>4.0</v>
      </c>
      <c r="F17" s="4">
        <v>1.0</v>
      </c>
      <c r="G17" s="4">
        <v>2.0</v>
      </c>
      <c r="H17" s="4">
        <v>4.0</v>
      </c>
      <c r="I17" s="4">
        <v>1.0</v>
      </c>
      <c r="J17" s="4">
        <v>2.0</v>
      </c>
      <c r="K17" s="4">
        <v>7.0</v>
      </c>
      <c r="L17" s="4"/>
      <c r="M17" s="4"/>
      <c r="N17" s="4"/>
      <c r="O17" s="4"/>
      <c r="P17" s="4"/>
      <c r="Q17" s="4"/>
      <c r="R17" s="5">
        <f t="shared" si="1"/>
        <v>30</v>
      </c>
      <c r="S17" s="6">
        <f t="shared" si="2"/>
        <v>3</v>
      </c>
      <c r="T17" s="7">
        <f t="shared" si="3"/>
        <v>0.04137931034</v>
      </c>
    </row>
    <row r="18" ht="13.5" customHeight="1">
      <c r="A18" s="3" t="s">
        <v>265</v>
      </c>
      <c r="B18" s="4">
        <v>4.0</v>
      </c>
      <c r="C18" s="4">
        <v>0.0</v>
      </c>
      <c r="D18" s="4">
        <v>0.0</v>
      </c>
      <c r="E18" s="4">
        <v>2.0</v>
      </c>
      <c r="F18" s="4">
        <v>4.0</v>
      </c>
      <c r="G18" s="4">
        <v>4.0</v>
      </c>
      <c r="H18" s="4">
        <v>4.0</v>
      </c>
      <c r="I18" s="4">
        <v>6.0</v>
      </c>
      <c r="J18" s="4"/>
      <c r="K18" s="4"/>
      <c r="L18" s="4"/>
      <c r="M18" s="4"/>
      <c r="N18" s="4"/>
      <c r="O18" s="4"/>
      <c r="P18" s="4"/>
      <c r="Q18" s="4"/>
      <c r="R18" s="5">
        <f t="shared" si="1"/>
        <v>24</v>
      </c>
      <c r="S18" s="6">
        <f t="shared" si="2"/>
        <v>3</v>
      </c>
      <c r="T18" s="7">
        <f t="shared" si="3"/>
        <v>0.03310344828</v>
      </c>
    </row>
    <row r="19" ht="13.5" customHeight="1">
      <c r="A19" s="3" t="s">
        <v>151</v>
      </c>
      <c r="B19" s="4">
        <v>4.0</v>
      </c>
      <c r="C19" s="4">
        <v>4.0</v>
      </c>
      <c r="D19" s="4">
        <v>2.0</v>
      </c>
      <c r="E19" s="4">
        <v>3.0</v>
      </c>
      <c r="F19" s="4">
        <v>6.0</v>
      </c>
      <c r="G19" s="4">
        <v>8.0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5">
        <f t="shared" si="1"/>
        <v>27</v>
      </c>
      <c r="S19" s="6">
        <f t="shared" si="2"/>
        <v>4.5</v>
      </c>
      <c r="T19" s="7">
        <f t="shared" si="3"/>
        <v>0.03724137931</v>
      </c>
    </row>
    <row r="20" ht="13.5" customHeight="1">
      <c r="A20" s="3" t="s">
        <v>147</v>
      </c>
      <c r="B20" s="4">
        <v>2.0</v>
      </c>
      <c r="C20" s="4">
        <v>2.0</v>
      </c>
      <c r="D20" s="4">
        <v>1.0</v>
      </c>
      <c r="E20" s="4">
        <v>7.0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f t="shared" si="1"/>
        <v>12</v>
      </c>
      <c r="S20" s="6">
        <f t="shared" si="2"/>
        <v>3</v>
      </c>
      <c r="T20" s="7">
        <f t="shared" si="3"/>
        <v>0.01655172414</v>
      </c>
    </row>
    <row r="21" ht="13.5" customHeight="1">
      <c r="A21" s="3" t="s">
        <v>262</v>
      </c>
      <c r="B21" s="4">
        <v>0.0</v>
      </c>
      <c r="C21" s="4">
        <v>2.0</v>
      </c>
      <c r="D21" s="4">
        <v>3.0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f t="shared" si="1"/>
        <v>5</v>
      </c>
      <c r="S21" s="6">
        <f t="shared" si="2"/>
        <v>1.666666667</v>
      </c>
      <c r="T21" s="7">
        <f t="shared" si="3"/>
        <v>0.006896551724</v>
      </c>
    </row>
    <row r="22" ht="13.5" customHeight="1">
      <c r="A22" s="3" t="s">
        <v>27</v>
      </c>
      <c r="B22" s="4">
        <v>4.0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f t="shared" si="1"/>
        <v>4</v>
      </c>
      <c r="S22" s="6">
        <f t="shared" si="2"/>
        <v>4</v>
      </c>
      <c r="T22" s="7">
        <f t="shared" si="3"/>
        <v>0.005517241379</v>
      </c>
    </row>
    <row r="23" ht="13.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</row>
    <row r="24" ht="13.5" customHeight="1">
      <c r="A24" s="10" t="s">
        <v>26</v>
      </c>
      <c r="B24" s="11">
        <f t="shared" ref="B24:R24" si="4">SUM(B$2:B$23)</f>
        <v>50</v>
      </c>
      <c r="C24" s="11">
        <f t="shared" si="4"/>
        <v>46</v>
      </c>
      <c r="D24" s="11">
        <f t="shared" si="4"/>
        <v>44</v>
      </c>
      <c r="E24" s="11">
        <f t="shared" si="4"/>
        <v>51</v>
      </c>
      <c r="F24" s="11">
        <f t="shared" si="4"/>
        <v>44</v>
      </c>
      <c r="G24" s="11">
        <f t="shared" si="4"/>
        <v>46</v>
      </c>
      <c r="H24" s="11">
        <f t="shared" si="4"/>
        <v>52</v>
      </c>
      <c r="I24" s="11">
        <f t="shared" si="4"/>
        <v>42</v>
      </c>
      <c r="J24" s="11">
        <f t="shared" si="4"/>
        <v>48</v>
      </c>
      <c r="K24" s="11">
        <f t="shared" si="4"/>
        <v>42</v>
      </c>
      <c r="L24" s="11">
        <f t="shared" si="4"/>
        <v>42</v>
      </c>
      <c r="M24" s="11">
        <f t="shared" si="4"/>
        <v>36</v>
      </c>
      <c r="N24" s="11">
        <f t="shared" si="4"/>
        <v>35</v>
      </c>
      <c r="O24" s="11">
        <f t="shared" si="4"/>
        <v>55</v>
      </c>
      <c r="P24" s="11">
        <f t="shared" si="4"/>
        <v>39</v>
      </c>
      <c r="Q24" s="11">
        <f t="shared" si="4"/>
        <v>53</v>
      </c>
      <c r="R24" s="11">
        <f t="shared" si="4"/>
        <v>725</v>
      </c>
      <c r="S24" s="11"/>
      <c r="T24" s="11"/>
    </row>
    <row r="25" ht="13.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11"/>
      <c r="Q25" s="9"/>
      <c r="R25" s="9"/>
      <c r="S25" s="9"/>
      <c r="T25" s="9"/>
    </row>
    <row r="26" ht="13.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</row>
    <row r="27" ht="13.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</row>
    <row r="28" ht="13.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</row>
    <row r="29" ht="13.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</row>
    <row r="30" ht="13.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</row>
    <row r="31" ht="13.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</row>
    <row r="32" ht="13.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</row>
    <row r="33" ht="13.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</row>
    <row r="34" ht="13.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</row>
    <row r="35" ht="13.5" customHeight="1">
      <c r="A35" s="9"/>
      <c r="B35" s="9"/>
      <c r="C35" s="9"/>
      <c r="D35" s="9"/>
      <c r="E35" s="13"/>
      <c r="F35" s="13"/>
      <c r="G35" s="13"/>
      <c r="H35" s="13"/>
      <c r="I35" s="13"/>
      <c r="J35" s="13"/>
      <c r="K35" s="13"/>
      <c r="L35" s="9"/>
      <c r="M35" s="9"/>
      <c r="N35" s="9"/>
      <c r="O35" s="9"/>
      <c r="P35" s="9"/>
      <c r="Q35" s="9"/>
      <c r="R35" s="9"/>
      <c r="S35" s="9"/>
      <c r="T35" s="9"/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</row>
  </sheetData>
  <conditionalFormatting sqref="B2:Q22">
    <cfRule type="containsBlanks" dxfId="0" priority="1">
      <formula>LEN(TRIM(B2))=0</formula>
    </cfRule>
  </conditionalFormatting>
  <conditionalFormatting sqref="B2:B22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22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22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22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22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22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22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22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P2:P22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22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22">
    <cfRule type="colorScale" priority="1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22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22">
    <cfRule type="colorScale" priority="1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22">
    <cfRule type="colorScale" priority="1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22">
    <cfRule type="colorScale" priority="1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Q2:Q22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57"/>
    <col customWidth="1" min="2" max="17" width="4.71"/>
    <col customWidth="1" min="18" max="20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1">
        <v>13.0</v>
      </c>
      <c r="O1" s="1">
        <v>14.0</v>
      </c>
      <c r="P1" s="1">
        <v>15.0</v>
      </c>
      <c r="Q1" s="1">
        <v>16.0</v>
      </c>
      <c r="R1" s="2" t="s">
        <v>1</v>
      </c>
      <c r="S1" s="2" t="s">
        <v>2</v>
      </c>
      <c r="T1" s="2" t="s">
        <v>3</v>
      </c>
    </row>
    <row r="2" ht="13.5" customHeight="1">
      <c r="A2" s="3" t="s">
        <v>535</v>
      </c>
      <c r="B2" s="4">
        <v>2.0</v>
      </c>
      <c r="C2" s="4">
        <v>0.0</v>
      </c>
      <c r="D2" s="4">
        <v>1.0</v>
      </c>
      <c r="E2" s="4">
        <v>5.0</v>
      </c>
      <c r="F2" s="4">
        <v>2.0</v>
      </c>
      <c r="G2" s="4">
        <v>3.0</v>
      </c>
      <c r="H2" s="4">
        <v>2.0</v>
      </c>
      <c r="I2" s="4">
        <v>7.0</v>
      </c>
      <c r="J2" s="4">
        <v>4.0</v>
      </c>
      <c r="K2" s="4">
        <v>2.0</v>
      </c>
      <c r="L2" s="4">
        <v>2.0</v>
      </c>
      <c r="M2" s="4">
        <v>10.0</v>
      </c>
      <c r="N2" s="4">
        <v>3.0</v>
      </c>
      <c r="O2" s="4">
        <v>4.0</v>
      </c>
      <c r="P2" s="4">
        <v>8.0</v>
      </c>
      <c r="Q2" s="4">
        <v>16.0</v>
      </c>
      <c r="R2" s="5">
        <f t="shared" ref="R2:R21" si="1">SUM(B2:Q2)</f>
        <v>71</v>
      </c>
      <c r="S2" s="6">
        <f t="shared" ref="S2:S21" si="2">AVERAGE(B2:Q2)</f>
        <v>4.4375</v>
      </c>
      <c r="T2" s="7">
        <f t="shared" ref="T2:T21" si="3">R2/$R$23</f>
        <v>0.09568733154</v>
      </c>
    </row>
    <row r="3" ht="13.5" customHeight="1">
      <c r="A3" s="8" t="s">
        <v>52</v>
      </c>
      <c r="B3" s="4">
        <v>1.0</v>
      </c>
      <c r="C3" s="4">
        <v>2.0</v>
      </c>
      <c r="D3" s="4">
        <v>1.0</v>
      </c>
      <c r="E3" s="4">
        <v>0.0</v>
      </c>
      <c r="F3" s="4">
        <v>4.0</v>
      </c>
      <c r="G3" s="4">
        <v>0.0</v>
      </c>
      <c r="H3" s="4">
        <v>3.0</v>
      </c>
      <c r="I3" s="4">
        <v>3.0</v>
      </c>
      <c r="J3" s="4">
        <v>9.0</v>
      </c>
      <c r="K3" s="4">
        <v>2.0</v>
      </c>
      <c r="L3" s="4">
        <v>8.0</v>
      </c>
      <c r="M3" s="4">
        <v>3.0</v>
      </c>
      <c r="N3" s="4">
        <v>9.0</v>
      </c>
      <c r="O3" s="4">
        <v>0.0</v>
      </c>
      <c r="P3" s="4">
        <v>8.0</v>
      </c>
      <c r="Q3" s="4">
        <v>15.0</v>
      </c>
      <c r="R3" s="5">
        <f t="shared" si="1"/>
        <v>68</v>
      </c>
      <c r="S3" s="6">
        <f t="shared" si="2"/>
        <v>4.25</v>
      </c>
      <c r="T3" s="7">
        <f t="shared" si="3"/>
        <v>0.09164420485</v>
      </c>
    </row>
    <row r="4" ht="13.5" customHeight="1">
      <c r="A4" s="3" t="s">
        <v>76</v>
      </c>
      <c r="B4" s="4">
        <v>1.0</v>
      </c>
      <c r="C4" s="4">
        <v>1.0</v>
      </c>
      <c r="D4" s="4">
        <v>1.0</v>
      </c>
      <c r="E4" s="4">
        <v>7.0</v>
      </c>
      <c r="F4" s="4">
        <v>4.0</v>
      </c>
      <c r="G4" s="4">
        <v>3.0</v>
      </c>
      <c r="H4" s="4">
        <v>2.0</v>
      </c>
      <c r="I4" s="4">
        <v>3.0</v>
      </c>
      <c r="J4" s="4">
        <v>1.0</v>
      </c>
      <c r="K4" s="4">
        <v>4.0</v>
      </c>
      <c r="L4" s="4">
        <v>9.0</v>
      </c>
      <c r="M4" s="4">
        <v>1.0</v>
      </c>
      <c r="N4" s="4">
        <v>4.0</v>
      </c>
      <c r="O4" s="4">
        <v>2.0</v>
      </c>
      <c r="P4" s="4">
        <v>8.0</v>
      </c>
      <c r="Q4" s="4">
        <v>12.0</v>
      </c>
      <c r="R4" s="5">
        <f t="shared" si="1"/>
        <v>63</v>
      </c>
      <c r="S4" s="6">
        <f t="shared" si="2"/>
        <v>3.9375</v>
      </c>
      <c r="T4" s="7">
        <f t="shared" si="3"/>
        <v>0.08490566038</v>
      </c>
    </row>
    <row r="5" ht="13.5" customHeight="1">
      <c r="A5" s="8" t="s">
        <v>202</v>
      </c>
      <c r="B5" s="4">
        <v>4.0</v>
      </c>
      <c r="C5" s="4">
        <v>2.0</v>
      </c>
      <c r="D5" s="4">
        <v>1.0</v>
      </c>
      <c r="E5" s="4">
        <v>4.0</v>
      </c>
      <c r="F5" s="4">
        <v>3.0</v>
      </c>
      <c r="G5" s="4">
        <v>2.0</v>
      </c>
      <c r="H5" s="4">
        <v>1.0</v>
      </c>
      <c r="I5" s="4">
        <v>3.0</v>
      </c>
      <c r="J5" s="4">
        <v>4.0</v>
      </c>
      <c r="K5" s="4">
        <v>3.0</v>
      </c>
      <c r="L5" s="4">
        <v>1.0</v>
      </c>
      <c r="M5" s="4">
        <v>4.0</v>
      </c>
      <c r="N5" s="4">
        <v>1.0</v>
      </c>
      <c r="O5" s="4">
        <v>5.0</v>
      </c>
      <c r="P5" s="4">
        <v>3.0</v>
      </c>
      <c r="Q5" s="4">
        <v>13.0</v>
      </c>
      <c r="R5" s="5">
        <f t="shared" si="1"/>
        <v>54</v>
      </c>
      <c r="S5" s="6">
        <f t="shared" si="2"/>
        <v>3.375</v>
      </c>
      <c r="T5" s="7">
        <f t="shared" si="3"/>
        <v>0.07277628032</v>
      </c>
    </row>
    <row r="6" ht="13.5" customHeight="1">
      <c r="A6" s="3" t="s">
        <v>7</v>
      </c>
      <c r="B6" s="4">
        <v>1.0</v>
      </c>
      <c r="C6" s="4">
        <v>1.0</v>
      </c>
      <c r="D6" s="4">
        <v>2.0</v>
      </c>
      <c r="E6" s="4">
        <v>5.0</v>
      </c>
      <c r="F6" s="4">
        <v>2.0</v>
      </c>
      <c r="G6" s="4">
        <v>2.0</v>
      </c>
      <c r="H6" s="4">
        <v>1.0</v>
      </c>
      <c r="I6" s="4">
        <v>0.0</v>
      </c>
      <c r="J6" s="4">
        <v>1.0</v>
      </c>
      <c r="K6" s="4">
        <v>11.0</v>
      </c>
      <c r="L6" s="4">
        <v>2.0</v>
      </c>
      <c r="M6" s="4">
        <v>2.0</v>
      </c>
      <c r="N6" s="4">
        <v>4.0</v>
      </c>
      <c r="O6" s="4">
        <v>11.0</v>
      </c>
      <c r="P6" s="4">
        <v>9.0</v>
      </c>
      <c r="Q6" s="4"/>
      <c r="R6" s="5">
        <f t="shared" si="1"/>
        <v>54</v>
      </c>
      <c r="S6" s="6">
        <f t="shared" si="2"/>
        <v>3.6</v>
      </c>
      <c r="T6" s="7">
        <f t="shared" si="3"/>
        <v>0.07277628032</v>
      </c>
    </row>
    <row r="7" ht="13.5" customHeight="1">
      <c r="A7" s="3" t="s">
        <v>27</v>
      </c>
      <c r="B7" s="4">
        <v>2.0</v>
      </c>
      <c r="C7" s="4">
        <v>2.0</v>
      </c>
      <c r="D7" s="4">
        <v>2.0</v>
      </c>
      <c r="E7" s="4">
        <v>2.0</v>
      </c>
      <c r="F7" s="4">
        <v>2.0</v>
      </c>
      <c r="G7" s="4">
        <v>6.0</v>
      </c>
      <c r="H7" s="4">
        <v>1.0</v>
      </c>
      <c r="I7" s="4">
        <v>4.0</v>
      </c>
      <c r="J7" s="4">
        <v>5.0</v>
      </c>
      <c r="K7" s="4">
        <v>2.0</v>
      </c>
      <c r="L7" s="4">
        <v>5.0</v>
      </c>
      <c r="M7" s="4">
        <v>0.0</v>
      </c>
      <c r="N7" s="4">
        <v>7.0</v>
      </c>
      <c r="O7" s="4">
        <v>7.0</v>
      </c>
      <c r="P7" s="4">
        <v>6.0</v>
      </c>
      <c r="Q7" s="4"/>
      <c r="R7" s="5">
        <f t="shared" si="1"/>
        <v>53</v>
      </c>
      <c r="S7" s="6">
        <f t="shared" si="2"/>
        <v>3.533333333</v>
      </c>
      <c r="T7" s="7">
        <f t="shared" si="3"/>
        <v>0.07142857143</v>
      </c>
    </row>
    <row r="8" ht="13.5" customHeight="1">
      <c r="A8" s="3" t="s">
        <v>92</v>
      </c>
      <c r="B8" s="4">
        <v>3.0</v>
      </c>
      <c r="C8" s="4">
        <v>6.0</v>
      </c>
      <c r="D8" s="4">
        <v>0.0</v>
      </c>
      <c r="E8" s="4">
        <v>1.0</v>
      </c>
      <c r="F8" s="4">
        <v>1.0</v>
      </c>
      <c r="G8" s="4">
        <v>6.0</v>
      </c>
      <c r="H8" s="4">
        <v>5.0</v>
      </c>
      <c r="I8" s="4">
        <v>3.0</v>
      </c>
      <c r="J8" s="4">
        <v>2.0</v>
      </c>
      <c r="K8" s="4">
        <v>3.0</v>
      </c>
      <c r="L8" s="4">
        <v>3.0</v>
      </c>
      <c r="M8" s="4">
        <v>4.0</v>
      </c>
      <c r="N8" s="4">
        <v>6.0</v>
      </c>
      <c r="O8" s="4">
        <v>15.0</v>
      </c>
      <c r="P8" s="4"/>
      <c r="Q8" s="4"/>
      <c r="R8" s="5">
        <f t="shared" si="1"/>
        <v>58</v>
      </c>
      <c r="S8" s="6">
        <f t="shared" si="2"/>
        <v>4.142857143</v>
      </c>
      <c r="T8" s="7">
        <f t="shared" si="3"/>
        <v>0.0781671159</v>
      </c>
    </row>
    <row r="9" ht="13.5" customHeight="1">
      <c r="A9" s="3" t="s">
        <v>82</v>
      </c>
      <c r="B9" s="4">
        <v>4.0</v>
      </c>
      <c r="C9" s="4">
        <v>6.0</v>
      </c>
      <c r="D9" s="4">
        <v>3.0</v>
      </c>
      <c r="E9" s="4">
        <v>4.0</v>
      </c>
      <c r="F9" s="4">
        <v>4.0</v>
      </c>
      <c r="G9" s="4">
        <v>2.0</v>
      </c>
      <c r="H9" s="4">
        <v>6.0</v>
      </c>
      <c r="I9" s="4">
        <v>5.0</v>
      </c>
      <c r="J9" s="4">
        <v>3.0</v>
      </c>
      <c r="K9" s="4">
        <v>6.0</v>
      </c>
      <c r="L9" s="4">
        <v>8.0</v>
      </c>
      <c r="M9" s="4">
        <v>3.0</v>
      </c>
      <c r="N9" s="4">
        <v>8.0</v>
      </c>
      <c r="O9" s="4"/>
      <c r="P9" s="4"/>
      <c r="Q9" s="4"/>
      <c r="R9" s="5">
        <f t="shared" si="1"/>
        <v>62</v>
      </c>
      <c r="S9" s="6">
        <f t="shared" si="2"/>
        <v>4.769230769</v>
      </c>
      <c r="T9" s="7">
        <f t="shared" si="3"/>
        <v>0.08355795148</v>
      </c>
    </row>
    <row r="10" ht="13.5" customHeight="1">
      <c r="A10" s="3" t="s">
        <v>222</v>
      </c>
      <c r="B10" s="4">
        <v>1.0</v>
      </c>
      <c r="C10" s="4">
        <v>3.0</v>
      </c>
      <c r="D10" s="4">
        <v>2.0</v>
      </c>
      <c r="E10" s="4">
        <v>1.0</v>
      </c>
      <c r="F10" s="4">
        <v>2.0</v>
      </c>
      <c r="G10" s="4">
        <v>4.0</v>
      </c>
      <c r="H10" s="4">
        <v>4.0</v>
      </c>
      <c r="I10" s="4">
        <v>4.0</v>
      </c>
      <c r="J10" s="4">
        <v>2.0</v>
      </c>
      <c r="K10" s="4">
        <v>5.0</v>
      </c>
      <c r="L10" s="4">
        <v>2.0</v>
      </c>
      <c r="M10" s="4">
        <v>11.0</v>
      </c>
      <c r="N10" s="4"/>
      <c r="O10" s="4"/>
      <c r="P10" s="4"/>
      <c r="Q10" s="4"/>
      <c r="R10" s="5">
        <f t="shared" si="1"/>
        <v>41</v>
      </c>
      <c r="S10" s="6">
        <f t="shared" si="2"/>
        <v>3.416666667</v>
      </c>
      <c r="T10" s="7">
        <f t="shared" si="3"/>
        <v>0.05525606469</v>
      </c>
    </row>
    <row r="11" ht="13.5" customHeight="1">
      <c r="A11" s="3" t="s">
        <v>134</v>
      </c>
      <c r="B11" s="4">
        <v>3.0</v>
      </c>
      <c r="C11" s="4">
        <v>1.0</v>
      </c>
      <c r="D11" s="4">
        <v>1.0</v>
      </c>
      <c r="E11" s="4">
        <v>0.0</v>
      </c>
      <c r="F11" s="4">
        <v>1.0</v>
      </c>
      <c r="G11" s="4">
        <v>1.0</v>
      </c>
      <c r="H11" s="4">
        <v>7.0</v>
      </c>
      <c r="I11" s="4">
        <v>1.0</v>
      </c>
      <c r="J11" s="4">
        <v>1.0</v>
      </c>
      <c r="K11" s="4">
        <v>2.0</v>
      </c>
      <c r="L11" s="4">
        <v>7.0</v>
      </c>
      <c r="M11" s="4"/>
      <c r="N11" s="4"/>
      <c r="O11" s="4"/>
      <c r="P11" s="4"/>
      <c r="Q11" s="4"/>
      <c r="R11" s="5">
        <f t="shared" si="1"/>
        <v>25</v>
      </c>
      <c r="S11" s="6">
        <f t="shared" si="2"/>
        <v>2.272727273</v>
      </c>
      <c r="T11" s="7">
        <f t="shared" si="3"/>
        <v>0.03369272237</v>
      </c>
    </row>
    <row r="12" ht="13.5" customHeight="1">
      <c r="A12" s="3" t="s">
        <v>130</v>
      </c>
      <c r="B12" s="4">
        <v>2.0</v>
      </c>
      <c r="C12" s="4">
        <v>2.0</v>
      </c>
      <c r="D12" s="4">
        <v>2.0</v>
      </c>
      <c r="E12" s="4">
        <v>0.0</v>
      </c>
      <c r="F12" s="4">
        <v>1.0</v>
      </c>
      <c r="G12" s="4">
        <v>3.0</v>
      </c>
      <c r="H12" s="4">
        <v>3.0</v>
      </c>
      <c r="I12" s="4">
        <v>5.0</v>
      </c>
      <c r="J12" s="4">
        <v>1.0</v>
      </c>
      <c r="K12" s="4">
        <v>7.0</v>
      </c>
      <c r="L12" s="4"/>
      <c r="M12" s="4"/>
      <c r="N12" s="4"/>
      <c r="O12" s="4"/>
      <c r="P12" s="4"/>
      <c r="Q12" s="4"/>
      <c r="R12" s="5">
        <f t="shared" si="1"/>
        <v>26</v>
      </c>
      <c r="S12" s="6">
        <f t="shared" si="2"/>
        <v>2.6</v>
      </c>
      <c r="T12" s="7">
        <f t="shared" si="3"/>
        <v>0.03504043127</v>
      </c>
    </row>
    <row r="13" ht="13.5" customHeight="1">
      <c r="A13" s="3" t="s">
        <v>15</v>
      </c>
      <c r="B13" s="4">
        <v>2.0</v>
      </c>
      <c r="C13" s="4">
        <v>1.0</v>
      </c>
      <c r="D13" s="4">
        <v>6.0</v>
      </c>
      <c r="E13" s="4">
        <v>2.0</v>
      </c>
      <c r="F13" s="4">
        <v>5.0</v>
      </c>
      <c r="G13" s="4">
        <v>2.0</v>
      </c>
      <c r="H13" s="4">
        <v>1.0</v>
      </c>
      <c r="I13" s="4">
        <v>2.0</v>
      </c>
      <c r="J13" s="4">
        <v>6.0</v>
      </c>
      <c r="K13" s="4"/>
      <c r="L13" s="4"/>
      <c r="M13" s="4"/>
      <c r="N13" s="4"/>
      <c r="O13" s="4"/>
      <c r="P13" s="4"/>
      <c r="Q13" s="4"/>
      <c r="R13" s="5">
        <f t="shared" si="1"/>
        <v>27</v>
      </c>
      <c r="S13" s="6">
        <f t="shared" si="2"/>
        <v>3</v>
      </c>
      <c r="T13" s="7">
        <f t="shared" si="3"/>
        <v>0.03638814016</v>
      </c>
    </row>
    <row r="14" ht="13.5" customHeight="1">
      <c r="A14" s="3" t="s">
        <v>21</v>
      </c>
      <c r="B14" s="4">
        <v>3.0</v>
      </c>
      <c r="C14" s="4">
        <v>6.0</v>
      </c>
      <c r="D14" s="4">
        <v>4.0</v>
      </c>
      <c r="E14" s="4">
        <v>1.0</v>
      </c>
      <c r="F14" s="4">
        <v>9.0</v>
      </c>
      <c r="G14" s="4">
        <v>4.0</v>
      </c>
      <c r="H14" s="4">
        <v>5.0</v>
      </c>
      <c r="I14" s="4">
        <v>10.0</v>
      </c>
      <c r="J14" s="4"/>
      <c r="K14" s="4"/>
      <c r="L14" s="4"/>
      <c r="M14" s="4"/>
      <c r="N14" s="4"/>
      <c r="O14" s="4"/>
      <c r="P14" s="4"/>
      <c r="Q14" s="4"/>
      <c r="R14" s="5">
        <f t="shared" si="1"/>
        <v>42</v>
      </c>
      <c r="S14" s="6">
        <f t="shared" si="2"/>
        <v>5.25</v>
      </c>
      <c r="T14" s="7">
        <f t="shared" si="3"/>
        <v>0.05660377358</v>
      </c>
    </row>
    <row r="15" ht="13.5" customHeight="1">
      <c r="A15" s="3" t="s">
        <v>16</v>
      </c>
      <c r="B15" s="4">
        <v>2.0</v>
      </c>
      <c r="C15" s="4">
        <v>1.0</v>
      </c>
      <c r="D15" s="4">
        <v>1.0</v>
      </c>
      <c r="E15" s="4">
        <v>1.0</v>
      </c>
      <c r="F15" s="4">
        <v>8.0</v>
      </c>
      <c r="G15" s="4">
        <v>0.0</v>
      </c>
      <c r="H15" s="4">
        <v>6.0</v>
      </c>
      <c r="I15" s="4"/>
      <c r="J15" s="4"/>
      <c r="K15" s="4"/>
      <c r="L15" s="4"/>
      <c r="M15" s="4"/>
      <c r="N15" s="4"/>
      <c r="O15" s="4"/>
      <c r="P15" s="4"/>
      <c r="Q15" s="4"/>
      <c r="R15" s="5">
        <f t="shared" si="1"/>
        <v>19</v>
      </c>
      <c r="S15" s="6">
        <f t="shared" si="2"/>
        <v>2.714285714</v>
      </c>
      <c r="T15" s="7">
        <f t="shared" si="3"/>
        <v>0.025606469</v>
      </c>
    </row>
    <row r="16" ht="13.5" customHeight="1">
      <c r="A16" s="3" t="s">
        <v>167</v>
      </c>
      <c r="B16" s="4">
        <v>1.0</v>
      </c>
      <c r="C16" s="4">
        <v>1.0</v>
      </c>
      <c r="D16" s="4">
        <v>1.0</v>
      </c>
      <c r="E16" s="4">
        <v>5.0</v>
      </c>
      <c r="F16" s="4">
        <v>2.0</v>
      </c>
      <c r="G16" s="4">
        <v>9.0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5">
        <f t="shared" si="1"/>
        <v>19</v>
      </c>
      <c r="S16" s="6">
        <f t="shared" si="2"/>
        <v>3.166666667</v>
      </c>
      <c r="T16" s="7">
        <f t="shared" si="3"/>
        <v>0.025606469</v>
      </c>
    </row>
    <row r="17" ht="13.5" customHeight="1">
      <c r="A17" s="3" t="s">
        <v>80</v>
      </c>
      <c r="B17" s="4">
        <v>2.0</v>
      </c>
      <c r="C17" s="4">
        <v>2.0</v>
      </c>
      <c r="D17" s="4">
        <v>1.0</v>
      </c>
      <c r="E17" s="4">
        <v>3.0</v>
      </c>
      <c r="F17" s="4">
        <v>4.0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5">
        <f t="shared" si="1"/>
        <v>12</v>
      </c>
      <c r="S17" s="6">
        <f t="shared" si="2"/>
        <v>2.4</v>
      </c>
      <c r="T17" s="7">
        <f t="shared" si="3"/>
        <v>0.01617250674</v>
      </c>
    </row>
    <row r="18" ht="13.5" customHeight="1">
      <c r="A18" s="3" t="s">
        <v>70</v>
      </c>
      <c r="B18" s="4">
        <v>2.0</v>
      </c>
      <c r="C18" s="4">
        <v>3.0</v>
      </c>
      <c r="D18" s="4">
        <v>1.0</v>
      </c>
      <c r="E18" s="4">
        <v>9.0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5">
        <f t="shared" si="1"/>
        <v>15</v>
      </c>
      <c r="S18" s="6">
        <f t="shared" si="2"/>
        <v>3.75</v>
      </c>
      <c r="T18" s="7">
        <f t="shared" si="3"/>
        <v>0.02021563342</v>
      </c>
    </row>
    <row r="19" ht="13.5" customHeight="1">
      <c r="A19" s="3" t="s">
        <v>193</v>
      </c>
      <c r="B19" s="4">
        <v>8.0</v>
      </c>
      <c r="C19" s="4">
        <v>2.0</v>
      </c>
      <c r="D19" s="4">
        <v>6.0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5">
        <f t="shared" si="1"/>
        <v>16</v>
      </c>
      <c r="S19" s="6">
        <f t="shared" si="2"/>
        <v>5.333333333</v>
      </c>
      <c r="T19" s="7">
        <f t="shared" si="3"/>
        <v>0.02156334232</v>
      </c>
    </row>
    <row r="20" ht="13.5" customHeight="1">
      <c r="A20" s="3" t="s">
        <v>136</v>
      </c>
      <c r="B20" s="4">
        <v>2.0</v>
      </c>
      <c r="C20" s="4">
        <v>4.0</v>
      </c>
      <c r="D20" s="4">
        <v>3.0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f t="shared" si="1"/>
        <v>9</v>
      </c>
      <c r="S20" s="6">
        <f t="shared" si="2"/>
        <v>3</v>
      </c>
      <c r="T20" s="7">
        <f t="shared" si="3"/>
        <v>0.01212938005</v>
      </c>
    </row>
    <row r="21" ht="13.5" customHeight="1">
      <c r="A21" s="3" t="s">
        <v>534</v>
      </c>
      <c r="B21" s="4">
        <v>8.0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f t="shared" si="1"/>
        <v>8</v>
      </c>
      <c r="S21" s="6">
        <f t="shared" si="2"/>
        <v>8</v>
      </c>
      <c r="T21" s="7">
        <f t="shared" si="3"/>
        <v>0.01078167116</v>
      </c>
    </row>
    <row r="22" ht="13.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</row>
    <row r="23" ht="13.5" customHeight="1">
      <c r="A23" s="10" t="s">
        <v>26</v>
      </c>
      <c r="B23" s="11">
        <f t="shared" ref="B23:R23" si="4">SUM(B$2:B$22)</f>
        <v>54</v>
      </c>
      <c r="C23" s="11">
        <f t="shared" si="4"/>
        <v>46</v>
      </c>
      <c r="D23" s="11">
        <f t="shared" si="4"/>
        <v>39</v>
      </c>
      <c r="E23" s="11">
        <f t="shared" si="4"/>
        <v>50</v>
      </c>
      <c r="F23" s="11">
        <f t="shared" si="4"/>
        <v>54</v>
      </c>
      <c r="G23" s="11">
        <f t="shared" si="4"/>
        <v>47</v>
      </c>
      <c r="H23" s="11">
        <f t="shared" si="4"/>
        <v>47</v>
      </c>
      <c r="I23" s="11">
        <f t="shared" si="4"/>
        <v>50</v>
      </c>
      <c r="J23" s="11">
        <f t="shared" si="4"/>
        <v>39</v>
      </c>
      <c r="K23" s="11">
        <f t="shared" si="4"/>
        <v>47</v>
      </c>
      <c r="L23" s="11">
        <f t="shared" si="4"/>
        <v>47</v>
      </c>
      <c r="M23" s="11">
        <f t="shared" si="4"/>
        <v>38</v>
      </c>
      <c r="N23" s="11">
        <f t="shared" si="4"/>
        <v>42</v>
      </c>
      <c r="O23" s="11">
        <f t="shared" si="4"/>
        <v>44</v>
      </c>
      <c r="P23" s="11">
        <f t="shared" si="4"/>
        <v>42</v>
      </c>
      <c r="Q23" s="11">
        <f t="shared" si="4"/>
        <v>56</v>
      </c>
      <c r="R23" s="11">
        <f t="shared" si="4"/>
        <v>742</v>
      </c>
      <c r="S23" s="11"/>
      <c r="T23" s="11"/>
    </row>
    <row r="24" ht="13.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11"/>
      <c r="Q24" s="9"/>
      <c r="R24" s="9"/>
      <c r="S24" s="9"/>
      <c r="T24" s="9"/>
    </row>
    <row r="25" ht="13.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</row>
    <row r="26" ht="13.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</row>
    <row r="27" ht="13.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</row>
    <row r="28" ht="13.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</row>
    <row r="29" ht="13.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</row>
    <row r="30" ht="13.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</row>
    <row r="31" ht="13.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</row>
    <row r="32" ht="13.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</row>
    <row r="33" ht="13.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</row>
    <row r="34" ht="13.5" customHeight="1">
      <c r="A34" s="9"/>
      <c r="B34" s="9"/>
      <c r="C34" s="9"/>
      <c r="D34" s="9"/>
      <c r="E34" s="13"/>
      <c r="F34" s="13"/>
      <c r="G34" s="13"/>
      <c r="H34" s="13"/>
      <c r="I34" s="13"/>
      <c r="J34" s="13"/>
      <c r="K34" s="13"/>
      <c r="L34" s="9"/>
      <c r="M34" s="9"/>
      <c r="N34" s="9"/>
      <c r="O34" s="9"/>
      <c r="P34" s="9"/>
      <c r="Q34" s="9"/>
      <c r="R34" s="9"/>
      <c r="S34" s="9"/>
      <c r="T34" s="9"/>
    </row>
    <row r="35" ht="13.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</row>
  </sheetData>
  <conditionalFormatting sqref="B2:Q21">
    <cfRule type="containsBlanks" dxfId="0" priority="1">
      <formula>LEN(TRIM(B2))=0</formula>
    </cfRule>
  </conditionalFormatting>
  <conditionalFormatting sqref="B2:B21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21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21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21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21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21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21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21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P2:P21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21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21">
    <cfRule type="colorScale" priority="1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21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21">
    <cfRule type="colorScale" priority="1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21">
    <cfRule type="colorScale" priority="1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Q2:Q21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57"/>
    <col customWidth="1" min="2" max="17" width="4.71"/>
    <col customWidth="1" min="18" max="20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1">
        <v>13.0</v>
      </c>
      <c r="O1" s="1">
        <v>14.0</v>
      </c>
      <c r="P1" s="1">
        <v>15.0</v>
      </c>
      <c r="Q1" s="1">
        <v>16.0</v>
      </c>
      <c r="R1" s="2" t="s">
        <v>1</v>
      </c>
      <c r="S1" s="2" t="s">
        <v>2</v>
      </c>
      <c r="T1" s="2" t="s">
        <v>3</v>
      </c>
    </row>
    <row r="2" ht="13.5" customHeight="1">
      <c r="A2" s="3" t="s">
        <v>52</v>
      </c>
      <c r="B2" s="4">
        <v>4.0</v>
      </c>
      <c r="C2" s="4">
        <v>8.0</v>
      </c>
      <c r="D2" s="4">
        <v>6.0</v>
      </c>
      <c r="E2" s="4">
        <v>6.0</v>
      </c>
      <c r="F2" s="4">
        <v>8.0</v>
      </c>
      <c r="G2" s="4">
        <v>6.0</v>
      </c>
      <c r="H2" s="4">
        <v>4.0</v>
      </c>
      <c r="I2" s="4">
        <v>5.0</v>
      </c>
      <c r="J2" s="4">
        <v>4.0</v>
      </c>
      <c r="K2" s="4">
        <v>5.0</v>
      </c>
      <c r="L2" s="4">
        <v>4.0</v>
      </c>
      <c r="M2" s="4">
        <v>2.0</v>
      </c>
      <c r="N2" s="4">
        <v>5.0</v>
      </c>
      <c r="O2" s="4">
        <v>6.0</v>
      </c>
      <c r="P2" s="4">
        <v>4.0</v>
      </c>
      <c r="Q2" s="4">
        <v>8.0</v>
      </c>
      <c r="R2" s="5">
        <f t="shared" ref="R2:R25" si="1">SUM(B2:Q2)</f>
        <v>85</v>
      </c>
      <c r="S2" s="6">
        <f t="shared" ref="S2:S25" si="2">AVERAGE(B2:Q2)</f>
        <v>5.3125</v>
      </c>
      <c r="T2" s="7">
        <f t="shared" ref="T2:T25" si="3">R2/$R$27</f>
        <v>0.1137884873</v>
      </c>
    </row>
    <row r="3" ht="13.5" customHeight="1">
      <c r="A3" s="3" t="s">
        <v>136</v>
      </c>
      <c r="B3" s="4">
        <v>4.0</v>
      </c>
      <c r="C3" s="4">
        <v>4.0</v>
      </c>
      <c r="D3" s="4">
        <v>3.0</v>
      </c>
      <c r="E3" s="4">
        <v>3.0</v>
      </c>
      <c r="F3" s="4">
        <v>5.0</v>
      </c>
      <c r="G3" s="4">
        <v>1.0</v>
      </c>
      <c r="H3" s="4">
        <v>3.0</v>
      </c>
      <c r="I3" s="4">
        <v>3.0</v>
      </c>
      <c r="J3" s="4">
        <v>6.0</v>
      </c>
      <c r="K3" s="4">
        <v>7.0</v>
      </c>
      <c r="L3" s="4">
        <v>4.0</v>
      </c>
      <c r="M3" s="4">
        <v>0.0</v>
      </c>
      <c r="N3" s="4">
        <v>3.0</v>
      </c>
      <c r="O3" s="4">
        <v>11.0</v>
      </c>
      <c r="P3" s="4">
        <v>5.0</v>
      </c>
      <c r="Q3" s="4">
        <v>7.0</v>
      </c>
      <c r="R3" s="5">
        <f t="shared" si="1"/>
        <v>69</v>
      </c>
      <c r="S3" s="6">
        <f t="shared" si="2"/>
        <v>4.3125</v>
      </c>
      <c r="T3" s="7">
        <f t="shared" si="3"/>
        <v>0.09236947791</v>
      </c>
    </row>
    <row r="4" ht="13.5" customHeight="1">
      <c r="A4" s="3" t="s">
        <v>167</v>
      </c>
      <c r="B4" s="4">
        <v>4.0</v>
      </c>
      <c r="C4" s="4">
        <v>7.0</v>
      </c>
      <c r="D4" s="4">
        <v>3.0</v>
      </c>
      <c r="E4" s="4">
        <v>3.0</v>
      </c>
      <c r="F4" s="4">
        <v>1.0</v>
      </c>
      <c r="G4" s="4">
        <v>5.0</v>
      </c>
      <c r="H4" s="4">
        <v>2.0</v>
      </c>
      <c r="I4" s="4">
        <v>4.0</v>
      </c>
      <c r="J4" s="4">
        <v>3.0</v>
      </c>
      <c r="K4" s="4">
        <v>0.0</v>
      </c>
      <c r="L4" s="4">
        <v>6.0</v>
      </c>
      <c r="M4" s="4">
        <v>7.0</v>
      </c>
      <c r="N4" s="4">
        <v>2.0</v>
      </c>
      <c r="O4" s="4">
        <v>2.0</v>
      </c>
      <c r="P4" s="4">
        <v>4.0</v>
      </c>
      <c r="Q4" s="4">
        <v>7.0</v>
      </c>
      <c r="R4" s="5">
        <f t="shared" si="1"/>
        <v>60</v>
      </c>
      <c r="S4" s="6">
        <f t="shared" si="2"/>
        <v>3.75</v>
      </c>
      <c r="T4" s="7">
        <f t="shared" si="3"/>
        <v>0.08032128514</v>
      </c>
    </row>
    <row r="5" ht="13.5" customHeight="1">
      <c r="A5" s="3" t="s">
        <v>80</v>
      </c>
      <c r="B5" s="4">
        <v>2.0</v>
      </c>
      <c r="C5" s="4">
        <v>0.0</v>
      </c>
      <c r="D5" s="4">
        <v>1.0</v>
      </c>
      <c r="E5" s="4">
        <v>1.0</v>
      </c>
      <c r="F5" s="4">
        <v>2.0</v>
      </c>
      <c r="G5" s="4">
        <v>1.0</v>
      </c>
      <c r="H5" s="4">
        <v>2.0</v>
      </c>
      <c r="I5" s="4">
        <v>1.0</v>
      </c>
      <c r="J5" s="4">
        <v>5.0</v>
      </c>
      <c r="K5" s="4">
        <v>7.0</v>
      </c>
      <c r="L5" s="4">
        <v>1.0</v>
      </c>
      <c r="M5" s="4">
        <v>2.0</v>
      </c>
      <c r="N5" s="4">
        <v>2.0</v>
      </c>
      <c r="O5" s="4">
        <v>6.0</v>
      </c>
      <c r="P5" s="4">
        <v>6.0</v>
      </c>
      <c r="Q5" s="4">
        <v>10.0</v>
      </c>
      <c r="R5" s="5">
        <f t="shared" si="1"/>
        <v>49</v>
      </c>
      <c r="S5" s="6">
        <f t="shared" si="2"/>
        <v>3.0625</v>
      </c>
      <c r="T5" s="7">
        <f t="shared" si="3"/>
        <v>0.0655957162</v>
      </c>
    </row>
    <row r="6" ht="13.5" customHeight="1">
      <c r="A6" s="8" t="s">
        <v>6</v>
      </c>
      <c r="B6" s="4">
        <v>1.0</v>
      </c>
      <c r="C6" s="4">
        <v>2.0</v>
      </c>
      <c r="D6" s="4">
        <v>0.0</v>
      </c>
      <c r="E6" s="4">
        <v>2.0</v>
      </c>
      <c r="F6" s="4">
        <v>2.0</v>
      </c>
      <c r="G6" s="4">
        <v>1.0</v>
      </c>
      <c r="H6" s="4">
        <v>2.0</v>
      </c>
      <c r="I6" s="4">
        <v>0.0</v>
      </c>
      <c r="J6" s="4">
        <v>1.0</v>
      </c>
      <c r="K6" s="4">
        <v>3.0</v>
      </c>
      <c r="L6" s="4">
        <v>2.0</v>
      </c>
      <c r="M6" s="4">
        <v>2.0</v>
      </c>
      <c r="N6" s="4">
        <v>3.0</v>
      </c>
      <c r="O6" s="4">
        <v>3.0</v>
      </c>
      <c r="P6" s="4">
        <v>5.0</v>
      </c>
      <c r="Q6" s="4">
        <v>5.0</v>
      </c>
      <c r="R6" s="5">
        <f t="shared" si="1"/>
        <v>34</v>
      </c>
      <c r="S6" s="6">
        <f t="shared" si="2"/>
        <v>2.125</v>
      </c>
      <c r="T6" s="7">
        <f t="shared" si="3"/>
        <v>0.04551539491</v>
      </c>
    </row>
    <row r="7" ht="13.5" customHeight="1">
      <c r="A7" s="8" t="s">
        <v>536</v>
      </c>
      <c r="B7" s="4">
        <v>3.0</v>
      </c>
      <c r="C7" s="4">
        <v>0.0</v>
      </c>
      <c r="D7" s="4">
        <v>1.0</v>
      </c>
      <c r="E7" s="4">
        <v>0.0</v>
      </c>
      <c r="F7" s="4">
        <v>1.0</v>
      </c>
      <c r="G7" s="4">
        <v>1.0</v>
      </c>
      <c r="H7" s="4">
        <v>1.0</v>
      </c>
      <c r="I7" s="4">
        <v>1.0</v>
      </c>
      <c r="J7" s="4">
        <v>1.0</v>
      </c>
      <c r="K7" s="4">
        <v>0.0</v>
      </c>
      <c r="L7" s="4">
        <v>2.0</v>
      </c>
      <c r="M7" s="4">
        <v>2.0</v>
      </c>
      <c r="N7" s="4">
        <v>1.0</v>
      </c>
      <c r="O7" s="4">
        <v>2.0</v>
      </c>
      <c r="P7" s="4">
        <v>5.0</v>
      </c>
      <c r="Q7" s="4">
        <v>10.0</v>
      </c>
      <c r="R7" s="5">
        <f t="shared" si="1"/>
        <v>31</v>
      </c>
      <c r="S7" s="6">
        <f t="shared" si="2"/>
        <v>1.9375</v>
      </c>
      <c r="T7" s="7">
        <f t="shared" si="3"/>
        <v>0.04149933066</v>
      </c>
    </row>
    <row r="8" ht="13.5" customHeight="1">
      <c r="A8" s="3" t="s">
        <v>92</v>
      </c>
      <c r="B8" s="4">
        <v>2.0</v>
      </c>
      <c r="C8" s="4">
        <v>0.0</v>
      </c>
      <c r="D8" s="4">
        <v>3.0</v>
      </c>
      <c r="E8" s="4">
        <v>1.0</v>
      </c>
      <c r="F8" s="4">
        <v>0.0</v>
      </c>
      <c r="G8" s="4">
        <v>1.0</v>
      </c>
      <c r="H8" s="4">
        <v>5.0</v>
      </c>
      <c r="I8" s="4">
        <v>2.0</v>
      </c>
      <c r="J8" s="4">
        <v>2.0</v>
      </c>
      <c r="K8" s="4">
        <v>0.0</v>
      </c>
      <c r="L8" s="4">
        <v>7.0</v>
      </c>
      <c r="M8" s="4">
        <v>5.0</v>
      </c>
      <c r="N8" s="4">
        <v>4.0</v>
      </c>
      <c r="O8" s="4">
        <v>5.0</v>
      </c>
      <c r="P8" s="4">
        <v>10.0</v>
      </c>
      <c r="Q8" s="4"/>
      <c r="R8" s="5">
        <f t="shared" si="1"/>
        <v>47</v>
      </c>
      <c r="S8" s="6">
        <f t="shared" si="2"/>
        <v>3.133333333</v>
      </c>
      <c r="T8" s="7">
        <f t="shared" si="3"/>
        <v>0.06291834003</v>
      </c>
    </row>
    <row r="9" ht="13.5" customHeight="1">
      <c r="A9" s="3" t="s">
        <v>15</v>
      </c>
      <c r="B9" s="4">
        <v>0.0</v>
      </c>
      <c r="C9" s="4">
        <v>1.0</v>
      </c>
      <c r="D9" s="4">
        <v>6.0</v>
      </c>
      <c r="E9" s="4">
        <v>0.0</v>
      </c>
      <c r="F9" s="4">
        <v>1.0</v>
      </c>
      <c r="G9" s="4">
        <v>0.0</v>
      </c>
      <c r="H9" s="4">
        <v>5.0</v>
      </c>
      <c r="I9" s="4">
        <v>1.0</v>
      </c>
      <c r="J9" s="4">
        <v>0.0</v>
      </c>
      <c r="K9" s="4">
        <v>0.0</v>
      </c>
      <c r="L9" s="4">
        <v>4.0</v>
      </c>
      <c r="M9" s="4">
        <v>4.0</v>
      </c>
      <c r="N9" s="4">
        <v>6.0</v>
      </c>
      <c r="O9" s="4">
        <v>4.0</v>
      </c>
      <c r="P9" s="4">
        <v>6.0</v>
      </c>
      <c r="Q9" s="4"/>
      <c r="R9" s="5">
        <f t="shared" si="1"/>
        <v>38</v>
      </c>
      <c r="S9" s="6">
        <f t="shared" si="2"/>
        <v>2.533333333</v>
      </c>
      <c r="T9" s="7">
        <f t="shared" si="3"/>
        <v>0.05087014726</v>
      </c>
    </row>
    <row r="10" ht="13.5" customHeight="1">
      <c r="A10" s="3" t="s">
        <v>171</v>
      </c>
      <c r="B10" s="4">
        <v>2.0</v>
      </c>
      <c r="C10" s="4">
        <v>2.0</v>
      </c>
      <c r="D10" s="4">
        <v>1.0</v>
      </c>
      <c r="E10" s="4">
        <v>2.0</v>
      </c>
      <c r="F10" s="4">
        <v>2.0</v>
      </c>
      <c r="G10" s="4">
        <v>1.0</v>
      </c>
      <c r="H10" s="4">
        <v>2.0</v>
      </c>
      <c r="I10" s="4">
        <v>3.0</v>
      </c>
      <c r="J10" s="4">
        <v>0.0</v>
      </c>
      <c r="K10" s="4">
        <v>0.0</v>
      </c>
      <c r="L10" s="4">
        <v>2.0</v>
      </c>
      <c r="M10" s="4">
        <v>3.0</v>
      </c>
      <c r="N10" s="4">
        <v>4.0</v>
      </c>
      <c r="O10" s="4">
        <v>10.0</v>
      </c>
      <c r="P10" s="4"/>
      <c r="Q10" s="4"/>
      <c r="R10" s="5">
        <f t="shared" si="1"/>
        <v>34</v>
      </c>
      <c r="S10" s="6">
        <f t="shared" si="2"/>
        <v>2.428571429</v>
      </c>
      <c r="T10" s="7">
        <f t="shared" si="3"/>
        <v>0.04551539491</v>
      </c>
    </row>
    <row r="11" ht="13.5" customHeight="1">
      <c r="A11" s="3" t="s">
        <v>537</v>
      </c>
      <c r="B11" s="4">
        <v>1.0</v>
      </c>
      <c r="C11" s="4">
        <v>0.0</v>
      </c>
      <c r="D11" s="4">
        <v>2.0</v>
      </c>
      <c r="E11" s="4">
        <v>3.0</v>
      </c>
      <c r="F11" s="4">
        <v>1.0</v>
      </c>
      <c r="G11" s="4">
        <v>0.0</v>
      </c>
      <c r="H11" s="4">
        <v>2.0</v>
      </c>
      <c r="I11" s="4">
        <v>2.0</v>
      </c>
      <c r="J11" s="4">
        <v>1.0</v>
      </c>
      <c r="K11" s="4">
        <v>1.0</v>
      </c>
      <c r="L11" s="4">
        <v>0.0</v>
      </c>
      <c r="M11" s="4">
        <v>1.0</v>
      </c>
      <c r="N11" s="4">
        <v>2.0</v>
      </c>
      <c r="O11" s="4">
        <v>6.0</v>
      </c>
      <c r="P11" s="4"/>
      <c r="Q11" s="4"/>
      <c r="R11" s="5">
        <f t="shared" si="1"/>
        <v>22</v>
      </c>
      <c r="S11" s="6">
        <f t="shared" si="2"/>
        <v>1.571428571</v>
      </c>
      <c r="T11" s="7">
        <f t="shared" si="3"/>
        <v>0.02945113788</v>
      </c>
    </row>
    <row r="12" ht="13.5" customHeight="1">
      <c r="A12" s="3" t="s">
        <v>538</v>
      </c>
      <c r="B12" s="4">
        <v>0.0</v>
      </c>
      <c r="C12" s="4">
        <v>2.0</v>
      </c>
      <c r="D12" s="4">
        <v>0.0</v>
      </c>
      <c r="E12" s="4">
        <v>1.0</v>
      </c>
      <c r="F12" s="4">
        <v>0.0</v>
      </c>
      <c r="G12" s="4">
        <v>1.0</v>
      </c>
      <c r="H12" s="4">
        <v>1.0</v>
      </c>
      <c r="I12" s="4">
        <v>4.0</v>
      </c>
      <c r="J12" s="4">
        <v>3.0</v>
      </c>
      <c r="K12" s="4">
        <v>1.0</v>
      </c>
      <c r="L12" s="4">
        <v>3.0</v>
      </c>
      <c r="M12" s="4">
        <v>9.0</v>
      </c>
      <c r="N12" s="4"/>
      <c r="O12" s="4"/>
      <c r="P12" s="4"/>
      <c r="Q12" s="4"/>
      <c r="R12" s="5">
        <f t="shared" si="1"/>
        <v>25</v>
      </c>
      <c r="S12" s="6">
        <f t="shared" si="2"/>
        <v>2.083333333</v>
      </c>
      <c r="T12" s="7">
        <f t="shared" si="3"/>
        <v>0.03346720214</v>
      </c>
    </row>
    <row r="13" ht="13.5" customHeight="1">
      <c r="A13" s="3" t="s">
        <v>112</v>
      </c>
      <c r="B13" s="4">
        <v>0.0</v>
      </c>
      <c r="C13" s="4">
        <v>1.0</v>
      </c>
      <c r="D13" s="4">
        <v>2.0</v>
      </c>
      <c r="E13" s="4">
        <v>0.0</v>
      </c>
      <c r="F13" s="4">
        <v>0.0</v>
      </c>
      <c r="G13" s="4">
        <v>2.0</v>
      </c>
      <c r="H13" s="4">
        <v>1.0</v>
      </c>
      <c r="I13" s="4">
        <v>2.0</v>
      </c>
      <c r="J13" s="4">
        <v>3.0</v>
      </c>
      <c r="K13" s="4">
        <v>1.0</v>
      </c>
      <c r="L13" s="4">
        <v>3.0</v>
      </c>
      <c r="M13" s="4">
        <v>5.0</v>
      </c>
      <c r="N13" s="4"/>
      <c r="O13" s="4"/>
      <c r="P13" s="4"/>
      <c r="Q13" s="4"/>
      <c r="R13" s="5">
        <f t="shared" si="1"/>
        <v>20</v>
      </c>
      <c r="S13" s="6">
        <f t="shared" si="2"/>
        <v>1.666666667</v>
      </c>
      <c r="T13" s="7">
        <f t="shared" si="3"/>
        <v>0.02677376171</v>
      </c>
    </row>
    <row r="14" ht="13.5" customHeight="1">
      <c r="A14" s="3" t="s">
        <v>82</v>
      </c>
      <c r="B14" s="4">
        <v>5.0</v>
      </c>
      <c r="C14" s="4">
        <v>1.0</v>
      </c>
      <c r="D14" s="4">
        <v>4.0</v>
      </c>
      <c r="E14" s="4">
        <v>3.0</v>
      </c>
      <c r="F14" s="4">
        <v>1.0</v>
      </c>
      <c r="G14" s="4">
        <v>3.0</v>
      </c>
      <c r="H14" s="4">
        <v>4.0</v>
      </c>
      <c r="I14" s="4">
        <v>2.0</v>
      </c>
      <c r="J14" s="4">
        <v>2.0</v>
      </c>
      <c r="K14" s="4">
        <v>6.0</v>
      </c>
      <c r="L14" s="4">
        <v>3.0</v>
      </c>
      <c r="M14" s="4"/>
      <c r="N14" s="4"/>
      <c r="O14" s="4"/>
      <c r="P14" s="4"/>
      <c r="Q14" s="4"/>
      <c r="R14" s="5">
        <f t="shared" si="1"/>
        <v>34</v>
      </c>
      <c r="S14" s="6">
        <f t="shared" si="2"/>
        <v>3.090909091</v>
      </c>
      <c r="T14" s="7">
        <f t="shared" si="3"/>
        <v>0.04551539491</v>
      </c>
    </row>
    <row r="15" ht="13.5" customHeight="1">
      <c r="A15" s="3" t="s">
        <v>100</v>
      </c>
      <c r="B15" s="4">
        <v>4.0</v>
      </c>
      <c r="C15" s="4">
        <v>1.0</v>
      </c>
      <c r="D15" s="4">
        <v>4.0</v>
      </c>
      <c r="E15" s="4">
        <v>1.0</v>
      </c>
      <c r="F15" s="4">
        <v>2.0</v>
      </c>
      <c r="G15" s="4">
        <v>5.0</v>
      </c>
      <c r="H15" s="4">
        <v>2.0</v>
      </c>
      <c r="I15" s="4">
        <v>1.0</v>
      </c>
      <c r="J15" s="4">
        <v>5.0</v>
      </c>
      <c r="K15" s="4">
        <v>4.0</v>
      </c>
      <c r="L15" s="4">
        <v>3.0</v>
      </c>
      <c r="M15" s="4"/>
      <c r="N15" s="4"/>
      <c r="O15" s="4"/>
      <c r="P15" s="4"/>
      <c r="Q15" s="4"/>
      <c r="R15" s="5">
        <f t="shared" si="1"/>
        <v>32</v>
      </c>
      <c r="S15" s="6">
        <f t="shared" si="2"/>
        <v>2.909090909</v>
      </c>
      <c r="T15" s="7">
        <f t="shared" si="3"/>
        <v>0.04283801874</v>
      </c>
    </row>
    <row r="16" ht="13.5" customHeight="1">
      <c r="A16" s="3" t="s">
        <v>134</v>
      </c>
      <c r="B16" s="4">
        <v>2.0</v>
      </c>
      <c r="C16" s="4">
        <v>1.0</v>
      </c>
      <c r="D16" s="4">
        <v>2.0</v>
      </c>
      <c r="E16" s="4">
        <v>2.0</v>
      </c>
      <c r="F16" s="4">
        <v>3.0</v>
      </c>
      <c r="G16" s="4">
        <v>1.0</v>
      </c>
      <c r="H16" s="4">
        <v>0.0</v>
      </c>
      <c r="I16" s="4">
        <v>1.0</v>
      </c>
      <c r="J16" s="4">
        <v>4.0</v>
      </c>
      <c r="K16" s="4">
        <v>4.0</v>
      </c>
      <c r="L16" s="4"/>
      <c r="M16" s="4"/>
      <c r="N16" s="4"/>
      <c r="O16" s="4"/>
      <c r="P16" s="4"/>
      <c r="Q16" s="4"/>
      <c r="R16" s="5">
        <f t="shared" si="1"/>
        <v>20</v>
      </c>
      <c r="S16" s="6">
        <f t="shared" si="2"/>
        <v>2</v>
      </c>
      <c r="T16" s="7">
        <f t="shared" si="3"/>
        <v>0.02677376171</v>
      </c>
    </row>
    <row r="17" ht="13.5" customHeight="1">
      <c r="A17" s="3" t="s">
        <v>18</v>
      </c>
      <c r="B17" s="4">
        <v>0.0</v>
      </c>
      <c r="C17" s="4">
        <v>1.0</v>
      </c>
      <c r="D17" s="4">
        <v>0.0</v>
      </c>
      <c r="E17" s="4">
        <v>1.0</v>
      </c>
      <c r="F17" s="4">
        <v>1.0</v>
      </c>
      <c r="G17" s="4">
        <v>2.0</v>
      </c>
      <c r="H17" s="4">
        <v>1.0</v>
      </c>
      <c r="I17" s="4">
        <v>3.0</v>
      </c>
      <c r="J17" s="4">
        <v>3.0</v>
      </c>
      <c r="K17" s="4">
        <v>3.0</v>
      </c>
      <c r="L17" s="4"/>
      <c r="M17" s="4"/>
      <c r="N17" s="4"/>
      <c r="O17" s="4"/>
      <c r="P17" s="4"/>
      <c r="Q17" s="4"/>
      <c r="R17" s="5">
        <f t="shared" si="1"/>
        <v>15</v>
      </c>
      <c r="S17" s="6">
        <f t="shared" si="2"/>
        <v>1.5</v>
      </c>
      <c r="T17" s="7">
        <f t="shared" si="3"/>
        <v>0.02008032129</v>
      </c>
    </row>
    <row r="18" ht="13.5" customHeight="1">
      <c r="A18" s="3" t="s">
        <v>138</v>
      </c>
      <c r="B18" s="4">
        <v>2.0</v>
      </c>
      <c r="C18" s="4">
        <v>1.0</v>
      </c>
      <c r="D18" s="4">
        <v>1.0</v>
      </c>
      <c r="E18" s="4">
        <v>1.0</v>
      </c>
      <c r="F18" s="4">
        <v>1.0</v>
      </c>
      <c r="G18" s="4">
        <v>2.0</v>
      </c>
      <c r="H18" s="4">
        <v>6.0</v>
      </c>
      <c r="I18" s="4">
        <v>8.0</v>
      </c>
      <c r="J18" s="4"/>
      <c r="K18" s="4"/>
      <c r="L18" s="4"/>
      <c r="M18" s="4"/>
      <c r="N18" s="4"/>
      <c r="O18" s="4"/>
      <c r="P18" s="4"/>
      <c r="Q18" s="4"/>
      <c r="R18" s="5">
        <f t="shared" si="1"/>
        <v>22</v>
      </c>
      <c r="S18" s="6">
        <f t="shared" si="2"/>
        <v>2.75</v>
      </c>
      <c r="T18" s="7">
        <f t="shared" si="3"/>
        <v>0.02945113788</v>
      </c>
    </row>
    <row r="19" ht="13.5" customHeight="1">
      <c r="A19" s="3" t="s">
        <v>539</v>
      </c>
      <c r="B19" s="4">
        <v>3.0</v>
      </c>
      <c r="C19" s="4">
        <v>1.0</v>
      </c>
      <c r="D19" s="4">
        <v>1.0</v>
      </c>
      <c r="E19" s="4">
        <v>2.0</v>
      </c>
      <c r="F19" s="4">
        <v>0.0</v>
      </c>
      <c r="G19" s="4">
        <v>2.0</v>
      </c>
      <c r="H19" s="4">
        <v>3.0</v>
      </c>
      <c r="I19" s="4">
        <v>6.0</v>
      </c>
      <c r="J19" s="4"/>
      <c r="K19" s="4"/>
      <c r="L19" s="4"/>
      <c r="M19" s="4"/>
      <c r="N19" s="4"/>
      <c r="O19" s="4"/>
      <c r="P19" s="4"/>
      <c r="Q19" s="4"/>
      <c r="R19" s="5">
        <f t="shared" si="1"/>
        <v>18</v>
      </c>
      <c r="S19" s="6">
        <f t="shared" si="2"/>
        <v>2.25</v>
      </c>
      <c r="T19" s="7">
        <f t="shared" si="3"/>
        <v>0.02409638554</v>
      </c>
    </row>
    <row r="20" ht="13.5" customHeight="1">
      <c r="A20" s="3" t="s">
        <v>211</v>
      </c>
      <c r="B20" s="4">
        <v>1.0</v>
      </c>
      <c r="C20" s="4">
        <v>3.0</v>
      </c>
      <c r="D20" s="4">
        <v>3.0</v>
      </c>
      <c r="E20" s="4">
        <v>4.0</v>
      </c>
      <c r="F20" s="4">
        <v>5.0</v>
      </c>
      <c r="G20" s="4">
        <v>10.0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f t="shared" si="1"/>
        <v>26</v>
      </c>
      <c r="S20" s="6">
        <f t="shared" si="2"/>
        <v>4.333333333</v>
      </c>
      <c r="T20" s="7">
        <f t="shared" si="3"/>
        <v>0.03480589023</v>
      </c>
    </row>
    <row r="21" ht="13.5" customHeight="1">
      <c r="A21" s="3" t="s">
        <v>540</v>
      </c>
      <c r="B21" s="4">
        <v>2.0</v>
      </c>
      <c r="C21" s="4">
        <v>1.0</v>
      </c>
      <c r="D21" s="4">
        <v>2.0</v>
      </c>
      <c r="E21" s="4">
        <v>3.0</v>
      </c>
      <c r="F21" s="4">
        <v>1.0</v>
      </c>
      <c r="G21" s="4">
        <v>4.0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f t="shared" si="1"/>
        <v>13</v>
      </c>
      <c r="S21" s="6">
        <f t="shared" si="2"/>
        <v>2.166666667</v>
      </c>
      <c r="T21" s="7">
        <f t="shared" si="3"/>
        <v>0.01740294511</v>
      </c>
    </row>
    <row r="22" ht="13.5" customHeight="1">
      <c r="A22" s="3" t="s">
        <v>145</v>
      </c>
      <c r="B22" s="4">
        <v>3.0</v>
      </c>
      <c r="C22" s="4">
        <v>0.0</v>
      </c>
      <c r="D22" s="4">
        <v>5.0</v>
      </c>
      <c r="E22" s="4">
        <v>9.0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5">
        <f t="shared" si="1"/>
        <v>17</v>
      </c>
      <c r="S22" s="6">
        <f t="shared" si="2"/>
        <v>4.25</v>
      </c>
      <c r="T22" s="7">
        <f t="shared" si="3"/>
        <v>0.02275769746</v>
      </c>
    </row>
    <row r="23" ht="13.5" customHeight="1">
      <c r="A23" s="3" t="s">
        <v>244</v>
      </c>
      <c r="B23" s="4">
        <v>2.0</v>
      </c>
      <c r="C23" s="4">
        <v>4.0</v>
      </c>
      <c r="D23" s="4">
        <v>2.0</v>
      </c>
      <c r="E23" s="4">
        <v>8.0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>
        <f t="shared" si="1"/>
        <v>16</v>
      </c>
      <c r="S23" s="6">
        <f t="shared" si="2"/>
        <v>4</v>
      </c>
      <c r="T23" s="7">
        <f t="shared" si="3"/>
        <v>0.02141900937</v>
      </c>
    </row>
    <row r="24" ht="13.5" customHeight="1">
      <c r="A24" s="3" t="s">
        <v>151</v>
      </c>
      <c r="B24" s="4">
        <v>3.0</v>
      </c>
      <c r="C24" s="4">
        <v>9.0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f t="shared" si="1"/>
        <v>12</v>
      </c>
      <c r="S24" s="6">
        <f t="shared" si="2"/>
        <v>6</v>
      </c>
      <c r="T24" s="7">
        <f t="shared" si="3"/>
        <v>0.01606425703</v>
      </c>
    </row>
    <row r="25" ht="13.5" customHeight="1">
      <c r="A25" s="3" t="s">
        <v>102</v>
      </c>
      <c r="B25" s="4">
        <v>2.0</v>
      </c>
      <c r="C25" s="4">
        <v>6.0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f t="shared" si="1"/>
        <v>8</v>
      </c>
      <c r="S25" s="6">
        <f t="shared" si="2"/>
        <v>4</v>
      </c>
      <c r="T25" s="7">
        <f t="shared" si="3"/>
        <v>0.01070950469</v>
      </c>
    </row>
    <row r="26" ht="13.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</row>
    <row r="27" ht="13.5" customHeight="1">
      <c r="A27" s="10" t="s">
        <v>26</v>
      </c>
      <c r="B27" s="11">
        <f t="shared" ref="B27:R27" si="4">SUM(B$2:B$26)</f>
        <v>52</v>
      </c>
      <c r="C27" s="11">
        <f t="shared" si="4"/>
        <v>56</v>
      </c>
      <c r="D27" s="11">
        <f t="shared" si="4"/>
        <v>52</v>
      </c>
      <c r="E27" s="11">
        <f t="shared" si="4"/>
        <v>56</v>
      </c>
      <c r="F27" s="11">
        <f t="shared" si="4"/>
        <v>37</v>
      </c>
      <c r="G27" s="11">
        <f t="shared" si="4"/>
        <v>49</v>
      </c>
      <c r="H27" s="11">
        <f t="shared" si="4"/>
        <v>46</v>
      </c>
      <c r="I27" s="11">
        <f t="shared" si="4"/>
        <v>49</v>
      </c>
      <c r="J27" s="11">
        <f t="shared" si="4"/>
        <v>43</v>
      </c>
      <c r="K27" s="11">
        <f t="shared" si="4"/>
        <v>42</v>
      </c>
      <c r="L27" s="11">
        <f t="shared" si="4"/>
        <v>44</v>
      </c>
      <c r="M27" s="11">
        <f t="shared" si="4"/>
        <v>42</v>
      </c>
      <c r="N27" s="11">
        <f t="shared" si="4"/>
        <v>32</v>
      </c>
      <c r="O27" s="11">
        <f t="shared" si="4"/>
        <v>55</v>
      </c>
      <c r="P27" s="11">
        <f t="shared" si="4"/>
        <v>45</v>
      </c>
      <c r="Q27" s="11">
        <f t="shared" si="4"/>
        <v>47</v>
      </c>
      <c r="R27" s="11">
        <f t="shared" si="4"/>
        <v>747</v>
      </c>
      <c r="S27" s="11"/>
      <c r="T27" s="11"/>
    </row>
    <row r="28" ht="13.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11"/>
      <c r="Q28" s="9"/>
      <c r="R28" s="9"/>
      <c r="S28" s="9"/>
      <c r="T28" s="9"/>
    </row>
    <row r="29" ht="13.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</row>
    <row r="30" ht="13.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</row>
    <row r="31" ht="13.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</row>
    <row r="32" ht="13.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</row>
    <row r="33" ht="13.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</row>
    <row r="34" ht="13.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</row>
    <row r="35" ht="13.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ht="13.5" customHeight="1">
      <c r="A38" s="9"/>
      <c r="B38" s="9"/>
      <c r="C38" s="9"/>
      <c r="D38" s="9"/>
      <c r="E38" s="13"/>
      <c r="F38" s="13"/>
      <c r="G38" s="13"/>
      <c r="H38" s="13"/>
      <c r="I38" s="13"/>
      <c r="J38" s="13"/>
      <c r="K38" s="13"/>
      <c r="L38" s="9"/>
      <c r="M38" s="9"/>
      <c r="N38" s="9"/>
      <c r="O38" s="9"/>
      <c r="P38" s="9"/>
      <c r="Q38" s="9"/>
      <c r="R38" s="9"/>
      <c r="S38" s="9"/>
      <c r="T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</row>
  </sheetData>
  <conditionalFormatting sqref="B2:Q25">
    <cfRule type="containsBlanks" dxfId="0" priority="1">
      <formula>LEN(TRIM(B2))=0</formula>
    </cfRule>
  </conditionalFormatting>
  <conditionalFormatting sqref="B2:B25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25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25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25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25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25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25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25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P2:P25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25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25">
    <cfRule type="colorScale" priority="1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25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25">
    <cfRule type="colorScale" priority="1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25">
    <cfRule type="colorScale" priority="1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25">
    <cfRule type="colorScale" priority="1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Q2:Q25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57"/>
    <col customWidth="1" min="2" max="18" width="4.71"/>
    <col customWidth="1" min="19" max="21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1">
        <v>13.0</v>
      </c>
      <c r="O1" s="1">
        <v>14.0</v>
      </c>
      <c r="P1" s="1">
        <v>15.0</v>
      </c>
      <c r="Q1" s="1">
        <v>16.0</v>
      </c>
      <c r="R1" s="1">
        <v>17.0</v>
      </c>
      <c r="S1" s="2" t="s">
        <v>1</v>
      </c>
      <c r="T1" s="2" t="s">
        <v>2</v>
      </c>
      <c r="U1" s="2" t="s">
        <v>3</v>
      </c>
    </row>
    <row r="2" ht="13.5" customHeight="1">
      <c r="A2" s="8" t="s">
        <v>12</v>
      </c>
      <c r="B2" s="4">
        <v>5.0</v>
      </c>
      <c r="C2" s="4">
        <v>3.0</v>
      </c>
      <c r="D2" s="4">
        <v>2.0</v>
      </c>
      <c r="E2" s="4">
        <v>3.0</v>
      </c>
      <c r="F2" s="4">
        <v>2.0</v>
      </c>
      <c r="G2" s="4">
        <v>8.0</v>
      </c>
      <c r="H2" s="4">
        <v>0.0</v>
      </c>
      <c r="I2" s="4">
        <v>3.0</v>
      </c>
      <c r="J2" s="4">
        <v>2.0</v>
      </c>
      <c r="K2" s="4">
        <v>6.0</v>
      </c>
      <c r="L2" s="4">
        <v>2.0</v>
      </c>
      <c r="M2" s="4">
        <v>6.0</v>
      </c>
      <c r="N2" s="4">
        <v>1.0</v>
      </c>
      <c r="O2" s="4">
        <v>4.0</v>
      </c>
      <c r="P2" s="4">
        <v>0.0</v>
      </c>
      <c r="Q2" s="4">
        <v>3.0</v>
      </c>
      <c r="R2" s="4">
        <v>5.0</v>
      </c>
      <c r="S2" s="5">
        <f t="shared" ref="S2:S33" si="1">SUM(B2:R2)</f>
        <v>55</v>
      </c>
      <c r="T2" s="6">
        <f t="shared" ref="T2:T33" si="2">AVERAGE(B2:R2)</f>
        <v>3.235294118</v>
      </c>
      <c r="U2" s="7">
        <f t="shared" ref="U2:U33" si="3">S2/$S$35</f>
        <v>0.07432432432</v>
      </c>
    </row>
    <row r="3" ht="13.5" customHeight="1">
      <c r="A3" s="8" t="s">
        <v>222</v>
      </c>
      <c r="B3" s="4">
        <v>1.0</v>
      </c>
      <c r="C3" s="4">
        <v>1.0</v>
      </c>
      <c r="D3" s="4">
        <v>4.0</v>
      </c>
      <c r="E3" s="4">
        <v>0.0</v>
      </c>
      <c r="F3" s="4">
        <v>3.0</v>
      </c>
      <c r="G3" s="4">
        <v>0.0</v>
      </c>
      <c r="H3" s="4">
        <v>4.0</v>
      </c>
      <c r="I3" s="4">
        <v>5.0</v>
      </c>
      <c r="J3" s="4">
        <v>4.0</v>
      </c>
      <c r="K3" s="4">
        <v>0.0</v>
      </c>
      <c r="L3" s="4">
        <v>6.0</v>
      </c>
      <c r="M3" s="4">
        <v>0.0</v>
      </c>
      <c r="N3" s="4">
        <v>3.0</v>
      </c>
      <c r="O3" s="4">
        <v>2.0</v>
      </c>
      <c r="P3" s="4">
        <v>7.0</v>
      </c>
      <c r="Q3" s="4">
        <v>2.0</v>
      </c>
      <c r="R3" s="4">
        <v>2.0</v>
      </c>
      <c r="S3" s="5">
        <f t="shared" si="1"/>
        <v>44</v>
      </c>
      <c r="T3" s="6">
        <f t="shared" si="2"/>
        <v>2.588235294</v>
      </c>
      <c r="U3" s="7">
        <f t="shared" si="3"/>
        <v>0.05945945946</v>
      </c>
    </row>
    <row r="4" ht="13.5" customHeight="1">
      <c r="A4" s="3" t="s">
        <v>199</v>
      </c>
      <c r="B4" s="4">
        <v>3.0</v>
      </c>
      <c r="C4" s="4">
        <v>3.0</v>
      </c>
      <c r="D4" s="4">
        <v>1.0</v>
      </c>
      <c r="E4" s="4">
        <v>1.0</v>
      </c>
      <c r="F4" s="4">
        <v>0.0</v>
      </c>
      <c r="G4" s="4">
        <v>2.0</v>
      </c>
      <c r="H4" s="4">
        <v>1.0</v>
      </c>
      <c r="I4" s="4">
        <v>2.0</v>
      </c>
      <c r="J4" s="4">
        <v>4.0</v>
      </c>
      <c r="K4" s="4">
        <v>1.0</v>
      </c>
      <c r="L4" s="4">
        <v>3.0</v>
      </c>
      <c r="M4" s="4">
        <v>1.0</v>
      </c>
      <c r="N4" s="4">
        <v>1.0</v>
      </c>
      <c r="O4" s="4">
        <v>2.0</v>
      </c>
      <c r="P4" s="4">
        <v>2.0</v>
      </c>
      <c r="Q4" s="4">
        <v>5.0</v>
      </c>
      <c r="R4" s="4">
        <v>6.0</v>
      </c>
      <c r="S4" s="5">
        <f t="shared" si="1"/>
        <v>38</v>
      </c>
      <c r="T4" s="6">
        <f t="shared" si="2"/>
        <v>2.235294118</v>
      </c>
      <c r="U4" s="7">
        <f t="shared" si="3"/>
        <v>0.05135135135</v>
      </c>
    </row>
    <row r="5" ht="13.5" customHeight="1">
      <c r="A5" s="3" t="s">
        <v>186</v>
      </c>
      <c r="B5" s="4">
        <v>1.0</v>
      </c>
      <c r="C5" s="4">
        <v>1.0</v>
      </c>
      <c r="D5" s="4">
        <v>1.0</v>
      </c>
      <c r="E5" s="4">
        <v>2.0</v>
      </c>
      <c r="F5" s="4">
        <v>3.0</v>
      </c>
      <c r="G5" s="4">
        <v>0.0</v>
      </c>
      <c r="H5" s="4">
        <v>1.0</v>
      </c>
      <c r="I5" s="4">
        <v>2.0</v>
      </c>
      <c r="J5" s="4">
        <v>2.0</v>
      </c>
      <c r="K5" s="4">
        <v>2.0</v>
      </c>
      <c r="L5" s="4">
        <v>1.0</v>
      </c>
      <c r="M5" s="4">
        <v>3.0</v>
      </c>
      <c r="N5" s="4">
        <v>5.0</v>
      </c>
      <c r="O5" s="4">
        <v>3.0</v>
      </c>
      <c r="P5" s="4">
        <v>2.0</v>
      </c>
      <c r="Q5" s="4">
        <v>5.0</v>
      </c>
      <c r="R5" s="4">
        <v>4.0</v>
      </c>
      <c r="S5" s="5">
        <f t="shared" si="1"/>
        <v>38</v>
      </c>
      <c r="T5" s="6">
        <f t="shared" si="2"/>
        <v>2.235294118</v>
      </c>
      <c r="U5" s="7">
        <f t="shared" si="3"/>
        <v>0.05135135135</v>
      </c>
    </row>
    <row r="6" ht="13.5" customHeight="1">
      <c r="A6" s="3" t="s">
        <v>7</v>
      </c>
      <c r="B6" s="4">
        <v>2.0</v>
      </c>
      <c r="C6" s="4">
        <v>1.0</v>
      </c>
      <c r="D6" s="4">
        <v>4.0</v>
      </c>
      <c r="E6" s="4">
        <v>1.0</v>
      </c>
      <c r="F6" s="4">
        <v>1.0</v>
      </c>
      <c r="G6" s="4">
        <v>0.0</v>
      </c>
      <c r="H6" s="4">
        <v>1.0</v>
      </c>
      <c r="I6" s="4">
        <v>2.0</v>
      </c>
      <c r="J6" s="4">
        <v>2.0</v>
      </c>
      <c r="K6" s="4">
        <v>3.0</v>
      </c>
      <c r="L6" s="4">
        <v>0.0</v>
      </c>
      <c r="M6" s="4">
        <v>0.0</v>
      </c>
      <c r="N6" s="4">
        <v>5.0</v>
      </c>
      <c r="O6" s="4">
        <v>4.0</v>
      </c>
      <c r="P6" s="4">
        <v>5.0</v>
      </c>
      <c r="Q6" s="4">
        <v>0.0</v>
      </c>
      <c r="R6" s="4">
        <v>1.0</v>
      </c>
      <c r="S6" s="5">
        <f t="shared" si="1"/>
        <v>32</v>
      </c>
      <c r="T6" s="6">
        <f t="shared" si="2"/>
        <v>1.882352941</v>
      </c>
      <c r="U6" s="7">
        <f t="shared" si="3"/>
        <v>0.04324324324</v>
      </c>
    </row>
    <row r="7" ht="13.5" customHeight="1">
      <c r="A7" s="3" t="s">
        <v>5</v>
      </c>
      <c r="B7" s="4">
        <v>3.0</v>
      </c>
      <c r="C7" s="4">
        <v>0.0</v>
      </c>
      <c r="D7" s="4">
        <v>1.0</v>
      </c>
      <c r="E7" s="4">
        <v>1.0</v>
      </c>
      <c r="F7" s="4">
        <v>3.0</v>
      </c>
      <c r="G7" s="4">
        <v>1.0</v>
      </c>
      <c r="H7" s="4">
        <v>2.0</v>
      </c>
      <c r="I7" s="4">
        <v>1.0</v>
      </c>
      <c r="J7" s="4">
        <v>2.0</v>
      </c>
      <c r="K7" s="4">
        <v>2.0</v>
      </c>
      <c r="L7" s="4">
        <v>3.0</v>
      </c>
      <c r="M7" s="4">
        <v>2.0</v>
      </c>
      <c r="N7" s="4">
        <v>2.0</v>
      </c>
      <c r="O7" s="4">
        <v>2.0</v>
      </c>
      <c r="P7" s="4">
        <v>1.0</v>
      </c>
      <c r="Q7" s="4">
        <v>2.0</v>
      </c>
      <c r="R7" s="4">
        <v>2.0</v>
      </c>
      <c r="S7" s="5">
        <f t="shared" si="1"/>
        <v>30</v>
      </c>
      <c r="T7" s="6">
        <f t="shared" si="2"/>
        <v>1.764705882</v>
      </c>
      <c r="U7" s="7">
        <f t="shared" si="3"/>
        <v>0.04054054054</v>
      </c>
    </row>
    <row r="8" ht="13.5" customHeight="1">
      <c r="A8" s="8" t="s">
        <v>202</v>
      </c>
      <c r="B8" s="4">
        <v>1.0</v>
      </c>
      <c r="C8" s="4">
        <v>3.0</v>
      </c>
      <c r="D8" s="4">
        <v>1.0</v>
      </c>
      <c r="E8" s="4">
        <v>6.0</v>
      </c>
      <c r="F8" s="4">
        <v>4.0</v>
      </c>
      <c r="G8" s="4">
        <v>0.0</v>
      </c>
      <c r="H8" s="4">
        <v>1.0</v>
      </c>
      <c r="I8" s="4">
        <v>0.0</v>
      </c>
      <c r="J8" s="4">
        <v>1.0</v>
      </c>
      <c r="K8" s="4">
        <v>4.0</v>
      </c>
      <c r="L8" s="4">
        <v>0.0</v>
      </c>
      <c r="M8" s="4">
        <v>1.0</v>
      </c>
      <c r="N8" s="4">
        <v>1.0</v>
      </c>
      <c r="O8" s="4">
        <v>3.0</v>
      </c>
      <c r="P8" s="4">
        <v>2.0</v>
      </c>
      <c r="Q8" s="4">
        <v>0.0</v>
      </c>
      <c r="R8" s="4">
        <v>1.0</v>
      </c>
      <c r="S8" s="5">
        <f t="shared" si="1"/>
        <v>29</v>
      </c>
      <c r="T8" s="6">
        <f t="shared" si="2"/>
        <v>1.705882353</v>
      </c>
      <c r="U8" s="7">
        <f t="shared" si="3"/>
        <v>0.03918918919</v>
      </c>
    </row>
    <row r="9" ht="13.5" customHeight="1">
      <c r="A9" s="3" t="s">
        <v>541</v>
      </c>
      <c r="B9" s="4">
        <v>3.0</v>
      </c>
      <c r="C9" s="4">
        <v>1.0</v>
      </c>
      <c r="D9" s="4">
        <v>1.0</v>
      </c>
      <c r="E9" s="4">
        <v>0.0</v>
      </c>
      <c r="F9" s="4">
        <v>0.0</v>
      </c>
      <c r="G9" s="4">
        <v>0.0</v>
      </c>
      <c r="H9" s="4">
        <v>3.0</v>
      </c>
      <c r="I9" s="4">
        <v>1.0</v>
      </c>
      <c r="J9" s="4">
        <v>1.0</v>
      </c>
      <c r="K9" s="4">
        <v>4.0</v>
      </c>
      <c r="L9" s="4">
        <v>1.0</v>
      </c>
      <c r="M9" s="4">
        <v>3.0</v>
      </c>
      <c r="N9" s="4">
        <v>1.0</v>
      </c>
      <c r="O9" s="4">
        <v>1.0</v>
      </c>
      <c r="P9" s="4">
        <v>1.0</v>
      </c>
      <c r="Q9" s="4">
        <v>2.0</v>
      </c>
      <c r="R9" s="4">
        <v>2.0</v>
      </c>
      <c r="S9" s="5">
        <f t="shared" si="1"/>
        <v>25</v>
      </c>
      <c r="T9" s="6">
        <f t="shared" si="2"/>
        <v>1.470588235</v>
      </c>
      <c r="U9" s="7">
        <f t="shared" si="3"/>
        <v>0.03378378378</v>
      </c>
    </row>
    <row r="10" ht="13.5" customHeight="1">
      <c r="A10" s="8" t="s">
        <v>142</v>
      </c>
      <c r="B10" s="4">
        <v>4.0</v>
      </c>
      <c r="C10" s="4">
        <v>0.0</v>
      </c>
      <c r="D10" s="4">
        <v>1.0</v>
      </c>
      <c r="E10" s="4">
        <v>1.0</v>
      </c>
      <c r="F10" s="4">
        <v>2.0</v>
      </c>
      <c r="G10" s="4">
        <v>0.0</v>
      </c>
      <c r="H10" s="4">
        <v>0.0</v>
      </c>
      <c r="I10" s="4">
        <v>2.0</v>
      </c>
      <c r="J10" s="4">
        <v>3.0</v>
      </c>
      <c r="K10" s="4">
        <v>3.0</v>
      </c>
      <c r="L10" s="4">
        <v>3.0</v>
      </c>
      <c r="M10" s="4">
        <v>0.0</v>
      </c>
      <c r="N10" s="4">
        <v>0.0</v>
      </c>
      <c r="O10" s="4">
        <v>2.0</v>
      </c>
      <c r="P10" s="4">
        <v>2.0</v>
      </c>
      <c r="Q10" s="4">
        <v>0.0</v>
      </c>
      <c r="R10" s="4">
        <v>2.0</v>
      </c>
      <c r="S10" s="5">
        <f t="shared" si="1"/>
        <v>25</v>
      </c>
      <c r="T10" s="6">
        <f t="shared" si="2"/>
        <v>1.470588235</v>
      </c>
      <c r="U10" s="7">
        <f t="shared" si="3"/>
        <v>0.03378378378</v>
      </c>
    </row>
    <row r="11" ht="13.5" customHeight="1">
      <c r="A11" s="8" t="s">
        <v>277</v>
      </c>
      <c r="B11" s="4">
        <v>1.0</v>
      </c>
      <c r="C11" s="4">
        <v>0.0</v>
      </c>
      <c r="D11" s="4">
        <v>4.0</v>
      </c>
      <c r="E11" s="4">
        <v>3.0</v>
      </c>
      <c r="F11" s="4">
        <v>0.0</v>
      </c>
      <c r="G11" s="4">
        <v>1.0</v>
      </c>
      <c r="H11" s="4">
        <v>0.0</v>
      </c>
      <c r="I11" s="4">
        <v>2.0</v>
      </c>
      <c r="J11" s="4">
        <v>2.0</v>
      </c>
      <c r="K11" s="4">
        <v>0.0</v>
      </c>
      <c r="L11" s="4">
        <v>2.0</v>
      </c>
      <c r="M11" s="4">
        <v>3.0</v>
      </c>
      <c r="N11" s="4">
        <v>1.0</v>
      </c>
      <c r="O11" s="4">
        <v>0.0</v>
      </c>
      <c r="P11" s="4">
        <v>0.0</v>
      </c>
      <c r="Q11" s="4">
        <v>4.0</v>
      </c>
      <c r="R11" s="4">
        <v>0.0</v>
      </c>
      <c r="S11" s="5">
        <f t="shared" si="1"/>
        <v>23</v>
      </c>
      <c r="T11" s="6">
        <f t="shared" si="2"/>
        <v>1.352941176</v>
      </c>
      <c r="U11" s="7">
        <f t="shared" si="3"/>
        <v>0.03108108108</v>
      </c>
    </row>
    <row r="12" ht="13.5" customHeight="1">
      <c r="A12" s="8" t="s">
        <v>231</v>
      </c>
      <c r="B12" s="4">
        <v>2.0</v>
      </c>
      <c r="C12" s="4">
        <v>1.0</v>
      </c>
      <c r="D12" s="4">
        <v>2.0</v>
      </c>
      <c r="E12" s="4">
        <v>2.0</v>
      </c>
      <c r="F12" s="4">
        <v>2.0</v>
      </c>
      <c r="G12" s="4">
        <v>1.0</v>
      </c>
      <c r="H12" s="4">
        <v>2.0</v>
      </c>
      <c r="I12" s="4">
        <v>0.0</v>
      </c>
      <c r="J12" s="4">
        <v>1.0</v>
      </c>
      <c r="K12" s="4">
        <v>0.0</v>
      </c>
      <c r="L12" s="4">
        <v>1.0</v>
      </c>
      <c r="M12" s="4">
        <v>2.0</v>
      </c>
      <c r="N12" s="4">
        <v>1.0</v>
      </c>
      <c r="O12" s="4">
        <v>2.0</v>
      </c>
      <c r="P12" s="4">
        <v>2.0</v>
      </c>
      <c r="Q12" s="4">
        <v>0.0</v>
      </c>
      <c r="R12" s="4">
        <v>0.0</v>
      </c>
      <c r="S12" s="5">
        <f t="shared" si="1"/>
        <v>21</v>
      </c>
      <c r="T12" s="6">
        <f t="shared" si="2"/>
        <v>1.235294118</v>
      </c>
      <c r="U12" s="7">
        <f t="shared" si="3"/>
        <v>0.02837837838</v>
      </c>
    </row>
    <row r="13" ht="13.5" customHeight="1">
      <c r="A13" s="8" t="s">
        <v>255</v>
      </c>
      <c r="B13" s="4">
        <v>2.0</v>
      </c>
      <c r="C13" s="4">
        <v>1.0</v>
      </c>
      <c r="D13" s="4">
        <v>1.0</v>
      </c>
      <c r="E13" s="4">
        <v>2.0</v>
      </c>
      <c r="F13" s="4">
        <v>0.0</v>
      </c>
      <c r="G13" s="4">
        <v>0.0</v>
      </c>
      <c r="H13" s="4">
        <v>1.0</v>
      </c>
      <c r="I13" s="4">
        <v>0.0</v>
      </c>
      <c r="J13" s="4">
        <v>0.0</v>
      </c>
      <c r="K13" s="4">
        <v>1.0</v>
      </c>
      <c r="L13" s="4">
        <v>1.0</v>
      </c>
      <c r="M13" s="4">
        <v>2.0</v>
      </c>
      <c r="N13" s="4">
        <v>3.0</v>
      </c>
      <c r="O13" s="4">
        <v>1.0</v>
      </c>
      <c r="P13" s="4">
        <v>2.0</v>
      </c>
      <c r="Q13" s="4">
        <v>1.0</v>
      </c>
      <c r="R13" s="4">
        <v>1.0</v>
      </c>
      <c r="S13" s="5">
        <f t="shared" si="1"/>
        <v>19</v>
      </c>
      <c r="T13" s="6">
        <f t="shared" si="2"/>
        <v>1.117647059</v>
      </c>
      <c r="U13" s="7">
        <f t="shared" si="3"/>
        <v>0.02567567568</v>
      </c>
    </row>
    <row r="14" ht="13.5" customHeight="1">
      <c r="A14" s="3" t="s">
        <v>130</v>
      </c>
      <c r="B14" s="4">
        <v>4.0</v>
      </c>
      <c r="C14" s="4">
        <v>0.0</v>
      </c>
      <c r="D14" s="4">
        <v>0.0</v>
      </c>
      <c r="E14" s="4">
        <v>0.0</v>
      </c>
      <c r="F14" s="4">
        <v>2.0</v>
      </c>
      <c r="G14" s="4">
        <v>0.0</v>
      </c>
      <c r="H14" s="4">
        <v>2.0</v>
      </c>
      <c r="I14" s="4">
        <v>2.0</v>
      </c>
      <c r="J14" s="4">
        <v>0.0</v>
      </c>
      <c r="K14" s="4">
        <v>2.0</v>
      </c>
      <c r="L14" s="4">
        <v>1.0</v>
      </c>
      <c r="M14" s="4">
        <v>1.0</v>
      </c>
      <c r="N14" s="4">
        <v>2.0</v>
      </c>
      <c r="O14" s="4">
        <v>1.0</v>
      </c>
      <c r="P14" s="4">
        <v>2.0</v>
      </c>
      <c r="Q14" s="4">
        <v>0.0</v>
      </c>
      <c r="R14" s="4">
        <v>0.0</v>
      </c>
      <c r="S14" s="5">
        <f t="shared" si="1"/>
        <v>19</v>
      </c>
      <c r="T14" s="6">
        <f t="shared" si="2"/>
        <v>1.117647059</v>
      </c>
      <c r="U14" s="7">
        <f t="shared" si="3"/>
        <v>0.02567567568</v>
      </c>
    </row>
    <row r="15" ht="13.5" customHeight="1">
      <c r="A15" s="8" t="s">
        <v>120</v>
      </c>
      <c r="B15" s="4">
        <v>3.0</v>
      </c>
      <c r="C15" s="4">
        <v>0.0</v>
      </c>
      <c r="D15" s="4">
        <v>1.0</v>
      </c>
      <c r="E15" s="4">
        <v>2.0</v>
      </c>
      <c r="F15" s="4">
        <v>1.0</v>
      </c>
      <c r="G15" s="4">
        <v>3.0</v>
      </c>
      <c r="H15" s="4">
        <v>0.0</v>
      </c>
      <c r="I15" s="4">
        <v>1.0</v>
      </c>
      <c r="J15" s="4">
        <v>0.0</v>
      </c>
      <c r="K15" s="4">
        <v>1.0</v>
      </c>
      <c r="L15" s="4">
        <v>2.0</v>
      </c>
      <c r="M15" s="4">
        <v>1.0</v>
      </c>
      <c r="N15" s="4">
        <v>1.0</v>
      </c>
      <c r="O15" s="4">
        <v>1.0</v>
      </c>
      <c r="P15" s="4">
        <v>0.0</v>
      </c>
      <c r="Q15" s="4">
        <v>1.0</v>
      </c>
      <c r="R15" s="4">
        <v>0.0</v>
      </c>
      <c r="S15" s="5">
        <f t="shared" si="1"/>
        <v>18</v>
      </c>
      <c r="T15" s="6">
        <f t="shared" si="2"/>
        <v>1.058823529</v>
      </c>
      <c r="U15" s="7">
        <f t="shared" si="3"/>
        <v>0.02432432432</v>
      </c>
    </row>
    <row r="16" ht="13.5" customHeight="1">
      <c r="A16" s="3" t="s">
        <v>18</v>
      </c>
      <c r="B16" s="4">
        <v>1.0</v>
      </c>
      <c r="C16" s="4">
        <v>0.0</v>
      </c>
      <c r="D16" s="4">
        <v>1.0</v>
      </c>
      <c r="E16" s="4">
        <v>0.0</v>
      </c>
      <c r="F16" s="4">
        <v>0.0</v>
      </c>
      <c r="G16" s="4">
        <v>2.0</v>
      </c>
      <c r="H16" s="4">
        <v>1.0</v>
      </c>
      <c r="I16" s="4">
        <v>0.0</v>
      </c>
      <c r="J16" s="4">
        <v>0.0</v>
      </c>
      <c r="K16" s="4">
        <v>0.0</v>
      </c>
      <c r="L16" s="4">
        <v>0.0</v>
      </c>
      <c r="M16" s="4">
        <v>1.0</v>
      </c>
      <c r="N16" s="4">
        <v>1.0</v>
      </c>
      <c r="O16" s="4">
        <v>0.0</v>
      </c>
      <c r="P16" s="4">
        <v>1.0</v>
      </c>
      <c r="Q16" s="4">
        <v>3.0</v>
      </c>
      <c r="R16" s="4">
        <v>2.0</v>
      </c>
      <c r="S16" s="5">
        <f t="shared" si="1"/>
        <v>13</v>
      </c>
      <c r="T16" s="6">
        <f t="shared" si="2"/>
        <v>0.7647058824</v>
      </c>
      <c r="U16" s="7">
        <f t="shared" si="3"/>
        <v>0.01756756757</v>
      </c>
    </row>
    <row r="17" ht="13.5" customHeight="1">
      <c r="A17" s="8" t="s">
        <v>217</v>
      </c>
      <c r="B17" s="4">
        <v>1.0</v>
      </c>
      <c r="C17" s="4">
        <v>0.0</v>
      </c>
      <c r="D17" s="4">
        <v>0.0</v>
      </c>
      <c r="E17" s="4">
        <v>0.0</v>
      </c>
      <c r="F17" s="4">
        <v>0.0</v>
      </c>
      <c r="G17" s="4">
        <v>1.0</v>
      </c>
      <c r="H17" s="4">
        <v>0.0</v>
      </c>
      <c r="I17" s="4">
        <v>0.0</v>
      </c>
      <c r="J17" s="4">
        <v>2.0</v>
      </c>
      <c r="K17" s="4">
        <v>1.0</v>
      </c>
      <c r="L17" s="4">
        <v>0.0</v>
      </c>
      <c r="M17" s="4">
        <v>2.0</v>
      </c>
      <c r="N17" s="4">
        <v>0.0</v>
      </c>
      <c r="O17" s="4">
        <v>2.0</v>
      </c>
      <c r="P17" s="4">
        <v>1.0</v>
      </c>
      <c r="Q17" s="4">
        <v>0.0</v>
      </c>
      <c r="R17" s="4">
        <v>2.0</v>
      </c>
      <c r="S17" s="5">
        <f t="shared" si="1"/>
        <v>12</v>
      </c>
      <c r="T17" s="6">
        <f t="shared" si="2"/>
        <v>0.7058823529</v>
      </c>
      <c r="U17" s="7">
        <f t="shared" si="3"/>
        <v>0.01621621622</v>
      </c>
    </row>
    <row r="18" ht="13.5" customHeight="1">
      <c r="A18" s="3" t="s">
        <v>15</v>
      </c>
      <c r="B18" s="4">
        <v>2.0</v>
      </c>
      <c r="C18" s="4">
        <v>6.0</v>
      </c>
      <c r="D18" s="4">
        <v>3.0</v>
      </c>
      <c r="E18" s="4">
        <v>3.0</v>
      </c>
      <c r="F18" s="4">
        <v>1.0</v>
      </c>
      <c r="G18" s="4">
        <v>8.0</v>
      </c>
      <c r="H18" s="4">
        <v>2.0</v>
      </c>
      <c r="I18" s="4">
        <v>3.0</v>
      </c>
      <c r="J18" s="4">
        <v>1.0</v>
      </c>
      <c r="K18" s="4">
        <v>6.0</v>
      </c>
      <c r="L18" s="4">
        <v>1.0</v>
      </c>
      <c r="M18" s="4">
        <v>2.0</v>
      </c>
      <c r="N18" s="4">
        <v>4.0</v>
      </c>
      <c r="O18" s="4">
        <v>8.0</v>
      </c>
      <c r="P18" s="4">
        <v>0.0</v>
      </c>
      <c r="Q18" s="4">
        <v>8.0</v>
      </c>
      <c r="R18" s="4">
        <v>3.0</v>
      </c>
      <c r="S18" s="5">
        <f t="shared" si="1"/>
        <v>61</v>
      </c>
      <c r="T18" s="6">
        <f t="shared" si="2"/>
        <v>3.588235294</v>
      </c>
      <c r="U18" s="7">
        <f t="shared" si="3"/>
        <v>0.08243243243</v>
      </c>
    </row>
    <row r="19" ht="13.5" customHeight="1">
      <c r="A19" s="3" t="s">
        <v>195</v>
      </c>
      <c r="B19" s="4">
        <v>0.0</v>
      </c>
      <c r="C19" s="4">
        <v>0.0</v>
      </c>
      <c r="D19" s="4">
        <v>0.0</v>
      </c>
      <c r="E19" s="4">
        <v>1.0</v>
      </c>
      <c r="F19" s="4">
        <v>0.0</v>
      </c>
      <c r="G19" s="4">
        <v>1.0</v>
      </c>
      <c r="H19" s="4">
        <v>1.0</v>
      </c>
      <c r="I19" s="4">
        <v>2.0</v>
      </c>
      <c r="J19" s="4">
        <v>1.0</v>
      </c>
      <c r="K19" s="4">
        <v>0.0</v>
      </c>
      <c r="L19" s="4">
        <v>0.0</v>
      </c>
      <c r="M19" s="4">
        <v>0.0</v>
      </c>
      <c r="N19" s="4">
        <v>0.0</v>
      </c>
      <c r="O19" s="4">
        <v>2.0</v>
      </c>
      <c r="P19" s="4">
        <v>6.0</v>
      </c>
      <c r="Q19" s="4"/>
      <c r="R19" s="4"/>
      <c r="S19" s="5">
        <f t="shared" si="1"/>
        <v>14</v>
      </c>
      <c r="T19" s="6">
        <f t="shared" si="2"/>
        <v>0.9333333333</v>
      </c>
      <c r="U19" s="7">
        <f t="shared" si="3"/>
        <v>0.01891891892</v>
      </c>
    </row>
    <row r="20" ht="13.5" customHeight="1">
      <c r="A20" s="3" t="s">
        <v>76</v>
      </c>
      <c r="B20" s="4">
        <v>4.0</v>
      </c>
      <c r="C20" s="4">
        <v>2.0</v>
      </c>
      <c r="D20" s="4">
        <v>0.0</v>
      </c>
      <c r="E20" s="4">
        <v>1.0</v>
      </c>
      <c r="F20" s="4">
        <v>0.0</v>
      </c>
      <c r="G20" s="4">
        <v>4.0</v>
      </c>
      <c r="H20" s="4">
        <v>0.0</v>
      </c>
      <c r="I20" s="4">
        <v>1.0</v>
      </c>
      <c r="J20" s="4">
        <v>1.0</v>
      </c>
      <c r="K20" s="4">
        <v>2.0</v>
      </c>
      <c r="L20" s="4">
        <v>0.0</v>
      </c>
      <c r="M20" s="4">
        <v>5.0</v>
      </c>
      <c r="N20" s="4">
        <v>1.0</v>
      </c>
      <c r="O20" s="4">
        <v>5.0</v>
      </c>
      <c r="P20" s="4"/>
      <c r="Q20" s="4"/>
      <c r="R20" s="4"/>
      <c r="S20" s="5">
        <f t="shared" si="1"/>
        <v>26</v>
      </c>
      <c r="T20" s="6">
        <f t="shared" si="2"/>
        <v>1.857142857</v>
      </c>
      <c r="U20" s="7">
        <f t="shared" si="3"/>
        <v>0.03513513514</v>
      </c>
    </row>
    <row r="21" ht="13.5" customHeight="1">
      <c r="A21" s="3" t="s">
        <v>21</v>
      </c>
      <c r="B21" s="4">
        <v>2.0</v>
      </c>
      <c r="C21" s="4">
        <v>0.0</v>
      </c>
      <c r="D21" s="4">
        <v>0.0</v>
      </c>
      <c r="E21" s="4">
        <v>0.0</v>
      </c>
      <c r="F21" s="4">
        <v>2.0</v>
      </c>
      <c r="G21" s="4">
        <v>0.0</v>
      </c>
      <c r="H21" s="4">
        <v>8.0</v>
      </c>
      <c r="I21" s="4">
        <v>1.0</v>
      </c>
      <c r="J21" s="4">
        <v>7.0</v>
      </c>
      <c r="K21" s="4">
        <v>6.0</v>
      </c>
      <c r="L21" s="4">
        <v>3.0</v>
      </c>
      <c r="M21" s="4">
        <v>4.0</v>
      </c>
      <c r="N21" s="4">
        <v>5.0</v>
      </c>
      <c r="O21" s="4"/>
      <c r="P21" s="4"/>
      <c r="Q21" s="4"/>
      <c r="R21" s="4"/>
      <c r="S21" s="5">
        <f t="shared" si="1"/>
        <v>38</v>
      </c>
      <c r="T21" s="6">
        <f t="shared" si="2"/>
        <v>2.923076923</v>
      </c>
      <c r="U21" s="7">
        <f t="shared" si="3"/>
        <v>0.05135135135</v>
      </c>
    </row>
    <row r="22" ht="13.5" customHeight="1">
      <c r="A22" s="3" t="s">
        <v>542</v>
      </c>
      <c r="B22" s="4">
        <v>2.0</v>
      </c>
      <c r="C22" s="4">
        <v>1.0</v>
      </c>
      <c r="D22" s="4">
        <v>1.0</v>
      </c>
      <c r="E22" s="4">
        <v>1.0</v>
      </c>
      <c r="F22" s="4">
        <v>2.0</v>
      </c>
      <c r="G22" s="4">
        <v>3.0</v>
      </c>
      <c r="H22" s="4">
        <v>0.0</v>
      </c>
      <c r="I22" s="4">
        <v>1.0</v>
      </c>
      <c r="J22" s="4">
        <v>0.0</v>
      </c>
      <c r="K22" s="4">
        <v>0.0</v>
      </c>
      <c r="L22" s="4">
        <v>1.0</v>
      </c>
      <c r="M22" s="4">
        <v>6.0</v>
      </c>
      <c r="N22" s="4"/>
      <c r="O22" s="4"/>
      <c r="P22" s="4"/>
      <c r="Q22" s="4"/>
      <c r="R22" s="4"/>
      <c r="S22" s="5">
        <f t="shared" si="1"/>
        <v>18</v>
      </c>
      <c r="T22" s="6">
        <f t="shared" si="2"/>
        <v>1.5</v>
      </c>
      <c r="U22" s="7">
        <f t="shared" si="3"/>
        <v>0.02432432432</v>
      </c>
    </row>
    <row r="23" ht="13.5" customHeight="1">
      <c r="A23" s="3" t="s">
        <v>204</v>
      </c>
      <c r="B23" s="4">
        <v>5.0</v>
      </c>
      <c r="C23" s="4">
        <v>2.0</v>
      </c>
      <c r="D23" s="4">
        <v>2.0</v>
      </c>
      <c r="E23" s="4">
        <v>2.0</v>
      </c>
      <c r="F23" s="4">
        <v>3.0</v>
      </c>
      <c r="G23" s="4">
        <v>1.0</v>
      </c>
      <c r="H23" s="4">
        <v>0.0</v>
      </c>
      <c r="I23" s="4">
        <v>4.0</v>
      </c>
      <c r="J23" s="4">
        <v>3.0</v>
      </c>
      <c r="K23" s="4">
        <v>1.0</v>
      </c>
      <c r="L23" s="4">
        <v>7.0</v>
      </c>
      <c r="M23" s="4"/>
      <c r="N23" s="4"/>
      <c r="O23" s="4"/>
      <c r="P23" s="4"/>
      <c r="Q23" s="4"/>
      <c r="R23" s="4"/>
      <c r="S23" s="5">
        <f t="shared" si="1"/>
        <v>30</v>
      </c>
      <c r="T23" s="6">
        <f t="shared" si="2"/>
        <v>2.727272727</v>
      </c>
      <c r="U23" s="7">
        <f t="shared" si="3"/>
        <v>0.04054054054</v>
      </c>
    </row>
    <row r="24" ht="13.5" customHeight="1">
      <c r="A24" s="3" t="s">
        <v>20</v>
      </c>
      <c r="B24" s="4">
        <v>1.0</v>
      </c>
      <c r="C24" s="4">
        <v>0.0</v>
      </c>
      <c r="D24" s="4">
        <v>2.0</v>
      </c>
      <c r="E24" s="4">
        <v>1.0</v>
      </c>
      <c r="F24" s="4">
        <v>1.0</v>
      </c>
      <c r="G24" s="4">
        <v>1.0</v>
      </c>
      <c r="H24" s="4">
        <v>1.0</v>
      </c>
      <c r="I24" s="4">
        <v>2.0</v>
      </c>
      <c r="J24" s="4">
        <v>0.0</v>
      </c>
      <c r="K24" s="4">
        <v>6.0</v>
      </c>
      <c r="L24" s="4"/>
      <c r="M24" s="4"/>
      <c r="N24" s="4"/>
      <c r="O24" s="4"/>
      <c r="P24" s="4"/>
      <c r="Q24" s="4"/>
      <c r="R24" s="4"/>
      <c r="S24" s="5">
        <f t="shared" si="1"/>
        <v>15</v>
      </c>
      <c r="T24" s="6">
        <f t="shared" si="2"/>
        <v>1.5</v>
      </c>
      <c r="U24" s="7">
        <f t="shared" si="3"/>
        <v>0.02027027027</v>
      </c>
    </row>
    <row r="25" ht="13.5" customHeight="1">
      <c r="A25" s="3" t="s">
        <v>285</v>
      </c>
      <c r="B25" s="4">
        <v>1.0</v>
      </c>
      <c r="C25" s="4">
        <v>0.0</v>
      </c>
      <c r="D25" s="4">
        <v>0.0</v>
      </c>
      <c r="E25" s="4">
        <v>1.0</v>
      </c>
      <c r="F25" s="4">
        <v>2.0</v>
      </c>
      <c r="G25" s="4">
        <v>0.0</v>
      </c>
      <c r="H25" s="4">
        <v>6.0</v>
      </c>
      <c r="I25" s="4">
        <v>0.0</v>
      </c>
      <c r="J25" s="4">
        <v>6.0</v>
      </c>
      <c r="K25" s="4"/>
      <c r="L25" s="4"/>
      <c r="M25" s="4"/>
      <c r="N25" s="4"/>
      <c r="O25" s="4"/>
      <c r="P25" s="4"/>
      <c r="Q25" s="4"/>
      <c r="R25" s="4"/>
      <c r="S25" s="5">
        <f t="shared" si="1"/>
        <v>16</v>
      </c>
      <c r="T25" s="6">
        <f t="shared" si="2"/>
        <v>1.777777778</v>
      </c>
      <c r="U25" s="7">
        <f t="shared" si="3"/>
        <v>0.02162162162</v>
      </c>
    </row>
    <row r="26" ht="13.5" customHeight="1">
      <c r="A26" s="3" t="s">
        <v>25</v>
      </c>
      <c r="B26" s="4">
        <v>1.0</v>
      </c>
      <c r="C26" s="4">
        <v>1.0</v>
      </c>
      <c r="D26" s="4">
        <v>0.0</v>
      </c>
      <c r="E26" s="4">
        <v>5.0</v>
      </c>
      <c r="F26" s="4">
        <v>2.0</v>
      </c>
      <c r="G26" s="4">
        <v>1.0</v>
      </c>
      <c r="H26" s="4">
        <v>1.0</v>
      </c>
      <c r="I26" s="4">
        <v>8.0</v>
      </c>
      <c r="J26" s="4"/>
      <c r="K26" s="4"/>
      <c r="L26" s="4"/>
      <c r="M26" s="4"/>
      <c r="N26" s="4"/>
      <c r="O26" s="4"/>
      <c r="P26" s="4"/>
      <c r="Q26" s="4"/>
      <c r="R26" s="4"/>
      <c r="S26" s="5">
        <f t="shared" si="1"/>
        <v>19</v>
      </c>
      <c r="T26" s="6">
        <f t="shared" si="2"/>
        <v>2.375</v>
      </c>
      <c r="U26" s="7">
        <f t="shared" si="3"/>
        <v>0.02567567568</v>
      </c>
    </row>
    <row r="27" ht="13.5" customHeight="1">
      <c r="A27" s="3" t="s">
        <v>13</v>
      </c>
      <c r="B27" s="4">
        <v>3.0</v>
      </c>
      <c r="C27" s="4">
        <v>1.0</v>
      </c>
      <c r="D27" s="4">
        <v>4.0</v>
      </c>
      <c r="E27" s="4">
        <v>0.0</v>
      </c>
      <c r="F27" s="4">
        <v>3.0</v>
      </c>
      <c r="G27" s="4">
        <v>0.0</v>
      </c>
      <c r="H27" s="4">
        <v>7.0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5">
        <f t="shared" si="1"/>
        <v>18</v>
      </c>
      <c r="T27" s="6">
        <f t="shared" si="2"/>
        <v>2.571428571</v>
      </c>
      <c r="U27" s="7">
        <f t="shared" si="3"/>
        <v>0.02432432432</v>
      </c>
    </row>
    <row r="28" ht="13.5" customHeight="1">
      <c r="A28" s="3" t="s">
        <v>518</v>
      </c>
      <c r="B28" s="4">
        <v>4.0</v>
      </c>
      <c r="C28" s="4">
        <v>1.0</v>
      </c>
      <c r="D28" s="4">
        <v>0.0</v>
      </c>
      <c r="E28" s="4">
        <v>2.0</v>
      </c>
      <c r="F28" s="4">
        <v>2.0</v>
      </c>
      <c r="G28" s="4">
        <v>6.0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5">
        <f t="shared" si="1"/>
        <v>15</v>
      </c>
      <c r="T28" s="6">
        <f t="shared" si="2"/>
        <v>2.5</v>
      </c>
      <c r="U28" s="7">
        <f t="shared" si="3"/>
        <v>0.02027027027</v>
      </c>
    </row>
    <row r="29" ht="13.5" customHeight="1">
      <c r="A29" s="3" t="s">
        <v>14</v>
      </c>
      <c r="B29" s="4">
        <v>1.0</v>
      </c>
      <c r="C29" s="4">
        <v>0.0</v>
      </c>
      <c r="D29" s="4">
        <v>0.0</v>
      </c>
      <c r="E29" s="4">
        <v>0.0</v>
      </c>
      <c r="F29" s="4">
        <v>1.0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5">
        <f t="shared" si="1"/>
        <v>2</v>
      </c>
      <c r="T29" s="6">
        <f t="shared" si="2"/>
        <v>0.4</v>
      </c>
      <c r="U29" s="7">
        <f t="shared" si="3"/>
        <v>0.002702702703</v>
      </c>
    </row>
    <row r="30" ht="13.5" customHeight="1">
      <c r="A30" s="3" t="s">
        <v>151</v>
      </c>
      <c r="B30" s="4">
        <v>2.0</v>
      </c>
      <c r="C30" s="4">
        <v>0.0</v>
      </c>
      <c r="D30" s="4">
        <v>0.0</v>
      </c>
      <c r="E30" s="4">
        <v>7.0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5">
        <f t="shared" si="1"/>
        <v>9</v>
      </c>
      <c r="T30" s="6">
        <f t="shared" si="2"/>
        <v>2.25</v>
      </c>
      <c r="U30" s="7">
        <f t="shared" si="3"/>
        <v>0.01216216216</v>
      </c>
    </row>
    <row r="31" ht="13.5" customHeight="1">
      <c r="A31" s="3" t="s">
        <v>543</v>
      </c>
      <c r="B31" s="4">
        <v>2.0</v>
      </c>
      <c r="C31" s="4">
        <v>1.0</v>
      </c>
      <c r="D31" s="4">
        <v>3.0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5">
        <f t="shared" si="1"/>
        <v>6</v>
      </c>
      <c r="T31" s="6">
        <f t="shared" si="2"/>
        <v>2</v>
      </c>
      <c r="U31" s="7">
        <f t="shared" si="3"/>
        <v>0.008108108108</v>
      </c>
    </row>
    <row r="32" ht="13.5" customHeight="1">
      <c r="A32" s="3" t="s">
        <v>544</v>
      </c>
      <c r="B32" s="4">
        <v>1.0</v>
      </c>
      <c r="C32" s="4">
        <v>10.0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5">
        <f t="shared" si="1"/>
        <v>11</v>
      </c>
      <c r="T32" s="6">
        <f t="shared" si="2"/>
        <v>5.5</v>
      </c>
      <c r="U32" s="7">
        <f t="shared" si="3"/>
        <v>0.01486486486</v>
      </c>
    </row>
    <row r="33" ht="13.5" customHeight="1">
      <c r="A33" s="3" t="s">
        <v>545</v>
      </c>
      <c r="B33" s="4">
        <v>1.0</v>
      </c>
      <c r="C33" s="4">
        <v>0.0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5">
        <f t="shared" si="1"/>
        <v>1</v>
      </c>
      <c r="T33" s="6">
        <f t="shared" si="2"/>
        <v>0.5</v>
      </c>
      <c r="U33" s="7">
        <f t="shared" si="3"/>
        <v>0.001351351351</v>
      </c>
    </row>
    <row r="34" ht="13.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</row>
    <row r="35" ht="13.5" customHeight="1">
      <c r="A35" s="10" t="s">
        <v>26</v>
      </c>
      <c r="B35" s="11">
        <f t="shared" ref="B35:S35" si="4">SUM(B$2:B$34)</f>
        <v>69</v>
      </c>
      <c r="C35" s="11">
        <f t="shared" si="4"/>
        <v>40</v>
      </c>
      <c r="D35" s="11">
        <f t="shared" si="4"/>
        <v>40</v>
      </c>
      <c r="E35" s="11">
        <f t="shared" si="4"/>
        <v>48</v>
      </c>
      <c r="F35" s="11">
        <f t="shared" si="4"/>
        <v>42</v>
      </c>
      <c r="G35" s="11">
        <f t="shared" si="4"/>
        <v>44</v>
      </c>
      <c r="H35" s="11">
        <f t="shared" si="4"/>
        <v>45</v>
      </c>
      <c r="I35" s="11">
        <f t="shared" si="4"/>
        <v>45</v>
      </c>
      <c r="J35" s="11">
        <f t="shared" si="4"/>
        <v>45</v>
      </c>
      <c r="K35" s="11">
        <f t="shared" si="4"/>
        <v>51</v>
      </c>
      <c r="L35" s="11">
        <f t="shared" si="4"/>
        <v>38</v>
      </c>
      <c r="M35" s="11">
        <f t="shared" si="4"/>
        <v>45</v>
      </c>
      <c r="N35" s="11">
        <f t="shared" si="4"/>
        <v>38</v>
      </c>
      <c r="O35" s="11">
        <f t="shared" si="4"/>
        <v>45</v>
      </c>
      <c r="P35" s="11">
        <f t="shared" si="4"/>
        <v>36</v>
      </c>
      <c r="Q35" s="11">
        <f t="shared" si="4"/>
        <v>36</v>
      </c>
      <c r="R35" s="11">
        <f t="shared" si="4"/>
        <v>33</v>
      </c>
      <c r="S35" s="11">
        <f t="shared" si="4"/>
        <v>740</v>
      </c>
      <c r="T35" s="11"/>
      <c r="U35" s="11"/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11"/>
      <c r="Q36" s="9"/>
      <c r="R36" s="9"/>
      <c r="S36" s="9"/>
      <c r="T36" s="9"/>
      <c r="U36" s="9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ht="13.5" customHeight="1">
      <c r="A46" s="9"/>
      <c r="B46" s="9"/>
      <c r="C46" s="9"/>
      <c r="D46" s="9"/>
      <c r="E46" s="13"/>
      <c r="F46" s="13"/>
      <c r="G46" s="13"/>
      <c r="H46" s="13"/>
      <c r="I46" s="13"/>
      <c r="J46" s="13"/>
      <c r="K46" s="13"/>
      <c r="L46" s="9"/>
      <c r="M46" s="9"/>
      <c r="N46" s="9"/>
      <c r="O46" s="9"/>
      <c r="P46" s="9"/>
      <c r="Q46" s="9"/>
      <c r="R46" s="9"/>
      <c r="S46" s="9"/>
      <c r="T46" s="9"/>
      <c r="U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</row>
    <row r="980" ht="13.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</row>
    <row r="981" ht="13.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</row>
    <row r="982" ht="13.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</row>
    <row r="983" ht="13.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</row>
    <row r="984" ht="13.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</row>
    <row r="985" ht="13.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</row>
    <row r="986" ht="13.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</row>
    <row r="987" ht="13.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</row>
  </sheetData>
  <conditionalFormatting sqref="B2:R33">
    <cfRule type="containsBlanks" dxfId="0" priority="1">
      <formula>LEN(TRIM(B2))=0</formula>
    </cfRule>
  </conditionalFormatting>
  <conditionalFormatting sqref="B2:B33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33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33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33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33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33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33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33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P2:P33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33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33">
    <cfRule type="colorScale" priority="1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33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33">
    <cfRule type="colorScale" priority="1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33">
    <cfRule type="colorScale" priority="1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33">
    <cfRule type="colorScale" priority="1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Q2:Q33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R2:R33">
    <cfRule type="colorScale" priority="1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9.57"/>
    <col customWidth="1" min="2" max="17" width="4.71"/>
    <col customWidth="1" min="18" max="20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1">
        <v>13.0</v>
      </c>
      <c r="O1" s="1">
        <v>14.0</v>
      </c>
      <c r="P1" s="1">
        <v>15.0</v>
      </c>
      <c r="Q1" s="1">
        <v>16.0</v>
      </c>
      <c r="R1" s="2" t="s">
        <v>1</v>
      </c>
      <c r="S1" s="2" t="s">
        <v>2</v>
      </c>
      <c r="T1" s="2" t="s">
        <v>3</v>
      </c>
    </row>
    <row r="2" ht="13.5" customHeight="1">
      <c r="A2" s="8" t="s">
        <v>110</v>
      </c>
      <c r="B2" s="4">
        <v>4.0</v>
      </c>
      <c r="C2" s="4">
        <v>7.0</v>
      </c>
      <c r="D2" s="4">
        <v>2.0</v>
      </c>
      <c r="E2" s="4">
        <v>4.0</v>
      </c>
      <c r="F2" s="4">
        <v>3.0</v>
      </c>
      <c r="G2" s="4">
        <v>5.0</v>
      </c>
      <c r="H2" s="4">
        <v>6.0</v>
      </c>
      <c r="I2" s="4">
        <v>3.0</v>
      </c>
      <c r="J2" s="4">
        <v>6.0</v>
      </c>
      <c r="K2" s="4">
        <v>6.0</v>
      </c>
      <c r="L2" s="4">
        <v>2.0</v>
      </c>
      <c r="M2" s="4">
        <v>1.0</v>
      </c>
      <c r="N2" s="4">
        <v>6.0</v>
      </c>
      <c r="O2" s="4">
        <v>2.0</v>
      </c>
      <c r="P2" s="4">
        <v>1.0</v>
      </c>
      <c r="Q2" s="4">
        <v>9.0</v>
      </c>
      <c r="R2" s="5">
        <f t="shared" ref="R2:R21" si="1">SUM(B2:Q2)</f>
        <v>67</v>
      </c>
      <c r="S2" s="6">
        <f t="shared" ref="S2:S21" si="2">AVERAGE(B2:Q2)</f>
        <v>4.1875</v>
      </c>
      <c r="T2" s="7">
        <f t="shared" ref="T2:T21" si="3">R2/$R$23</f>
        <v>0.1009036145</v>
      </c>
    </row>
    <row r="3" ht="13.5" customHeight="1">
      <c r="A3" s="3" t="s">
        <v>138</v>
      </c>
      <c r="B3" s="4">
        <v>2.0</v>
      </c>
      <c r="C3" s="4">
        <v>0.0</v>
      </c>
      <c r="D3" s="4">
        <v>6.0</v>
      </c>
      <c r="E3" s="4">
        <v>4.0</v>
      </c>
      <c r="F3" s="4">
        <v>1.0</v>
      </c>
      <c r="G3" s="4">
        <v>2.0</v>
      </c>
      <c r="H3" s="4">
        <v>3.0</v>
      </c>
      <c r="I3" s="4">
        <v>0.0</v>
      </c>
      <c r="J3" s="4">
        <v>7.0</v>
      </c>
      <c r="K3" s="4">
        <v>1.0</v>
      </c>
      <c r="L3" s="4">
        <v>2.0</v>
      </c>
      <c r="M3" s="4">
        <v>8.0</v>
      </c>
      <c r="N3" s="4">
        <v>3.0</v>
      </c>
      <c r="O3" s="4">
        <v>0.0</v>
      </c>
      <c r="P3" s="4">
        <v>11.0</v>
      </c>
      <c r="Q3" s="4">
        <v>3.0</v>
      </c>
      <c r="R3" s="5">
        <f t="shared" si="1"/>
        <v>53</v>
      </c>
      <c r="S3" s="6">
        <f t="shared" si="2"/>
        <v>3.3125</v>
      </c>
      <c r="T3" s="7">
        <f t="shared" si="3"/>
        <v>0.07981927711</v>
      </c>
    </row>
    <row r="4" ht="13.5" customHeight="1">
      <c r="A4" s="3" t="s">
        <v>98</v>
      </c>
      <c r="B4" s="4">
        <v>3.0</v>
      </c>
      <c r="C4" s="4">
        <v>6.0</v>
      </c>
      <c r="D4" s="4">
        <v>0.0</v>
      </c>
      <c r="E4" s="4">
        <v>1.0</v>
      </c>
      <c r="F4" s="4">
        <v>5.0</v>
      </c>
      <c r="G4" s="4">
        <v>2.0</v>
      </c>
      <c r="H4" s="4">
        <v>2.0</v>
      </c>
      <c r="I4" s="4">
        <v>2.0</v>
      </c>
      <c r="J4" s="4">
        <v>3.0</v>
      </c>
      <c r="K4" s="4">
        <v>10.0</v>
      </c>
      <c r="L4" s="4">
        <v>2.0</v>
      </c>
      <c r="M4" s="4">
        <v>3.0</v>
      </c>
      <c r="N4" s="4">
        <v>5.0</v>
      </c>
      <c r="O4" s="4">
        <v>1.0</v>
      </c>
      <c r="P4" s="4">
        <v>1.0</v>
      </c>
      <c r="Q4" s="4">
        <v>0.0</v>
      </c>
      <c r="R4" s="5">
        <f t="shared" si="1"/>
        <v>46</v>
      </c>
      <c r="S4" s="6">
        <f t="shared" si="2"/>
        <v>2.875</v>
      </c>
      <c r="T4" s="7">
        <f t="shared" si="3"/>
        <v>0.06927710843</v>
      </c>
    </row>
    <row r="5" ht="13.5" customHeight="1">
      <c r="A5" s="8" t="s">
        <v>120</v>
      </c>
      <c r="B5" s="4">
        <v>2.0</v>
      </c>
      <c r="C5" s="4">
        <v>1.0</v>
      </c>
      <c r="D5" s="4">
        <v>2.0</v>
      </c>
      <c r="E5" s="4">
        <v>2.0</v>
      </c>
      <c r="F5" s="4">
        <v>2.0</v>
      </c>
      <c r="G5" s="4">
        <v>2.0</v>
      </c>
      <c r="H5" s="4">
        <v>0.0</v>
      </c>
      <c r="I5" s="4">
        <v>5.0</v>
      </c>
      <c r="J5" s="4">
        <v>1.0</v>
      </c>
      <c r="K5" s="4">
        <v>3.0</v>
      </c>
      <c r="L5" s="4">
        <v>6.0</v>
      </c>
      <c r="M5" s="4">
        <v>4.0</v>
      </c>
      <c r="N5" s="4">
        <v>2.0</v>
      </c>
      <c r="O5" s="4">
        <v>6.0</v>
      </c>
      <c r="P5" s="4">
        <v>2.0</v>
      </c>
      <c r="Q5" s="4">
        <v>4.0</v>
      </c>
      <c r="R5" s="5">
        <f t="shared" si="1"/>
        <v>44</v>
      </c>
      <c r="S5" s="6">
        <f t="shared" si="2"/>
        <v>2.75</v>
      </c>
      <c r="T5" s="7">
        <f t="shared" si="3"/>
        <v>0.06626506024</v>
      </c>
    </row>
    <row r="6" ht="13.5" customHeight="1">
      <c r="A6" s="3" t="s">
        <v>136</v>
      </c>
      <c r="B6" s="4">
        <v>5.0</v>
      </c>
      <c r="C6" s="4">
        <v>2.0</v>
      </c>
      <c r="D6" s="4">
        <v>4.0</v>
      </c>
      <c r="E6" s="4">
        <v>5.0</v>
      </c>
      <c r="F6" s="4">
        <v>0.0</v>
      </c>
      <c r="G6" s="4">
        <v>2.0</v>
      </c>
      <c r="H6" s="4">
        <v>3.0</v>
      </c>
      <c r="I6" s="4">
        <v>0.0</v>
      </c>
      <c r="J6" s="4">
        <v>1.0</v>
      </c>
      <c r="K6" s="4">
        <v>5.0</v>
      </c>
      <c r="L6" s="4">
        <v>4.0</v>
      </c>
      <c r="M6" s="4">
        <v>3.0</v>
      </c>
      <c r="N6" s="4">
        <v>2.0</v>
      </c>
      <c r="O6" s="4">
        <v>1.0</v>
      </c>
      <c r="P6" s="4">
        <v>2.0</v>
      </c>
      <c r="Q6" s="4">
        <v>4.0</v>
      </c>
      <c r="R6" s="5">
        <f t="shared" si="1"/>
        <v>43</v>
      </c>
      <c r="S6" s="6">
        <f t="shared" si="2"/>
        <v>2.6875</v>
      </c>
      <c r="T6" s="7">
        <f t="shared" si="3"/>
        <v>0.06475903614</v>
      </c>
    </row>
    <row r="7" ht="13.5" customHeight="1">
      <c r="A7" s="3" t="s">
        <v>116</v>
      </c>
      <c r="B7" s="4">
        <v>3.0</v>
      </c>
      <c r="C7" s="4">
        <v>0.0</v>
      </c>
      <c r="D7" s="4">
        <v>3.0</v>
      </c>
      <c r="E7" s="4">
        <v>2.0</v>
      </c>
      <c r="F7" s="4">
        <v>2.0</v>
      </c>
      <c r="G7" s="4">
        <v>1.0</v>
      </c>
      <c r="H7" s="4">
        <v>1.0</v>
      </c>
      <c r="I7" s="4">
        <v>7.0</v>
      </c>
      <c r="J7" s="4">
        <v>3.0</v>
      </c>
      <c r="K7" s="4">
        <v>3.0</v>
      </c>
      <c r="L7" s="4">
        <v>4.0</v>
      </c>
      <c r="M7" s="4">
        <v>2.0</v>
      </c>
      <c r="N7" s="4">
        <v>1.0</v>
      </c>
      <c r="O7" s="4">
        <v>2.0</v>
      </c>
      <c r="P7" s="4">
        <v>6.0</v>
      </c>
      <c r="Q7" s="4">
        <v>3.0</v>
      </c>
      <c r="R7" s="5">
        <f t="shared" si="1"/>
        <v>43</v>
      </c>
      <c r="S7" s="6">
        <f t="shared" si="2"/>
        <v>2.6875</v>
      </c>
      <c r="T7" s="7">
        <f t="shared" si="3"/>
        <v>0.06475903614</v>
      </c>
    </row>
    <row r="8" ht="13.5" customHeight="1">
      <c r="A8" s="8" t="s">
        <v>217</v>
      </c>
      <c r="B8" s="4">
        <v>4.0</v>
      </c>
      <c r="C8" s="4">
        <v>2.0</v>
      </c>
      <c r="D8" s="4">
        <v>0.0</v>
      </c>
      <c r="E8" s="4">
        <v>0.0</v>
      </c>
      <c r="F8" s="4">
        <v>0.0</v>
      </c>
      <c r="G8" s="4">
        <v>0.0</v>
      </c>
      <c r="H8" s="4">
        <v>2.0</v>
      </c>
      <c r="I8" s="4">
        <v>2.0</v>
      </c>
      <c r="J8" s="4">
        <v>3.0</v>
      </c>
      <c r="K8" s="4">
        <v>3.0</v>
      </c>
      <c r="L8" s="4">
        <v>3.0</v>
      </c>
      <c r="M8" s="4">
        <v>0.0</v>
      </c>
      <c r="N8" s="4">
        <v>7.0</v>
      </c>
      <c r="O8" s="4">
        <v>0.0</v>
      </c>
      <c r="P8" s="4">
        <v>1.0</v>
      </c>
      <c r="Q8" s="4">
        <v>6.0</v>
      </c>
      <c r="R8" s="5">
        <f t="shared" si="1"/>
        <v>33</v>
      </c>
      <c r="S8" s="6">
        <f t="shared" si="2"/>
        <v>2.0625</v>
      </c>
      <c r="T8" s="7">
        <f t="shared" si="3"/>
        <v>0.04969879518</v>
      </c>
    </row>
    <row r="9" ht="13.5" customHeight="1">
      <c r="A9" s="3" t="s">
        <v>147</v>
      </c>
      <c r="B9" s="4">
        <v>1.0</v>
      </c>
      <c r="C9" s="4">
        <v>2.0</v>
      </c>
      <c r="D9" s="4">
        <v>2.0</v>
      </c>
      <c r="E9" s="4">
        <v>2.0</v>
      </c>
      <c r="F9" s="4">
        <v>0.0</v>
      </c>
      <c r="G9" s="4">
        <v>0.0</v>
      </c>
      <c r="H9" s="4">
        <v>3.0</v>
      </c>
      <c r="I9" s="4">
        <v>4.0</v>
      </c>
      <c r="J9" s="4">
        <v>1.0</v>
      </c>
      <c r="K9" s="4">
        <v>1.0</v>
      </c>
      <c r="L9" s="4">
        <v>5.0</v>
      </c>
      <c r="M9" s="4">
        <v>3.0</v>
      </c>
      <c r="N9" s="4">
        <v>0.0</v>
      </c>
      <c r="O9" s="4">
        <v>2.0</v>
      </c>
      <c r="P9" s="4">
        <v>1.0</v>
      </c>
      <c r="Q9" s="4">
        <v>3.0</v>
      </c>
      <c r="R9" s="5">
        <f t="shared" si="1"/>
        <v>30</v>
      </c>
      <c r="S9" s="6">
        <f t="shared" si="2"/>
        <v>1.875</v>
      </c>
      <c r="T9" s="7">
        <f t="shared" si="3"/>
        <v>0.04518072289</v>
      </c>
    </row>
    <row r="10" ht="13.5" customHeight="1">
      <c r="A10" s="3" t="s">
        <v>27</v>
      </c>
      <c r="B10" s="4">
        <v>1.0</v>
      </c>
      <c r="C10" s="4">
        <v>2.0</v>
      </c>
      <c r="D10" s="4">
        <v>1.0</v>
      </c>
      <c r="E10" s="4">
        <v>0.0</v>
      </c>
      <c r="F10" s="4">
        <v>2.0</v>
      </c>
      <c r="G10" s="4">
        <v>4.0</v>
      </c>
      <c r="H10" s="4">
        <v>0.0</v>
      </c>
      <c r="I10" s="4">
        <v>4.0</v>
      </c>
      <c r="J10" s="4">
        <v>0.0</v>
      </c>
      <c r="K10" s="4">
        <v>1.0</v>
      </c>
      <c r="L10" s="4">
        <v>2.0</v>
      </c>
      <c r="M10" s="4">
        <v>2.0</v>
      </c>
      <c r="N10" s="4">
        <v>2.0</v>
      </c>
      <c r="O10" s="4">
        <v>4.0</v>
      </c>
      <c r="P10" s="4">
        <v>2.0</v>
      </c>
      <c r="Q10" s="4">
        <v>2.0</v>
      </c>
      <c r="R10" s="5">
        <f t="shared" si="1"/>
        <v>29</v>
      </c>
      <c r="S10" s="6">
        <f t="shared" si="2"/>
        <v>1.8125</v>
      </c>
      <c r="T10" s="7">
        <f t="shared" si="3"/>
        <v>0.0436746988</v>
      </c>
    </row>
    <row r="11" ht="13.5" customHeight="1">
      <c r="A11" s="3" t="s">
        <v>15</v>
      </c>
      <c r="B11" s="4">
        <v>2.0</v>
      </c>
      <c r="C11" s="4">
        <v>1.0</v>
      </c>
      <c r="D11" s="4">
        <v>1.0</v>
      </c>
      <c r="E11" s="4">
        <v>0.0</v>
      </c>
      <c r="F11" s="4">
        <v>4.0</v>
      </c>
      <c r="G11" s="4">
        <v>1.0</v>
      </c>
      <c r="H11" s="4">
        <v>3.0</v>
      </c>
      <c r="I11" s="4">
        <v>4.0</v>
      </c>
      <c r="J11" s="4">
        <v>1.0</v>
      </c>
      <c r="K11" s="4">
        <v>1.0</v>
      </c>
      <c r="L11" s="4">
        <v>3.0</v>
      </c>
      <c r="M11" s="4">
        <v>2.0</v>
      </c>
      <c r="N11" s="4">
        <v>1.0</v>
      </c>
      <c r="O11" s="4">
        <v>1.0</v>
      </c>
      <c r="P11" s="4">
        <v>0.0</v>
      </c>
      <c r="Q11" s="4">
        <v>3.0</v>
      </c>
      <c r="R11" s="5">
        <f t="shared" si="1"/>
        <v>28</v>
      </c>
      <c r="S11" s="6">
        <f t="shared" si="2"/>
        <v>1.75</v>
      </c>
      <c r="T11" s="7">
        <f t="shared" si="3"/>
        <v>0.0421686747</v>
      </c>
    </row>
    <row r="12" ht="13.5" customHeight="1">
      <c r="A12" s="8" t="s">
        <v>6</v>
      </c>
      <c r="B12" s="4">
        <v>1.0</v>
      </c>
      <c r="C12" s="4">
        <v>1.0</v>
      </c>
      <c r="D12" s="4">
        <v>1.0</v>
      </c>
      <c r="E12" s="4">
        <v>4.0</v>
      </c>
      <c r="F12" s="4">
        <v>1.0</v>
      </c>
      <c r="G12" s="4">
        <v>1.0</v>
      </c>
      <c r="H12" s="4">
        <v>0.0</v>
      </c>
      <c r="I12" s="4">
        <v>0.0</v>
      </c>
      <c r="J12" s="4">
        <v>0.0</v>
      </c>
      <c r="K12" s="4">
        <v>4.0</v>
      </c>
      <c r="L12" s="4">
        <v>1.0</v>
      </c>
      <c r="M12" s="4">
        <v>0.0</v>
      </c>
      <c r="N12" s="4">
        <v>1.0</v>
      </c>
      <c r="O12" s="4">
        <v>6.0</v>
      </c>
      <c r="P12" s="4">
        <v>3.0</v>
      </c>
      <c r="Q12" s="4">
        <v>3.0</v>
      </c>
      <c r="R12" s="5">
        <f t="shared" si="1"/>
        <v>27</v>
      </c>
      <c r="S12" s="6">
        <f t="shared" si="2"/>
        <v>1.6875</v>
      </c>
      <c r="T12" s="7">
        <f t="shared" si="3"/>
        <v>0.0406626506</v>
      </c>
    </row>
    <row r="13" ht="13.5" customHeight="1">
      <c r="A13" s="3" t="s">
        <v>546</v>
      </c>
      <c r="B13" s="4">
        <v>2.0</v>
      </c>
      <c r="C13" s="4">
        <v>0.0</v>
      </c>
      <c r="D13" s="4">
        <v>0.0</v>
      </c>
      <c r="E13" s="4">
        <v>1.0</v>
      </c>
      <c r="F13" s="4">
        <v>1.0</v>
      </c>
      <c r="G13" s="4">
        <v>1.0</v>
      </c>
      <c r="H13" s="4">
        <v>1.0</v>
      </c>
      <c r="I13" s="4">
        <v>2.0</v>
      </c>
      <c r="J13" s="4">
        <v>1.0</v>
      </c>
      <c r="K13" s="4">
        <v>0.0</v>
      </c>
      <c r="L13" s="4">
        <v>5.0</v>
      </c>
      <c r="M13" s="4">
        <v>1.0</v>
      </c>
      <c r="N13" s="4">
        <v>1.0</v>
      </c>
      <c r="O13" s="4">
        <v>3.0</v>
      </c>
      <c r="P13" s="4">
        <v>7.0</v>
      </c>
      <c r="Q13" s="4"/>
      <c r="R13" s="5">
        <f t="shared" si="1"/>
        <v>26</v>
      </c>
      <c r="S13" s="6">
        <f t="shared" si="2"/>
        <v>1.733333333</v>
      </c>
      <c r="T13" s="7">
        <f t="shared" si="3"/>
        <v>0.03915662651</v>
      </c>
    </row>
    <row r="14" ht="13.5" customHeight="1">
      <c r="A14" s="3" t="s">
        <v>257</v>
      </c>
      <c r="B14" s="4">
        <v>2.0</v>
      </c>
      <c r="C14" s="4">
        <v>7.0</v>
      </c>
      <c r="D14" s="4">
        <v>0.0</v>
      </c>
      <c r="E14" s="4">
        <v>1.0</v>
      </c>
      <c r="F14" s="4">
        <v>4.0</v>
      </c>
      <c r="G14" s="4">
        <v>4.0</v>
      </c>
      <c r="H14" s="4">
        <v>1.0</v>
      </c>
      <c r="I14" s="4">
        <v>1.0</v>
      </c>
      <c r="J14" s="4">
        <v>3.0</v>
      </c>
      <c r="K14" s="4">
        <v>4.0</v>
      </c>
      <c r="L14" s="4">
        <v>3.0</v>
      </c>
      <c r="M14" s="4">
        <v>4.0</v>
      </c>
      <c r="N14" s="4">
        <v>10.0</v>
      </c>
      <c r="O14" s="4">
        <v>8.0</v>
      </c>
      <c r="P14" s="4"/>
      <c r="Q14" s="4"/>
      <c r="R14" s="5">
        <f t="shared" si="1"/>
        <v>52</v>
      </c>
      <c r="S14" s="6">
        <f t="shared" si="2"/>
        <v>3.714285714</v>
      </c>
      <c r="T14" s="7">
        <f t="shared" si="3"/>
        <v>0.07831325301</v>
      </c>
    </row>
    <row r="15" ht="13.5" customHeight="1">
      <c r="A15" s="3" t="s">
        <v>186</v>
      </c>
      <c r="B15" s="4">
        <v>4.0</v>
      </c>
      <c r="C15" s="4">
        <v>7.0</v>
      </c>
      <c r="D15" s="4">
        <v>1.0</v>
      </c>
      <c r="E15" s="4">
        <v>5.0</v>
      </c>
      <c r="F15" s="4">
        <v>1.0</v>
      </c>
      <c r="G15" s="4">
        <v>0.0</v>
      </c>
      <c r="H15" s="4">
        <v>1.0</v>
      </c>
      <c r="I15" s="4">
        <v>2.0</v>
      </c>
      <c r="J15" s="4">
        <v>2.0</v>
      </c>
      <c r="K15" s="4">
        <v>2.0</v>
      </c>
      <c r="L15" s="4">
        <v>8.0</v>
      </c>
      <c r="M15" s="4">
        <v>6.0</v>
      </c>
      <c r="N15" s="4"/>
      <c r="O15" s="4"/>
      <c r="P15" s="4"/>
      <c r="Q15" s="4"/>
      <c r="R15" s="5">
        <f t="shared" si="1"/>
        <v>39</v>
      </c>
      <c r="S15" s="6">
        <f t="shared" si="2"/>
        <v>3.25</v>
      </c>
      <c r="T15" s="7">
        <f t="shared" si="3"/>
        <v>0.05873493976</v>
      </c>
    </row>
    <row r="16" ht="13.5" customHeight="1">
      <c r="A16" s="3" t="s">
        <v>76</v>
      </c>
      <c r="B16" s="4">
        <v>3.0</v>
      </c>
      <c r="C16" s="4">
        <v>4.0</v>
      </c>
      <c r="D16" s="4">
        <v>0.0</v>
      </c>
      <c r="E16" s="4">
        <v>3.0</v>
      </c>
      <c r="F16" s="4">
        <v>1.0</v>
      </c>
      <c r="G16" s="4">
        <v>0.0</v>
      </c>
      <c r="H16" s="4">
        <v>3.0</v>
      </c>
      <c r="I16" s="4">
        <v>4.0</v>
      </c>
      <c r="J16" s="4">
        <v>0.0</v>
      </c>
      <c r="K16" s="4">
        <v>10.0</v>
      </c>
      <c r="L16" s="4"/>
      <c r="M16" s="4"/>
      <c r="N16" s="4"/>
      <c r="O16" s="4"/>
      <c r="P16" s="4"/>
      <c r="Q16" s="4"/>
      <c r="R16" s="5">
        <f t="shared" si="1"/>
        <v>28</v>
      </c>
      <c r="S16" s="6">
        <f t="shared" si="2"/>
        <v>2.8</v>
      </c>
      <c r="T16" s="7">
        <f t="shared" si="3"/>
        <v>0.0421686747</v>
      </c>
    </row>
    <row r="17" ht="13.5" customHeight="1">
      <c r="A17" s="3" t="s">
        <v>202</v>
      </c>
      <c r="B17" s="4">
        <v>1.0</v>
      </c>
      <c r="C17" s="4">
        <v>2.0</v>
      </c>
      <c r="D17" s="4">
        <v>1.0</v>
      </c>
      <c r="E17" s="4">
        <v>1.0</v>
      </c>
      <c r="F17" s="4">
        <v>2.0</v>
      </c>
      <c r="G17" s="4">
        <v>0.0</v>
      </c>
      <c r="H17" s="4">
        <v>8.0</v>
      </c>
      <c r="I17" s="4">
        <v>8.0</v>
      </c>
      <c r="J17" s="4"/>
      <c r="K17" s="4"/>
      <c r="L17" s="4"/>
      <c r="M17" s="4"/>
      <c r="N17" s="4"/>
      <c r="O17" s="4"/>
      <c r="P17" s="4"/>
      <c r="Q17" s="4"/>
      <c r="R17" s="5">
        <f t="shared" si="1"/>
        <v>23</v>
      </c>
      <c r="S17" s="6">
        <f t="shared" si="2"/>
        <v>2.875</v>
      </c>
      <c r="T17" s="7">
        <f t="shared" si="3"/>
        <v>0.03463855422</v>
      </c>
    </row>
    <row r="18" ht="13.5" customHeight="1">
      <c r="A18" s="3" t="s">
        <v>547</v>
      </c>
      <c r="B18" s="4">
        <v>2.0</v>
      </c>
      <c r="C18" s="4">
        <v>0.0</v>
      </c>
      <c r="D18" s="4">
        <v>0.0</v>
      </c>
      <c r="E18" s="4">
        <v>1.0</v>
      </c>
      <c r="F18" s="4">
        <v>5.0</v>
      </c>
      <c r="G18" s="4">
        <v>6.0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5">
        <f t="shared" si="1"/>
        <v>14</v>
      </c>
      <c r="S18" s="6">
        <f t="shared" si="2"/>
        <v>2.333333333</v>
      </c>
      <c r="T18" s="7">
        <f t="shared" si="3"/>
        <v>0.02108433735</v>
      </c>
    </row>
    <row r="19" ht="13.5" customHeight="1">
      <c r="A19" s="3" t="s">
        <v>21</v>
      </c>
      <c r="B19" s="4">
        <v>2.0</v>
      </c>
      <c r="C19" s="4">
        <v>2.0</v>
      </c>
      <c r="D19" s="4">
        <v>5.0</v>
      </c>
      <c r="E19" s="4">
        <v>8.0</v>
      </c>
      <c r="F19" s="4">
        <v>2.0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5">
        <f t="shared" si="1"/>
        <v>19</v>
      </c>
      <c r="S19" s="6">
        <f t="shared" si="2"/>
        <v>3.8</v>
      </c>
      <c r="T19" s="7">
        <f t="shared" si="3"/>
        <v>0.02861445783</v>
      </c>
    </row>
    <row r="20" ht="13.5" customHeight="1">
      <c r="A20" s="3" t="s">
        <v>130</v>
      </c>
      <c r="B20" s="4">
        <v>1.0</v>
      </c>
      <c r="C20" s="4">
        <v>0.0</v>
      </c>
      <c r="D20" s="4">
        <v>3.0</v>
      </c>
      <c r="E20" s="4">
        <v>9.0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5">
        <f t="shared" si="1"/>
        <v>13</v>
      </c>
      <c r="S20" s="6">
        <f t="shared" si="2"/>
        <v>3.25</v>
      </c>
      <c r="T20" s="7">
        <f t="shared" si="3"/>
        <v>0.01957831325</v>
      </c>
    </row>
    <row r="21" ht="13.5" customHeight="1">
      <c r="A21" s="3" t="s">
        <v>548</v>
      </c>
      <c r="B21" s="4">
        <v>0.0</v>
      </c>
      <c r="C21" s="4">
        <v>7.0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>
        <f t="shared" si="1"/>
        <v>7</v>
      </c>
      <c r="S21" s="6">
        <f t="shared" si="2"/>
        <v>3.5</v>
      </c>
      <c r="T21" s="7">
        <f t="shared" si="3"/>
        <v>0.01054216867</v>
      </c>
    </row>
    <row r="22" ht="13.5" customHeight="1">
      <c r="A22" s="13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</row>
    <row r="23" ht="13.5" customHeight="1">
      <c r="A23" s="10" t="s">
        <v>26</v>
      </c>
      <c r="B23" s="11">
        <f t="shared" ref="B23:R23" si="4">SUM(B$2:B$22)</f>
        <v>45</v>
      </c>
      <c r="C23" s="11">
        <f t="shared" si="4"/>
        <v>53</v>
      </c>
      <c r="D23" s="11">
        <f t="shared" si="4"/>
        <v>32</v>
      </c>
      <c r="E23" s="11">
        <f t="shared" si="4"/>
        <v>53</v>
      </c>
      <c r="F23" s="11">
        <f t="shared" si="4"/>
        <v>36</v>
      </c>
      <c r="G23" s="11">
        <f t="shared" si="4"/>
        <v>31</v>
      </c>
      <c r="H23" s="11">
        <f t="shared" si="4"/>
        <v>37</v>
      </c>
      <c r="I23" s="11">
        <f t="shared" si="4"/>
        <v>48</v>
      </c>
      <c r="J23" s="11">
        <f t="shared" si="4"/>
        <v>32</v>
      </c>
      <c r="K23" s="11">
        <f t="shared" si="4"/>
        <v>54</v>
      </c>
      <c r="L23" s="11">
        <f t="shared" si="4"/>
        <v>50</v>
      </c>
      <c r="M23" s="11">
        <f t="shared" si="4"/>
        <v>39</v>
      </c>
      <c r="N23" s="11">
        <f t="shared" si="4"/>
        <v>41</v>
      </c>
      <c r="O23" s="11">
        <f t="shared" si="4"/>
        <v>36</v>
      </c>
      <c r="P23" s="11">
        <f t="shared" si="4"/>
        <v>37</v>
      </c>
      <c r="Q23" s="11">
        <f t="shared" si="4"/>
        <v>40</v>
      </c>
      <c r="R23" s="12">
        <f t="shared" si="4"/>
        <v>664</v>
      </c>
      <c r="S23" s="11"/>
      <c r="T23" s="11"/>
    </row>
    <row r="24" ht="13.5" customHeight="1">
      <c r="A24" s="13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</row>
    <row r="25" ht="13.5" customHeight="1">
      <c r="A25" s="13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</row>
    <row r="26" ht="13.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</row>
    <row r="27" ht="13.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</row>
    <row r="28" ht="13.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</row>
    <row r="29" ht="13.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</row>
    <row r="30" ht="13.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</row>
    <row r="31" ht="13.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</row>
    <row r="32" ht="13.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</row>
    <row r="33" ht="13.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</row>
    <row r="34" ht="13.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</row>
    <row r="35" ht="13.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</row>
  </sheetData>
  <conditionalFormatting sqref="B2:Q21">
    <cfRule type="containsBlanks" dxfId="0" priority="1">
      <formula>LEN(TRIM(B2))=0</formula>
    </cfRule>
  </conditionalFormatting>
  <conditionalFormatting sqref="B2:B21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21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21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21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21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21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21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21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21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21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21">
    <cfRule type="colorScale" priority="1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21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21">
    <cfRule type="colorScale" priority="1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21">
    <cfRule type="colorScale" priority="1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21">
    <cfRule type="colorScale" priority="1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P2:P21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Q2:Q21">
    <cfRule type="colorScale" priority="1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2:B21">
    <cfRule type="colorScale" priority="1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21">
    <cfRule type="colorScale" priority="2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21">
    <cfRule type="colorScale" priority="2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21">
    <cfRule type="colorScale" priority="2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21">
    <cfRule type="colorScale" priority="2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21">
    <cfRule type="colorScale" priority="2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21">
    <cfRule type="colorScale" priority="2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21">
    <cfRule type="colorScale" priority="2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21">
    <cfRule type="colorScale" priority="2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21">
    <cfRule type="colorScale" priority="2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21">
    <cfRule type="colorScale" priority="2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21">
    <cfRule type="colorScale" priority="3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21">
    <cfRule type="colorScale" priority="3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21">
    <cfRule type="colorScale" priority="3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21">
    <cfRule type="colorScale" priority="3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P2:P21">
    <cfRule type="colorScale" priority="3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57"/>
    <col customWidth="1" min="2" max="18" width="4.71"/>
    <col customWidth="1" min="19" max="21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1">
        <v>13.0</v>
      </c>
      <c r="O1" s="1">
        <v>14.0</v>
      </c>
      <c r="P1" s="1">
        <v>15.0</v>
      </c>
      <c r="Q1" s="1">
        <v>16.0</v>
      </c>
      <c r="R1" s="1">
        <v>17.0</v>
      </c>
      <c r="S1" s="2" t="s">
        <v>1</v>
      </c>
      <c r="T1" s="2" t="s">
        <v>2</v>
      </c>
      <c r="U1" s="2" t="s">
        <v>3</v>
      </c>
    </row>
    <row r="2" ht="13.5" customHeight="1">
      <c r="A2" s="3" t="s">
        <v>100</v>
      </c>
      <c r="B2" s="4">
        <v>3.0</v>
      </c>
      <c r="C2" s="4">
        <v>4.0</v>
      </c>
      <c r="D2" s="4">
        <v>6.0</v>
      </c>
      <c r="E2" s="4">
        <v>4.0</v>
      </c>
      <c r="F2" s="4">
        <v>6.0</v>
      </c>
      <c r="G2" s="4">
        <v>2.0</v>
      </c>
      <c r="H2" s="4">
        <v>1.0</v>
      </c>
      <c r="I2" s="4">
        <v>3.0</v>
      </c>
      <c r="J2" s="4">
        <v>3.0</v>
      </c>
      <c r="K2" s="4">
        <v>3.0</v>
      </c>
      <c r="L2" s="4">
        <v>6.0</v>
      </c>
      <c r="M2" s="4">
        <v>4.0</v>
      </c>
      <c r="N2" s="4">
        <v>3.0</v>
      </c>
      <c r="O2" s="4">
        <v>6.0</v>
      </c>
      <c r="P2" s="4">
        <v>3.0</v>
      </c>
      <c r="Q2" s="4">
        <v>1.0</v>
      </c>
      <c r="R2" s="4">
        <v>10.0</v>
      </c>
      <c r="S2" s="5">
        <f t="shared" ref="S2:S37" si="1">SUM(B2:R2)</f>
        <v>68</v>
      </c>
      <c r="T2" s="6">
        <f t="shared" ref="T2:T37" si="2">AVERAGE(B2:R2)</f>
        <v>4</v>
      </c>
      <c r="U2" s="7">
        <f t="shared" ref="U2:U37" si="3">S2/$S$39</f>
        <v>0.1013412817</v>
      </c>
    </row>
    <row r="3" ht="13.5" customHeight="1">
      <c r="A3" s="8" t="s">
        <v>171</v>
      </c>
      <c r="B3" s="4">
        <v>1.0</v>
      </c>
      <c r="C3" s="4">
        <v>0.0</v>
      </c>
      <c r="D3" s="4">
        <v>4.0</v>
      </c>
      <c r="E3" s="4">
        <v>1.0</v>
      </c>
      <c r="F3" s="4">
        <v>1.0</v>
      </c>
      <c r="G3" s="4">
        <v>1.0</v>
      </c>
      <c r="H3" s="4">
        <v>2.0</v>
      </c>
      <c r="I3" s="4">
        <v>0.0</v>
      </c>
      <c r="J3" s="4">
        <v>1.0</v>
      </c>
      <c r="K3" s="4">
        <v>0.0</v>
      </c>
      <c r="L3" s="4">
        <v>1.0</v>
      </c>
      <c r="M3" s="4">
        <v>1.0</v>
      </c>
      <c r="N3" s="4">
        <v>7.0</v>
      </c>
      <c r="O3" s="4">
        <v>1.0</v>
      </c>
      <c r="P3" s="4">
        <v>1.0</v>
      </c>
      <c r="Q3" s="4">
        <v>2.0</v>
      </c>
      <c r="R3" s="4">
        <v>7.0</v>
      </c>
      <c r="S3" s="5">
        <f t="shared" si="1"/>
        <v>31</v>
      </c>
      <c r="T3" s="6">
        <f t="shared" si="2"/>
        <v>1.823529412</v>
      </c>
      <c r="U3" s="7">
        <f t="shared" si="3"/>
        <v>0.04619970194</v>
      </c>
    </row>
    <row r="4" ht="13.5" customHeight="1">
      <c r="A4" s="3" t="s">
        <v>549</v>
      </c>
      <c r="B4" s="4">
        <v>0.0</v>
      </c>
      <c r="C4" s="4">
        <v>1.0</v>
      </c>
      <c r="D4" s="4">
        <v>2.0</v>
      </c>
      <c r="E4" s="4">
        <v>2.0</v>
      </c>
      <c r="F4" s="4">
        <v>0.0</v>
      </c>
      <c r="G4" s="4">
        <v>1.0</v>
      </c>
      <c r="H4" s="4">
        <v>0.0</v>
      </c>
      <c r="I4" s="4">
        <v>1.0</v>
      </c>
      <c r="J4" s="4">
        <v>1.0</v>
      </c>
      <c r="K4" s="4">
        <v>4.0</v>
      </c>
      <c r="L4" s="4">
        <v>3.0</v>
      </c>
      <c r="M4" s="4">
        <v>3.0</v>
      </c>
      <c r="N4" s="4">
        <v>0.0</v>
      </c>
      <c r="O4" s="4">
        <v>0.0</v>
      </c>
      <c r="P4" s="4">
        <v>4.0</v>
      </c>
      <c r="Q4" s="4">
        <v>3.0</v>
      </c>
      <c r="R4" s="4">
        <v>6.0</v>
      </c>
      <c r="S4" s="5">
        <f t="shared" si="1"/>
        <v>31</v>
      </c>
      <c r="T4" s="6">
        <f t="shared" si="2"/>
        <v>1.823529412</v>
      </c>
      <c r="U4" s="7">
        <f t="shared" si="3"/>
        <v>0.04619970194</v>
      </c>
    </row>
    <row r="5" ht="13.5" customHeight="1">
      <c r="A5" s="3" t="s">
        <v>22</v>
      </c>
      <c r="B5" s="4">
        <v>0.0</v>
      </c>
      <c r="C5" s="4">
        <v>0.0</v>
      </c>
      <c r="D5" s="4">
        <v>1.0</v>
      </c>
      <c r="E5" s="4">
        <v>0.0</v>
      </c>
      <c r="F5" s="4">
        <v>0.0</v>
      </c>
      <c r="G5" s="4">
        <v>0.0</v>
      </c>
      <c r="H5" s="4">
        <v>3.0</v>
      </c>
      <c r="I5" s="4">
        <v>0.0</v>
      </c>
      <c r="J5" s="4">
        <v>5.0</v>
      </c>
      <c r="K5" s="4">
        <v>1.0</v>
      </c>
      <c r="L5" s="4">
        <v>5.0</v>
      </c>
      <c r="M5" s="4">
        <v>0.0</v>
      </c>
      <c r="N5" s="4">
        <v>0.0</v>
      </c>
      <c r="O5" s="4">
        <v>1.0</v>
      </c>
      <c r="P5" s="4">
        <v>3.0</v>
      </c>
      <c r="Q5" s="4">
        <v>4.0</v>
      </c>
      <c r="R5" s="4">
        <v>6.0</v>
      </c>
      <c r="S5" s="5">
        <f t="shared" si="1"/>
        <v>29</v>
      </c>
      <c r="T5" s="6">
        <f t="shared" si="2"/>
        <v>1.705882353</v>
      </c>
      <c r="U5" s="7">
        <f t="shared" si="3"/>
        <v>0.04321907601</v>
      </c>
    </row>
    <row r="6" ht="13.5" customHeight="1">
      <c r="A6" s="8" t="s">
        <v>134</v>
      </c>
      <c r="B6" s="4">
        <v>2.0</v>
      </c>
      <c r="C6" s="4">
        <v>0.0</v>
      </c>
      <c r="D6" s="4">
        <v>0.0</v>
      </c>
      <c r="E6" s="4">
        <v>0.0</v>
      </c>
      <c r="F6" s="4">
        <v>0.0</v>
      </c>
      <c r="G6" s="4">
        <v>3.0</v>
      </c>
      <c r="H6" s="4">
        <v>1.0</v>
      </c>
      <c r="I6" s="4">
        <v>1.0</v>
      </c>
      <c r="J6" s="4">
        <v>2.0</v>
      </c>
      <c r="K6" s="4">
        <v>0.0</v>
      </c>
      <c r="L6" s="4">
        <v>3.0</v>
      </c>
      <c r="M6" s="4">
        <v>2.0</v>
      </c>
      <c r="N6" s="4">
        <v>0.0</v>
      </c>
      <c r="O6" s="4">
        <v>2.0</v>
      </c>
      <c r="P6" s="4">
        <v>3.0</v>
      </c>
      <c r="Q6" s="4">
        <v>3.0</v>
      </c>
      <c r="R6" s="4">
        <v>5.0</v>
      </c>
      <c r="S6" s="5">
        <f t="shared" si="1"/>
        <v>27</v>
      </c>
      <c r="T6" s="6">
        <f t="shared" si="2"/>
        <v>1.588235294</v>
      </c>
      <c r="U6" s="7">
        <f t="shared" si="3"/>
        <v>0.04023845007</v>
      </c>
    </row>
    <row r="7" ht="13.5" customHeight="1">
      <c r="A7" s="8" t="s">
        <v>257</v>
      </c>
      <c r="B7" s="4">
        <v>0.0</v>
      </c>
      <c r="C7" s="4">
        <v>0.0</v>
      </c>
      <c r="D7" s="4">
        <v>1.0</v>
      </c>
      <c r="E7" s="4">
        <v>2.0</v>
      </c>
      <c r="F7" s="4">
        <v>0.0</v>
      </c>
      <c r="G7" s="4">
        <v>0.0</v>
      </c>
      <c r="H7" s="4">
        <v>0.0</v>
      </c>
      <c r="I7" s="4">
        <v>0.0</v>
      </c>
      <c r="J7" s="4">
        <v>0.0</v>
      </c>
      <c r="K7" s="4">
        <v>2.0</v>
      </c>
      <c r="L7" s="4">
        <v>1.0</v>
      </c>
      <c r="M7" s="4">
        <v>1.0</v>
      </c>
      <c r="N7" s="4">
        <v>1.0</v>
      </c>
      <c r="O7" s="4">
        <v>1.0</v>
      </c>
      <c r="P7" s="4">
        <v>4.0</v>
      </c>
      <c r="Q7" s="4">
        <v>2.0</v>
      </c>
      <c r="R7" s="4">
        <v>7.0</v>
      </c>
      <c r="S7" s="5">
        <f t="shared" si="1"/>
        <v>22</v>
      </c>
      <c r="T7" s="6">
        <f t="shared" si="2"/>
        <v>1.294117647</v>
      </c>
      <c r="U7" s="7">
        <f t="shared" si="3"/>
        <v>0.03278688525</v>
      </c>
    </row>
    <row r="8" ht="13.5" customHeight="1">
      <c r="A8" s="3" t="s">
        <v>136</v>
      </c>
      <c r="B8" s="4">
        <v>6.0</v>
      </c>
      <c r="C8" s="4">
        <v>1.0</v>
      </c>
      <c r="D8" s="4">
        <v>0.0</v>
      </c>
      <c r="E8" s="4">
        <v>1.0</v>
      </c>
      <c r="F8" s="4">
        <v>2.0</v>
      </c>
      <c r="G8" s="4">
        <v>3.0</v>
      </c>
      <c r="H8" s="4">
        <v>1.0</v>
      </c>
      <c r="I8" s="4">
        <v>2.0</v>
      </c>
      <c r="J8" s="4">
        <v>3.0</v>
      </c>
      <c r="K8" s="4">
        <v>0.0</v>
      </c>
      <c r="L8" s="4">
        <v>3.0</v>
      </c>
      <c r="M8" s="4">
        <v>2.0</v>
      </c>
      <c r="N8" s="4">
        <v>5.0</v>
      </c>
      <c r="O8" s="4">
        <v>6.0</v>
      </c>
      <c r="P8" s="4">
        <v>3.0</v>
      </c>
      <c r="Q8" s="4">
        <v>4.0</v>
      </c>
      <c r="R8" s="4"/>
      <c r="S8" s="5">
        <f t="shared" si="1"/>
        <v>42</v>
      </c>
      <c r="T8" s="6">
        <f t="shared" si="2"/>
        <v>2.625</v>
      </c>
      <c r="U8" s="7">
        <f t="shared" si="3"/>
        <v>0.06259314456</v>
      </c>
    </row>
    <row r="9" ht="13.5" customHeight="1">
      <c r="A9" s="3" t="s">
        <v>5</v>
      </c>
      <c r="B9" s="4">
        <v>3.0</v>
      </c>
      <c r="C9" s="4">
        <v>1.0</v>
      </c>
      <c r="D9" s="4">
        <v>2.0</v>
      </c>
      <c r="E9" s="4">
        <v>0.0</v>
      </c>
      <c r="F9" s="4">
        <v>1.0</v>
      </c>
      <c r="G9" s="4">
        <v>1.0</v>
      </c>
      <c r="H9" s="4">
        <v>1.0</v>
      </c>
      <c r="I9" s="4">
        <v>3.0</v>
      </c>
      <c r="J9" s="4">
        <v>1.0</v>
      </c>
      <c r="K9" s="4">
        <v>4.0</v>
      </c>
      <c r="L9" s="4">
        <v>0.0</v>
      </c>
      <c r="M9" s="4">
        <v>4.0</v>
      </c>
      <c r="N9" s="4">
        <v>5.0</v>
      </c>
      <c r="O9" s="4">
        <v>6.0</v>
      </c>
      <c r="P9" s="4">
        <v>1.0</v>
      </c>
      <c r="Q9" s="4">
        <v>5.0</v>
      </c>
      <c r="R9" s="4"/>
      <c r="S9" s="5">
        <f t="shared" si="1"/>
        <v>38</v>
      </c>
      <c r="T9" s="6">
        <f t="shared" si="2"/>
        <v>2.375</v>
      </c>
      <c r="U9" s="7">
        <f t="shared" si="3"/>
        <v>0.0566318927</v>
      </c>
    </row>
    <row r="10" ht="13.5" customHeight="1">
      <c r="A10" s="3" t="s">
        <v>13</v>
      </c>
      <c r="B10" s="4">
        <v>3.0</v>
      </c>
      <c r="C10" s="4">
        <v>1.0</v>
      </c>
      <c r="D10" s="4">
        <v>2.0</v>
      </c>
      <c r="E10" s="4">
        <v>1.0</v>
      </c>
      <c r="F10" s="4">
        <v>0.0</v>
      </c>
      <c r="G10" s="4">
        <v>3.0</v>
      </c>
      <c r="H10" s="4">
        <v>0.0</v>
      </c>
      <c r="I10" s="4">
        <v>0.0</v>
      </c>
      <c r="J10" s="4">
        <v>4.0</v>
      </c>
      <c r="K10" s="4">
        <v>6.0</v>
      </c>
      <c r="L10" s="4">
        <v>0.0</v>
      </c>
      <c r="M10" s="4">
        <v>2.0</v>
      </c>
      <c r="N10" s="4">
        <v>6.0</v>
      </c>
      <c r="O10" s="4">
        <v>0.0</v>
      </c>
      <c r="P10" s="4">
        <v>6.0</v>
      </c>
      <c r="Q10" s="4"/>
      <c r="R10" s="4"/>
      <c r="S10" s="5">
        <f t="shared" si="1"/>
        <v>34</v>
      </c>
      <c r="T10" s="6">
        <f t="shared" si="2"/>
        <v>2.266666667</v>
      </c>
      <c r="U10" s="7">
        <f t="shared" si="3"/>
        <v>0.05067064083</v>
      </c>
    </row>
    <row r="11" ht="13.5" customHeight="1">
      <c r="A11" s="3" t="s">
        <v>76</v>
      </c>
      <c r="B11" s="4">
        <v>0.0</v>
      </c>
      <c r="C11" s="4">
        <v>0.0</v>
      </c>
      <c r="D11" s="4">
        <v>1.0</v>
      </c>
      <c r="E11" s="4">
        <v>2.0</v>
      </c>
      <c r="F11" s="4">
        <v>2.0</v>
      </c>
      <c r="G11" s="4">
        <v>0.0</v>
      </c>
      <c r="H11" s="4">
        <v>0.0</v>
      </c>
      <c r="I11" s="4">
        <v>0.0</v>
      </c>
      <c r="J11" s="4">
        <v>0.0</v>
      </c>
      <c r="K11" s="4">
        <v>1.0</v>
      </c>
      <c r="L11" s="4">
        <v>4.0</v>
      </c>
      <c r="M11" s="4">
        <v>0.0</v>
      </c>
      <c r="N11" s="4">
        <v>1.0</v>
      </c>
      <c r="O11" s="4">
        <v>2.0</v>
      </c>
      <c r="P11" s="4">
        <v>6.0</v>
      </c>
      <c r="Q11" s="4"/>
      <c r="R11" s="4"/>
      <c r="S11" s="5">
        <f t="shared" si="1"/>
        <v>19</v>
      </c>
      <c r="T11" s="6">
        <f t="shared" si="2"/>
        <v>1.266666667</v>
      </c>
      <c r="U11" s="7">
        <f t="shared" si="3"/>
        <v>0.02831594635</v>
      </c>
    </row>
    <row r="12" ht="13.5" customHeight="1">
      <c r="A12" s="3" t="s">
        <v>130</v>
      </c>
      <c r="B12" s="4">
        <v>1.0</v>
      </c>
      <c r="C12" s="4">
        <v>0.0</v>
      </c>
      <c r="D12" s="4">
        <v>1.0</v>
      </c>
      <c r="E12" s="4">
        <v>0.0</v>
      </c>
      <c r="F12" s="4">
        <v>0.0</v>
      </c>
      <c r="G12" s="4">
        <v>3.0</v>
      </c>
      <c r="H12" s="4">
        <v>0.0</v>
      </c>
      <c r="I12" s="4">
        <v>2.0</v>
      </c>
      <c r="J12" s="4">
        <v>0.0</v>
      </c>
      <c r="K12" s="4">
        <v>3.0</v>
      </c>
      <c r="L12" s="4">
        <v>1.0</v>
      </c>
      <c r="M12" s="4">
        <v>3.0</v>
      </c>
      <c r="N12" s="4">
        <v>1.0</v>
      </c>
      <c r="O12" s="4">
        <v>5.0</v>
      </c>
      <c r="P12" s="4"/>
      <c r="Q12" s="4"/>
      <c r="R12" s="4"/>
      <c r="S12" s="5">
        <f t="shared" si="1"/>
        <v>20</v>
      </c>
      <c r="T12" s="6">
        <f t="shared" si="2"/>
        <v>1.428571429</v>
      </c>
      <c r="U12" s="7">
        <f t="shared" si="3"/>
        <v>0.02980625931</v>
      </c>
    </row>
    <row r="13" ht="13.5" customHeight="1">
      <c r="A13" s="3" t="s">
        <v>112</v>
      </c>
      <c r="B13" s="4">
        <v>1.0</v>
      </c>
      <c r="C13" s="4">
        <v>0.0</v>
      </c>
      <c r="D13" s="4">
        <v>1.0</v>
      </c>
      <c r="E13" s="4">
        <v>1.0</v>
      </c>
      <c r="F13" s="4">
        <v>0.0</v>
      </c>
      <c r="G13" s="4">
        <v>0.0</v>
      </c>
      <c r="H13" s="4">
        <v>2.0</v>
      </c>
      <c r="I13" s="4">
        <v>2.0</v>
      </c>
      <c r="J13" s="4">
        <v>0.0</v>
      </c>
      <c r="K13" s="4">
        <v>0.0</v>
      </c>
      <c r="L13" s="4">
        <v>1.0</v>
      </c>
      <c r="M13" s="4">
        <v>3.0</v>
      </c>
      <c r="N13" s="4">
        <v>5.0</v>
      </c>
      <c r="O13" s="4">
        <v>2.0</v>
      </c>
      <c r="P13" s="4"/>
      <c r="Q13" s="4"/>
      <c r="R13" s="4"/>
      <c r="S13" s="5">
        <f t="shared" si="1"/>
        <v>18</v>
      </c>
      <c r="T13" s="6">
        <f t="shared" si="2"/>
        <v>1.285714286</v>
      </c>
      <c r="U13" s="7">
        <f t="shared" si="3"/>
        <v>0.02682563338</v>
      </c>
    </row>
    <row r="14" ht="13.5" customHeight="1">
      <c r="A14" s="3" t="s">
        <v>138</v>
      </c>
      <c r="B14" s="4">
        <v>2.0</v>
      </c>
      <c r="C14" s="4">
        <v>1.0</v>
      </c>
      <c r="D14" s="4">
        <v>1.0</v>
      </c>
      <c r="E14" s="4">
        <v>2.0</v>
      </c>
      <c r="F14" s="4">
        <v>2.0</v>
      </c>
      <c r="G14" s="4">
        <v>0.0</v>
      </c>
      <c r="H14" s="4">
        <v>3.0</v>
      </c>
      <c r="I14" s="4">
        <v>1.0</v>
      </c>
      <c r="J14" s="4">
        <v>1.0</v>
      </c>
      <c r="K14" s="4">
        <v>2.0</v>
      </c>
      <c r="L14" s="4">
        <v>4.0</v>
      </c>
      <c r="M14" s="4">
        <v>5.0</v>
      </c>
      <c r="N14" s="4">
        <v>5.0</v>
      </c>
      <c r="O14" s="4"/>
      <c r="P14" s="4"/>
      <c r="Q14" s="4"/>
      <c r="R14" s="4"/>
      <c r="S14" s="5">
        <f t="shared" si="1"/>
        <v>29</v>
      </c>
      <c r="T14" s="6">
        <f t="shared" si="2"/>
        <v>2.230769231</v>
      </c>
      <c r="U14" s="7">
        <f t="shared" si="3"/>
        <v>0.04321907601</v>
      </c>
    </row>
    <row r="15" ht="13.5" customHeight="1">
      <c r="A15" s="3" t="s">
        <v>550</v>
      </c>
      <c r="B15" s="4">
        <v>1.0</v>
      </c>
      <c r="C15" s="4">
        <v>0.0</v>
      </c>
      <c r="D15" s="4">
        <v>2.0</v>
      </c>
      <c r="E15" s="4">
        <v>0.0</v>
      </c>
      <c r="F15" s="4">
        <v>1.0</v>
      </c>
      <c r="G15" s="4">
        <v>3.0</v>
      </c>
      <c r="H15" s="4">
        <v>1.0</v>
      </c>
      <c r="I15" s="4">
        <v>1.0</v>
      </c>
      <c r="J15" s="4">
        <v>1.0</v>
      </c>
      <c r="K15" s="4">
        <v>2.0</v>
      </c>
      <c r="L15" s="4">
        <v>2.0</v>
      </c>
      <c r="M15" s="4">
        <v>3.0</v>
      </c>
      <c r="N15" s="4">
        <v>4.0</v>
      </c>
      <c r="O15" s="4"/>
      <c r="P15" s="4"/>
      <c r="Q15" s="4"/>
      <c r="R15" s="4"/>
      <c r="S15" s="5">
        <f t="shared" si="1"/>
        <v>21</v>
      </c>
      <c r="T15" s="6">
        <f t="shared" si="2"/>
        <v>1.615384615</v>
      </c>
      <c r="U15" s="7">
        <f t="shared" si="3"/>
        <v>0.03129657228</v>
      </c>
    </row>
    <row r="16" ht="13.5" customHeight="1">
      <c r="A16" s="3" t="s">
        <v>255</v>
      </c>
      <c r="B16" s="4">
        <v>0.0</v>
      </c>
      <c r="C16" s="4">
        <v>0.0</v>
      </c>
      <c r="D16" s="4">
        <v>0.0</v>
      </c>
      <c r="E16" s="4">
        <v>2.0</v>
      </c>
      <c r="F16" s="4">
        <v>2.0</v>
      </c>
      <c r="G16" s="4">
        <v>0.0</v>
      </c>
      <c r="H16" s="4">
        <v>2.0</v>
      </c>
      <c r="I16" s="4">
        <v>5.0</v>
      </c>
      <c r="J16" s="4">
        <v>0.0</v>
      </c>
      <c r="K16" s="4">
        <v>2.0</v>
      </c>
      <c r="L16" s="4">
        <v>2.0</v>
      </c>
      <c r="M16" s="4">
        <v>4.0</v>
      </c>
      <c r="N16" s="4"/>
      <c r="O16" s="4"/>
      <c r="P16" s="4"/>
      <c r="Q16" s="4"/>
      <c r="R16" s="4"/>
      <c r="S16" s="5">
        <f t="shared" si="1"/>
        <v>19</v>
      </c>
      <c r="T16" s="6">
        <f t="shared" si="2"/>
        <v>1.583333333</v>
      </c>
      <c r="U16" s="7">
        <f t="shared" si="3"/>
        <v>0.02831594635</v>
      </c>
    </row>
    <row r="17" ht="13.5" customHeight="1">
      <c r="A17" s="3" t="s">
        <v>277</v>
      </c>
      <c r="B17" s="4">
        <v>1.0</v>
      </c>
      <c r="C17" s="4">
        <v>0.0</v>
      </c>
      <c r="D17" s="4">
        <v>0.0</v>
      </c>
      <c r="E17" s="4">
        <v>0.0</v>
      </c>
      <c r="F17" s="4">
        <v>2.0</v>
      </c>
      <c r="G17" s="4">
        <v>1.0</v>
      </c>
      <c r="H17" s="4">
        <v>0.0</v>
      </c>
      <c r="I17" s="4">
        <v>1.0</v>
      </c>
      <c r="J17" s="4">
        <v>0.0</v>
      </c>
      <c r="K17" s="4">
        <v>2.0</v>
      </c>
      <c r="L17" s="4">
        <v>0.0</v>
      </c>
      <c r="M17" s="4">
        <v>5.0</v>
      </c>
      <c r="N17" s="4"/>
      <c r="O17" s="4"/>
      <c r="P17" s="4"/>
      <c r="Q17" s="4"/>
      <c r="R17" s="4"/>
      <c r="S17" s="5">
        <f t="shared" si="1"/>
        <v>12</v>
      </c>
      <c r="T17" s="6">
        <f t="shared" si="2"/>
        <v>1</v>
      </c>
      <c r="U17" s="7">
        <f t="shared" si="3"/>
        <v>0.01788375559</v>
      </c>
    </row>
    <row r="18" ht="13.5" customHeight="1">
      <c r="A18" s="3" t="s">
        <v>116</v>
      </c>
      <c r="B18" s="4">
        <v>1.0</v>
      </c>
      <c r="C18" s="4">
        <v>2.0</v>
      </c>
      <c r="D18" s="4">
        <v>1.0</v>
      </c>
      <c r="E18" s="4">
        <v>1.0</v>
      </c>
      <c r="F18" s="4">
        <v>0.0</v>
      </c>
      <c r="G18" s="4">
        <v>2.0</v>
      </c>
      <c r="H18" s="4">
        <v>1.0</v>
      </c>
      <c r="I18" s="4">
        <v>1.0</v>
      </c>
      <c r="J18" s="4">
        <v>1.0</v>
      </c>
      <c r="K18" s="4">
        <v>0.0</v>
      </c>
      <c r="L18" s="4">
        <v>3.0</v>
      </c>
      <c r="M18" s="4"/>
      <c r="N18" s="4"/>
      <c r="O18" s="4"/>
      <c r="P18" s="4"/>
      <c r="Q18" s="4"/>
      <c r="R18" s="4"/>
      <c r="S18" s="5">
        <f t="shared" si="1"/>
        <v>13</v>
      </c>
      <c r="T18" s="6">
        <f t="shared" si="2"/>
        <v>1.181818182</v>
      </c>
      <c r="U18" s="7">
        <f t="shared" si="3"/>
        <v>0.01937406855</v>
      </c>
    </row>
    <row r="19" ht="13.5" customHeight="1">
      <c r="A19" s="3" t="s">
        <v>155</v>
      </c>
      <c r="B19" s="4">
        <v>0.0</v>
      </c>
      <c r="C19" s="4">
        <v>1.0</v>
      </c>
      <c r="D19" s="4">
        <v>1.0</v>
      </c>
      <c r="E19" s="4">
        <v>0.0</v>
      </c>
      <c r="F19" s="4">
        <v>2.0</v>
      </c>
      <c r="G19" s="4">
        <v>0.0</v>
      </c>
      <c r="H19" s="4">
        <v>1.0</v>
      </c>
      <c r="I19" s="4">
        <v>0.0</v>
      </c>
      <c r="J19" s="4">
        <v>0.0</v>
      </c>
      <c r="K19" s="4">
        <v>0.0</v>
      </c>
      <c r="L19" s="4">
        <v>1.0</v>
      </c>
      <c r="M19" s="4"/>
      <c r="N19" s="4"/>
      <c r="O19" s="4"/>
      <c r="P19" s="4"/>
      <c r="Q19" s="4"/>
      <c r="R19" s="4"/>
      <c r="S19" s="5">
        <f t="shared" si="1"/>
        <v>6</v>
      </c>
      <c r="T19" s="6">
        <f t="shared" si="2"/>
        <v>0.5454545455</v>
      </c>
      <c r="U19" s="7">
        <f t="shared" si="3"/>
        <v>0.008941877794</v>
      </c>
    </row>
    <row r="20" ht="13.5" customHeight="1">
      <c r="A20" s="3" t="s">
        <v>7</v>
      </c>
      <c r="B20" s="4">
        <v>1.0</v>
      </c>
      <c r="C20" s="4">
        <v>0.0</v>
      </c>
      <c r="D20" s="4">
        <v>0.0</v>
      </c>
      <c r="E20" s="4">
        <v>1.0</v>
      </c>
      <c r="F20" s="4">
        <v>4.0</v>
      </c>
      <c r="G20" s="4">
        <v>0.0</v>
      </c>
      <c r="H20" s="4">
        <v>3.0</v>
      </c>
      <c r="I20" s="4">
        <v>0.0</v>
      </c>
      <c r="J20" s="4">
        <v>0.0</v>
      </c>
      <c r="K20" s="4">
        <v>5.0</v>
      </c>
      <c r="L20" s="4"/>
      <c r="M20" s="4"/>
      <c r="N20" s="4"/>
      <c r="O20" s="4"/>
      <c r="P20" s="4"/>
      <c r="Q20" s="4"/>
      <c r="R20" s="4"/>
      <c r="S20" s="5">
        <f t="shared" si="1"/>
        <v>14</v>
      </c>
      <c r="T20" s="6">
        <f t="shared" si="2"/>
        <v>1.4</v>
      </c>
      <c r="U20" s="7">
        <f t="shared" si="3"/>
        <v>0.02086438152</v>
      </c>
    </row>
    <row r="21" ht="13.5" customHeight="1">
      <c r="A21" s="3" t="s">
        <v>289</v>
      </c>
      <c r="B21" s="4">
        <v>1.0</v>
      </c>
      <c r="C21" s="4">
        <v>0.0</v>
      </c>
      <c r="D21" s="4">
        <v>1.0</v>
      </c>
      <c r="E21" s="4">
        <v>0.0</v>
      </c>
      <c r="F21" s="4">
        <v>0.0</v>
      </c>
      <c r="G21" s="4">
        <v>1.0</v>
      </c>
      <c r="H21" s="4">
        <v>1.0</v>
      </c>
      <c r="I21" s="4">
        <v>5.0</v>
      </c>
      <c r="J21" s="4">
        <v>0.0</v>
      </c>
      <c r="K21" s="4">
        <v>2.0</v>
      </c>
      <c r="L21" s="4"/>
      <c r="M21" s="4"/>
      <c r="N21" s="4"/>
      <c r="O21" s="4"/>
      <c r="P21" s="4"/>
      <c r="Q21" s="4"/>
      <c r="R21" s="4"/>
      <c r="S21" s="5">
        <f t="shared" si="1"/>
        <v>11</v>
      </c>
      <c r="T21" s="6">
        <f t="shared" si="2"/>
        <v>1.1</v>
      </c>
      <c r="U21" s="7">
        <f t="shared" si="3"/>
        <v>0.01639344262</v>
      </c>
    </row>
    <row r="22" ht="13.5" customHeight="1">
      <c r="A22" s="3" t="s">
        <v>18</v>
      </c>
      <c r="B22" s="4">
        <v>1.0</v>
      </c>
      <c r="C22" s="4">
        <v>0.0</v>
      </c>
      <c r="D22" s="4">
        <v>1.0</v>
      </c>
      <c r="E22" s="4">
        <v>1.0</v>
      </c>
      <c r="F22" s="4">
        <v>0.0</v>
      </c>
      <c r="G22" s="4">
        <v>0.0</v>
      </c>
      <c r="H22" s="4">
        <v>1.0</v>
      </c>
      <c r="I22" s="4">
        <v>7.0</v>
      </c>
      <c r="J22" s="4">
        <v>6.0</v>
      </c>
      <c r="K22" s="4"/>
      <c r="L22" s="4"/>
      <c r="M22" s="4"/>
      <c r="N22" s="4"/>
      <c r="O22" s="4"/>
      <c r="P22" s="4"/>
      <c r="Q22" s="4"/>
      <c r="R22" s="4"/>
      <c r="S22" s="5">
        <f t="shared" si="1"/>
        <v>17</v>
      </c>
      <c r="T22" s="6">
        <f t="shared" si="2"/>
        <v>1.888888889</v>
      </c>
      <c r="U22" s="7">
        <f t="shared" si="3"/>
        <v>0.02533532042</v>
      </c>
    </row>
    <row r="23" ht="13.5" customHeight="1">
      <c r="A23" s="3" t="s">
        <v>551</v>
      </c>
      <c r="B23" s="4">
        <v>2.0</v>
      </c>
      <c r="C23" s="4">
        <v>0.0</v>
      </c>
      <c r="D23" s="4">
        <v>1.0</v>
      </c>
      <c r="E23" s="4">
        <v>0.0</v>
      </c>
      <c r="F23" s="4">
        <v>1.0</v>
      </c>
      <c r="G23" s="4">
        <v>0.0</v>
      </c>
      <c r="H23" s="4">
        <v>0.0</v>
      </c>
      <c r="I23" s="4">
        <v>0.0</v>
      </c>
      <c r="J23" s="4">
        <v>6.0</v>
      </c>
      <c r="K23" s="4"/>
      <c r="L23" s="4"/>
      <c r="M23" s="4"/>
      <c r="N23" s="4"/>
      <c r="O23" s="4"/>
      <c r="P23" s="4"/>
      <c r="Q23" s="4"/>
      <c r="R23" s="4"/>
      <c r="S23" s="5">
        <f t="shared" si="1"/>
        <v>10</v>
      </c>
      <c r="T23" s="6">
        <f t="shared" si="2"/>
        <v>1.111111111</v>
      </c>
      <c r="U23" s="7">
        <f t="shared" si="3"/>
        <v>0.01490312966</v>
      </c>
    </row>
    <row r="24" ht="13.5" customHeight="1">
      <c r="A24" s="3" t="s">
        <v>110</v>
      </c>
      <c r="B24" s="4">
        <v>1.0</v>
      </c>
      <c r="C24" s="4">
        <v>2.0</v>
      </c>
      <c r="D24" s="4">
        <v>1.0</v>
      </c>
      <c r="E24" s="4">
        <v>2.0</v>
      </c>
      <c r="F24" s="4">
        <v>3.0</v>
      </c>
      <c r="G24" s="4">
        <v>2.0</v>
      </c>
      <c r="H24" s="4">
        <v>4.0</v>
      </c>
      <c r="I24" s="4">
        <v>1.0</v>
      </c>
      <c r="J24" s="4"/>
      <c r="K24" s="4"/>
      <c r="L24" s="4"/>
      <c r="M24" s="4"/>
      <c r="N24" s="4"/>
      <c r="O24" s="4"/>
      <c r="P24" s="4"/>
      <c r="Q24" s="4"/>
      <c r="R24" s="4"/>
      <c r="S24" s="5">
        <f t="shared" si="1"/>
        <v>16</v>
      </c>
      <c r="T24" s="6">
        <f t="shared" si="2"/>
        <v>2</v>
      </c>
      <c r="U24" s="7">
        <f t="shared" si="3"/>
        <v>0.02384500745</v>
      </c>
    </row>
    <row r="25" ht="13.5" customHeight="1">
      <c r="A25" s="3" t="s">
        <v>147</v>
      </c>
      <c r="B25" s="4">
        <v>2.0</v>
      </c>
      <c r="C25" s="4">
        <v>6.0</v>
      </c>
      <c r="D25" s="4">
        <v>0.0</v>
      </c>
      <c r="E25" s="4">
        <v>0.0</v>
      </c>
      <c r="F25" s="4">
        <v>1.0</v>
      </c>
      <c r="G25" s="4">
        <v>2.0</v>
      </c>
      <c r="H25" s="4">
        <v>1.0</v>
      </c>
      <c r="I25" s="4">
        <v>3.0</v>
      </c>
      <c r="J25" s="4"/>
      <c r="K25" s="4"/>
      <c r="L25" s="4"/>
      <c r="M25" s="4"/>
      <c r="N25" s="4"/>
      <c r="O25" s="4"/>
      <c r="P25" s="4"/>
      <c r="Q25" s="4"/>
      <c r="R25" s="4"/>
      <c r="S25" s="5">
        <f t="shared" si="1"/>
        <v>15</v>
      </c>
      <c r="T25" s="6">
        <f t="shared" si="2"/>
        <v>1.875</v>
      </c>
      <c r="U25" s="7">
        <f t="shared" si="3"/>
        <v>0.02235469449</v>
      </c>
    </row>
    <row r="26" ht="13.5" customHeight="1">
      <c r="A26" s="3" t="s">
        <v>474</v>
      </c>
      <c r="B26" s="4">
        <v>2.0</v>
      </c>
      <c r="C26" s="4">
        <v>3.0</v>
      </c>
      <c r="D26" s="4">
        <v>0.0</v>
      </c>
      <c r="E26" s="4">
        <v>2.0</v>
      </c>
      <c r="F26" s="4">
        <v>0.0</v>
      </c>
      <c r="G26" s="4">
        <v>6.0</v>
      </c>
      <c r="H26" s="4">
        <v>8.0</v>
      </c>
      <c r="I26" s="4"/>
      <c r="J26" s="4"/>
      <c r="K26" s="4"/>
      <c r="L26" s="4"/>
      <c r="M26" s="4"/>
      <c r="N26" s="4"/>
      <c r="O26" s="4"/>
      <c r="P26" s="4"/>
      <c r="Q26" s="4"/>
      <c r="R26" s="4"/>
      <c r="S26" s="5">
        <f t="shared" si="1"/>
        <v>21</v>
      </c>
      <c r="T26" s="6">
        <f t="shared" si="2"/>
        <v>3</v>
      </c>
      <c r="U26" s="7">
        <f t="shared" si="3"/>
        <v>0.03129657228</v>
      </c>
    </row>
    <row r="27" ht="13.5" customHeight="1">
      <c r="A27" s="3" t="s">
        <v>552</v>
      </c>
      <c r="B27" s="4">
        <v>0.0</v>
      </c>
      <c r="C27" s="4">
        <v>0.0</v>
      </c>
      <c r="D27" s="4">
        <v>1.0</v>
      </c>
      <c r="E27" s="4">
        <v>3.0</v>
      </c>
      <c r="F27" s="4">
        <v>0.0</v>
      </c>
      <c r="G27" s="4">
        <v>0.0</v>
      </c>
      <c r="H27" s="4">
        <v>3.0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5">
        <f t="shared" si="1"/>
        <v>7</v>
      </c>
      <c r="T27" s="6">
        <f t="shared" si="2"/>
        <v>1</v>
      </c>
      <c r="U27" s="7">
        <f t="shared" si="3"/>
        <v>0.01043219076</v>
      </c>
    </row>
    <row r="28" ht="13.5" customHeight="1">
      <c r="A28" s="3" t="s">
        <v>15</v>
      </c>
      <c r="B28" s="4">
        <v>4.0</v>
      </c>
      <c r="C28" s="4">
        <v>1.0</v>
      </c>
      <c r="D28" s="4">
        <v>0.0</v>
      </c>
      <c r="E28" s="4">
        <v>1.0</v>
      </c>
      <c r="F28" s="4">
        <v>1.0</v>
      </c>
      <c r="G28" s="4">
        <v>6.0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5">
        <f t="shared" si="1"/>
        <v>13</v>
      </c>
      <c r="T28" s="6">
        <f t="shared" si="2"/>
        <v>2.166666667</v>
      </c>
      <c r="U28" s="7">
        <f t="shared" si="3"/>
        <v>0.01937406855</v>
      </c>
    </row>
    <row r="29" ht="13.5" customHeight="1">
      <c r="A29" s="3" t="s">
        <v>553</v>
      </c>
      <c r="B29" s="4">
        <v>1.0</v>
      </c>
      <c r="C29" s="4">
        <v>0.0</v>
      </c>
      <c r="D29" s="4">
        <v>0.0</v>
      </c>
      <c r="E29" s="4">
        <v>1.0</v>
      </c>
      <c r="F29" s="4">
        <v>1.0</v>
      </c>
      <c r="G29" s="4">
        <v>3.0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5">
        <f t="shared" si="1"/>
        <v>6</v>
      </c>
      <c r="T29" s="6">
        <f t="shared" si="2"/>
        <v>1</v>
      </c>
      <c r="U29" s="7">
        <f t="shared" si="3"/>
        <v>0.008941877794</v>
      </c>
    </row>
    <row r="30" ht="13.5" customHeight="1">
      <c r="A30" s="3" t="s">
        <v>98</v>
      </c>
      <c r="B30" s="4">
        <v>1.0</v>
      </c>
      <c r="C30" s="4">
        <v>3.0</v>
      </c>
      <c r="D30" s="4">
        <v>6.0</v>
      </c>
      <c r="E30" s="4">
        <v>0.0</v>
      </c>
      <c r="F30" s="4">
        <v>8.0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5">
        <f t="shared" si="1"/>
        <v>18</v>
      </c>
      <c r="T30" s="6">
        <f t="shared" si="2"/>
        <v>3.6</v>
      </c>
      <c r="U30" s="7">
        <f t="shared" si="3"/>
        <v>0.02682563338</v>
      </c>
    </row>
    <row r="31" ht="13.5" customHeight="1">
      <c r="A31" s="3" t="s">
        <v>554</v>
      </c>
      <c r="B31" s="4">
        <v>0.0</v>
      </c>
      <c r="C31" s="4">
        <v>0.0</v>
      </c>
      <c r="D31" s="4">
        <v>0.0</v>
      </c>
      <c r="E31" s="4">
        <v>0.0</v>
      </c>
      <c r="F31" s="4">
        <v>6.0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5">
        <f t="shared" si="1"/>
        <v>6</v>
      </c>
      <c r="T31" s="6">
        <f t="shared" si="2"/>
        <v>1.2</v>
      </c>
      <c r="U31" s="7">
        <f t="shared" si="3"/>
        <v>0.008941877794</v>
      </c>
    </row>
    <row r="32" ht="13.5" customHeight="1">
      <c r="A32" s="3" t="s">
        <v>190</v>
      </c>
      <c r="B32" s="4">
        <v>2.0</v>
      </c>
      <c r="C32" s="4">
        <v>2.0</v>
      </c>
      <c r="D32" s="4">
        <v>3.0</v>
      </c>
      <c r="E32" s="4">
        <v>3.0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5">
        <f t="shared" si="1"/>
        <v>10</v>
      </c>
      <c r="T32" s="6">
        <f t="shared" si="2"/>
        <v>2.5</v>
      </c>
      <c r="U32" s="7">
        <f t="shared" si="3"/>
        <v>0.01490312966</v>
      </c>
    </row>
    <row r="33" ht="13.5" customHeight="1">
      <c r="A33" s="3" t="s">
        <v>222</v>
      </c>
      <c r="B33" s="4">
        <v>1.0</v>
      </c>
      <c r="C33" s="4">
        <v>0.0</v>
      </c>
      <c r="D33" s="4">
        <v>0.0</v>
      </c>
      <c r="E33" s="4">
        <v>3.0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5">
        <f t="shared" si="1"/>
        <v>4</v>
      </c>
      <c r="T33" s="6">
        <f t="shared" si="2"/>
        <v>1</v>
      </c>
      <c r="U33" s="7">
        <f t="shared" si="3"/>
        <v>0.005961251863</v>
      </c>
    </row>
    <row r="34" ht="13.5" customHeight="1">
      <c r="A34" s="3" t="s">
        <v>543</v>
      </c>
      <c r="B34" s="4">
        <v>1.0</v>
      </c>
      <c r="C34" s="4">
        <v>3.0</v>
      </c>
      <c r="D34" s="4">
        <v>3.0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5">
        <f t="shared" si="1"/>
        <v>7</v>
      </c>
      <c r="T34" s="6">
        <f t="shared" si="2"/>
        <v>2.333333333</v>
      </c>
      <c r="U34" s="7">
        <f t="shared" si="3"/>
        <v>0.01043219076</v>
      </c>
    </row>
    <row r="35" ht="13.5" customHeight="1">
      <c r="A35" s="3" t="s">
        <v>25</v>
      </c>
      <c r="B35" s="4">
        <v>1.0</v>
      </c>
      <c r="C35" s="4">
        <v>1.0</v>
      </c>
      <c r="D35" s="4">
        <v>3.0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5">
        <f t="shared" si="1"/>
        <v>5</v>
      </c>
      <c r="T35" s="6">
        <f t="shared" si="2"/>
        <v>1.666666667</v>
      </c>
      <c r="U35" s="7">
        <f t="shared" si="3"/>
        <v>0.007451564829</v>
      </c>
    </row>
    <row r="36" ht="13.5" customHeight="1">
      <c r="A36" s="3" t="s">
        <v>555</v>
      </c>
      <c r="B36" s="4">
        <v>3.0</v>
      </c>
      <c r="C36" s="4">
        <v>4.0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5">
        <f t="shared" si="1"/>
        <v>7</v>
      </c>
      <c r="T36" s="6">
        <f t="shared" si="2"/>
        <v>3.5</v>
      </c>
      <c r="U36" s="7">
        <f t="shared" si="3"/>
        <v>0.01043219076</v>
      </c>
    </row>
    <row r="37" ht="13.5" customHeight="1">
      <c r="A37" s="3" t="s">
        <v>556</v>
      </c>
      <c r="B37" s="4">
        <v>2.0</v>
      </c>
      <c r="C37" s="4">
        <v>3.0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5">
        <f t="shared" si="1"/>
        <v>5</v>
      </c>
      <c r="T37" s="6">
        <f t="shared" si="2"/>
        <v>2.5</v>
      </c>
      <c r="U37" s="7">
        <f t="shared" si="3"/>
        <v>0.007451564829</v>
      </c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</row>
    <row r="39" ht="13.5" customHeight="1">
      <c r="A39" s="10" t="s">
        <v>26</v>
      </c>
      <c r="B39" s="11">
        <f t="shared" ref="B39:S39" si="4">SUM(B$2:B$38)</f>
        <v>51</v>
      </c>
      <c r="C39" s="11">
        <f t="shared" si="4"/>
        <v>40</v>
      </c>
      <c r="D39" s="11">
        <f t="shared" si="4"/>
        <v>46</v>
      </c>
      <c r="E39" s="11">
        <f t="shared" si="4"/>
        <v>36</v>
      </c>
      <c r="F39" s="11">
        <f t="shared" si="4"/>
        <v>46</v>
      </c>
      <c r="G39" s="11">
        <f t="shared" si="4"/>
        <v>43</v>
      </c>
      <c r="H39" s="11">
        <f t="shared" si="4"/>
        <v>40</v>
      </c>
      <c r="I39" s="11">
        <f t="shared" si="4"/>
        <v>39</v>
      </c>
      <c r="J39" s="11">
        <f t="shared" si="4"/>
        <v>35</v>
      </c>
      <c r="K39" s="11">
        <f t="shared" si="4"/>
        <v>39</v>
      </c>
      <c r="L39" s="11">
        <f t="shared" si="4"/>
        <v>40</v>
      </c>
      <c r="M39" s="11">
        <f t="shared" si="4"/>
        <v>42</v>
      </c>
      <c r="N39" s="11">
        <f t="shared" si="4"/>
        <v>43</v>
      </c>
      <c r="O39" s="11">
        <f t="shared" si="4"/>
        <v>32</v>
      </c>
      <c r="P39" s="11">
        <f t="shared" si="4"/>
        <v>34</v>
      </c>
      <c r="Q39" s="11">
        <f t="shared" si="4"/>
        <v>24</v>
      </c>
      <c r="R39" s="11">
        <f t="shared" si="4"/>
        <v>41</v>
      </c>
      <c r="S39" s="11">
        <f t="shared" si="4"/>
        <v>671</v>
      </c>
      <c r="T39" s="11"/>
      <c r="U39" s="11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11"/>
      <c r="Q40" s="9"/>
      <c r="R40" s="9"/>
      <c r="S40" s="9"/>
      <c r="T40" s="9"/>
      <c r="U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ht="13.5" customHeight="1">
      <c r="A50" s="9"/>
      <c r="B50" s="9"/>
      <c r="C50" s="9"/>
      <c r="D50" s="9"/>
      <c r="E50" s="13"/>
      <c r="F50" s="13"/>
      <c r="G50" s="13"/>
      <c r="H50" s="13"/>
      <c r="I50" s="13"/>
      <c r="J50" s="13"/>
      <c r="K50" s="13"/>
      <c r="L50" s="9"/>
      <c r="M50" s="9"/>
      <c r="N50" s="9"/>
      <c r="O50" s="9"/>
      <c r="P50" s="9"/>
      <c r="Q50" s="9"/>
      <c r="R50" s="9"/>
      <c r="S50" s="9"/>
      <c r="T50" s="9"/>
      <c r="U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</row>
    <row r="980" ht="13.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</row>
    <row r="981" ht="13.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</row>
    <row r="982" ht="13.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</row>
    <row r="983" ht="13.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</row>
    <row r="984" ht="13.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</row>
    <row r="985" ht="13.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</row>
    <row r="986" ht="13.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</row>
    <row r="987" ht="13.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</row>
    <row r="988" ht="13.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</row>
    <row r="989" ht="13.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</row>
    <row r="990" ht="13.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</row>
    <row r="991" ht="13.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</row>
  </sheetData>
  <conditionalFormatting sqref="B2:R37">
    <cfRule type="containsBlanks" dxfId="0" priority="1">
      <formula>LEN(TRIM(B2))=0</formula>
    </cfRule>
  </conditionalFormatting>
  <conditionalFormatting sqref="B2:B37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37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37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37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37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37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37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37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P2:P37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37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37">
    <cfRule type="colorScale" priority="1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37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37">
    <cfRule type="colorScale" priority="1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37">
    <cfRule type="colorScale" priority="1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37">
    <cfRule type="colorScale" priority="1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Q2:Q37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R2:R37">
    <cfRule type="colorScale" priority="1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9.57"/>
    <col customWidth="1" min="2" max="18" width="4.71"/>
    <col customWidth="1" min="19" max="21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1">
        <v>13.0</v>
      </c>
      <c r="O1" s="1">
        <v>14.0</v>
      </c>
      <c r="P1" s="1">
        <v>15.0</v>
      </c>
      <c r="Q1" s="1">
        <v>16.0</v>
      </c>
      <c r="R1" s="1">
        <v>17.0</v>
      </c>
      <c r="S1" s="2" t="s">
        <v>1</v>
      </c>
      <c r="T1" s="2" t="s">
        <v>2</v>
      </c>
      <c r="U1" s="2" t="s">
        <v>3</v>
      </c>
    </row>
    <row r="2" ht="13.5" customHeight="1">
      <c r="A2" s="3" t="s">
        <v>110</v>
      </c>
      <c r="B2" s="4">
        <v>7.0</v>
      </c>
      <c r="C2" s="4">
        <v>3.0</v>
      </c>
      <c r="D2" s="4">
        <v>6.0</v>
      </c>
      <c r="E2" s="4">
        <v>3.0</v>
      </c>
      <c r="F2" s="4">
        <v>10.0</v>
      </c>
      <c r="G2" s="4">
        <v>9.0</v>
      </c>
      <c r="H2" s="4">
        <v>4.0</v>
      </c>
      <c r="I2" s="4">
        <v>3.0</v>
      </c>
      <c r="J2" s="4">
        <v>7.0</v>
      </c>
      <c r="K2" s="4">
        <v>1.0</v>
      </c>
      <c r="L2" s="4">
        <v>5.0</v>
      </c>
      <c r="M2" s="4">
        <v>1.0</v>
      </c>
      <c r="N2" s="4">
        <v>2.0</v>
      </c>
      <c r="O2" s="4">
        <v>5.0</v>
      </c>
      <c r="P2" s="4">
        <v>3.0</v>
      </c>
      <c r="Q2" s="4">
        <v>0.0</v>
      </c>
      <c r="R2" s="4">
        <v>7.0</v>
      </c>
      <c r="S2" s="5">
        <f t="shared" ref="S2:S21" si="1">SUM(B2:R2)</f>
        <v>76</v>
      </c>
      <c r="T2" s="6">
        <f t="shared" ref="T2:T21" si="2">AVERAGE(B2:R2)</f>
        <v>4.470588235</v>
      </c>
      <c r="U2" s="7">
        <f t="shared" ref="U2:U21" si="3">S2/$S$23</f>
        <v>0.09669211196</v>
      </c>
    </row>
    <row r="3" ht="13.5" customHeight="1">
      <c r="A3" s="3" t="s">
        <v>100</v>
      </c>
      <c r="B3" s="4">
        <v>4.0</v>
      </c>
      <c r="C3" s="4">
        <v>3.0</v>
      </c>
      <c r="D3" s="4">
        <v>3.0</v>
      </c>
      <c r="E3" s="4">
        <v>2.0</v>
      </c>
      <c r="F3" s="4">
        <v>2.0</v>
      </c>
      <c r="G3" s="4">
        <v>3.0</v>
      </c>
      <c r="H3" s="4">
        <v>5.0</v>
      </c>
      <c r="I3" s="4">
        <v>1.0</v>
      </c>
      <c r="J3" s="4">
        <v>9.0</v>
      </c>
      <c r="K3" s="4">
        <v>2.0</v>
      </c>
      <c r="L3" s="4">
        <v>4.0</v>
      </c>
      <c r="M3" s="4">
        <v>5.0</v>
      </c>
      <c r="N3" s="4">
        <v>2.0</v>
      </c>
      <c r="O3" s="4">
        <v>2.0</v>
      </c>
      <c r="P3" s="4">
        <v>10.0</v>
      </c>
      <c r="Q3" s="4">
        <v>5.0</v>
      </c>
      <c r="R3" s="4">
        <v>3.0</v>
      </c>
      <c r="S3" s="5">
        <f t="shared" si="1"/>
        <v>65</v>
      </c>
      <c r="T3" s="6">
        <f t="shared" si="2"/>
        <v>3.823529412</v>
      </c>
      <c r="U3" s="7">
        <f t="shared" si="3"/>
        <v>0.08269720102</v>
      </c>
    </row>
    <row r="4" ht="13.5" customHeight="1">
      <c r="A4" s="3" t="s">
        <v>20</v>
      </c>
      <c r="B4" s="4">
        <v>12.0</v>
      </c>
      <c r="C4" s="4">
        <v>6.0</v>
      </c>
      <c r="D4" s="4">
        <v>0.0</v>
      </c>
      <c r="E4" s="4">
        <v>0.0</v>
      </c>
      <c r="F4" s="4">
        <v>2.0</v>
      </c>
      <c r="G4" s="4">
        <v>0.0</v>
      </c>
      <c r="H4" s="4">
        <v>4.0</v>
      </c>
      <c r="I4" s="4">
        <v>0.0</v>
      </c>
      <c r="J4" s="4">
        <v>4.0</v>
      </c>
      <c r="K4" s="4">
        <v>2.0</v>
      </c>
      <c r="L4" s="4">
        <v>4.0</v>
      </c>
      <c r="M4" s="4">
        <v>3.0</v>
      </c>
      <c r="N4" s="4">
        <v>3.0</v>
      </c>
      <c r="O4" s="4">
        <v>2.0</v>
      </c>
      <c r="P4" s="4">
        <v>4.0</v>
      </c>
      <c r="Q4" s="4">
        <v>2.0</v>
      </c>
      <c r="R4" s="4">
        <v>7.0</v>
      </c>
      <c r="S4" s="5">
        <f t="shared" si="1"/>
        <v>55</v>
      </c>
      <c r="T4" s="6">
        <f t="shared" si="2"/>
        <v>3.235294118</v>
      </c>
      <c r="U4" s="7">
        <f t="shared" si="3"/>
        <v>0.06997455471</v>
      </c>
    </row>
    <row r="5" ht="13.5" customHeight="1">
      <c r="A5" s="8" t="s">
        <v>18</v>
      </c>
      <c r="B5" s="4">
        <v>2.0</v>
      </c>
      <c r="C5" s="4">
        <v>0.0</v>
      </c>
      <c r="D5" s="4">
        <v>2.0</v>
      </c>
      <c r="E5" s="4">
        <v>1.0</v>
      </c>
      <c r="F5" s="4">
        <v>1.0</v>
      </c>
      <c r="G5" s="4">
        <v>4.0</v>
      </c>
      <c r="H5" s="4">
        <v>0.0</v>
      </c>
      <c r="I5" s="4">
        <v>6.0</v>
      </c>
      <c r="J5" s="4">
        <v>3.0</v>
      </c>
      <c r="K5" s="4">
        <v>1.0</v>
      </c>
      <c r="L5" s="4">
        <v>2.0</v>
      </c>
      <c r="M5" s="4">
        <v>10.0</v>
      </c>
      <c r="N5" s="4">
        <v>1.0</v>
      </c>
      <c r="O5" s="4">
        <v>3.0</v>
      </c>
      <c r="P5" s="4">
        <v>5.0</v>
      </c>
      <c r="Q5" s="4">
        <v>7.0</v>
      </c>
      <c r="R5" s="4">
        <v>4.0</v>
      </c>
      <c r="S5" s="5">
        <f t="shared" si="1"/>
        <v>52</v>
      </c>
      <c r="T5" s="6">
        <f t="shared" si="2"/>
        <v>3.058823529</v>
      </c>
      <c r="U5" s="7">
        <f t="shared" si="3"/>
        <v>0.06615776081</v>
      </c>
    </row>
    <row r="6" ht="13.5" customHeight="1">
      <c r="A6" s="8" t="s">
        <v>557</v>
      </c>
      <c r="B6" s="4">
        <v>5.0</v>
      </c>
      <c r="C6" s="4">
        <v>0.0</v>
      </c>
      <c r="D6" s="4">
        <v>0.0</v>
      </c>
      <c r="E6" s="4">
        <v>1.0</v>
      </c>
      <c r="F6" s="4">
        <v>4.0</v>
      </c>
      <c r="G6" s="4">
        <v>1.0</v>
      </c>
      <c r="H6" s="4">
        <v>5.0</v>
      </c>
      <c r="I6" s="4">
        <v>9.0</v>
      </c>
      <c r="J6" s="4">
        <v>2.0</v>
      </c>
      <c r="K6" s="4">
        <v>0.0</v>
      </c>
      <c r="L6" s="4">
        <v>2.0</v>
      </c>
      <c r="M6" s="4">
        <v>2.0</v>
      </c>
      <c r="N6" s="4">
        <v>1.0</v>
      </c>
      <c r="O6" s="4">
        <v>4.0</v>
      </c>
      <c r="P6" s="4">
        <v>2.0</v>
      </c>
      <c r="Q6" s="4">
        <v>1.0</v>
      </c>
      <c r="R6" s="4">
        <v>3.0</v>
      </c>
      <c r="S6" s="5">
        <f t="shared" si="1"/>
        <v>42</v>
      </c>
      <c r="T6" s="6">
        <f t="shared" si="2"/>
        <v>2.470588235</v>
      </c>
      <c r="U6" s="7">
        <f t="shared" si="3"/>
        <v>0.0534351145</v>
      </c>
    </row>
    <row r="7" ht="13.5" customHeight="1">
      <c r="A7" s="8" t="s">
        <v>116</v>
      </c>
      <c r="B7" s="4">
        <v>5.0</v>
      </c>
      <c r="C7" s="4">
        <v>1.0</v>
      </c>
      <c r="D7" s="4">
        <v>2.0</v>
      </c>
      <c r="E7" s="4">
        <v>0.0</v>
      </c>
      <c r="F7" s="4">
        <v>1.0</v>
      </c>
      <c r="G7" s="4">
        <v>1.0</v>
      </c>
      <c r="H7" s="4">
        <v>1.0</v>
      </c>
      <c r="I7" s="4">
        <v>3.0</v>
      </c>
      <c r="J7" s="4">
        <v>0.0</v>
      </c>
      <c r="K7" s="4">
        <v>2.0</v>
      </c>
      <c r="L7" s="4">
        <v>2.0</v>
      </c>
      <c r="M7" s="4">
        <v>6.0</v>
      </c>
      <c r="N7" s="4">
        <v>0.0</v>
      </c>
      <c r="O7" s="4">
        <v>5.0</v>
      </c>
      <c r="P7" s="4">
        <v>5.0</v>
      </c>
      <c r="Q7" s="4">
        <v>5.0</v>
      </c>
      <c r="R7" s="4">
        <v>2.0</v>
      </c>
      <c r="S7" s="5">
        <f t="shared" si="1"/>
        <v>41</v>
      </c>
      <c r="T7" s="6">
        <f t="shared" si="2"/>
        <v>2.411764706</v>
      </c>
      <c r="U7" s="7">
        <f t="shared" si="3"/>
        <v>0.05216284987</v>
      </c>
    </row>
    <row r="8" ht="13.5" customHeight="1">
      <c r="A8" s="8" t="s">
        <v>17</v>
      </c>
      <c r="B8" s="4">
        <v>1.0</v>
      </c>
      <c r="C8" s="4">
        <v>0.0</v>
      </c>
      <c r="D8" s="4">
        <v>1.0</v>
      </c>
      <c r="E8" s="4">
        <v>2.0</v>
      </c>
      <c r="F8" s="4">
        <v>5.0</v>
      </c>
      <c r="G8" s="4">
        <v>5.0</v>
      </c>
      <c r="H8" s="4">
        <v>1.0</v>
      </c>
      <c r="I8" s="4">
        <v>1.0</v>
      </c>
      <c r="J8" s="4">
        <v>2.0</v>
      </c>
      <c r="K8" s="4">
        <v>1.0</v>
      </c>
      <c r="L8" s="4">
        <v>0.0</v>
      </c>
      <c r="M8" s="4">
        <v>2.0</v>
      </c>
      <c r="N8" s="4">
        <v>0.0</v>
      </c>
      <c r="O8" s="4">
        <v>9.0</v>
      </c>
      <c r="P8" s="4">
        <v>7.0</v>
      </c>
      <c r="Q8" s="4">
        <v>2.0</v>
      </c>
      <c r="R8" s="4">
        <v>2.0</v>
      </c>
      <c r="S8" s="5">
        <f t="shared" si="1"/>
        <v>41</v>
      </c>
      <c r="T8" s="6">
        <f t="shared" si="2"/>
        <v>2.411764706</v>
      </c>
      <c r="U8" s="7">
        <f t="shared" si="3"/>
        <v>0.05216284987</v>
      </c>
    </row>
    <row r="9" ht="13.5" customHeight="1">
      <c r="A9" s="8" t="s">
        <v>6</v>
      </c>
      <c r="B9" s="4">
        <v>6.0</v>
      </c>
      <c r="C9" s="4">
        <v>1.0</v>
      </c>
      <c r="D9" s="4">
        <v>3.0</v>
      </c>
      <c r="E9" s="4">
        <v>0.0</v>
      </c>
      <c r="F9" s="4">
        <v>1.0</v>
      </c>
      <c r="G9" s="4">
        <v>0.0</v>
      </c>
      <c r="H9" s="4">
        <v>1.0</v>
      </c>
      <c r="I9" s="4">
        <v>1.0</v>
      </c>
      <c r="J9" s="4">
        <v>4.0</v>
      </c>
      <c r="K9" s="4">
        <v>5.0</v>
      </c>
      <c r="L9" s="4">
        <v>1.0</v>
      </c>
      <c r="M9" s="4">
        <v>1.0</v>
      </c>
      <c r="N9" s="4">
        <v>3.0</v>
      </c>
      <c r="O9" s="4">
        <v>2.0</v>
      </c>
      <c r="P9" s="4">
        <v>2.0</v>
      </c>
      <c r="Q9" s="4">
        <v>2.0</v>
      </c>
      <c r="R9" s="4">
        <v>6.0</v>
      </c>
      <c r="S9" s="5">
        <f t="shared" si="1"/>
        <v>39</v>
      </c>
      <c r="T9" s="6">
        <f t="shared" si="2"/>
        <v>2.294117647</v>
      </c>
      <c r="U9" s="7">
        <f t="shared" si="3"/>
        <v>0.04961832061</v>
      </c>
    </row>
    <row r="10" ht="13.5" customHeight="1">
      <c r="A10" s="8" t="s">
        <v>199</v>
      </c>
      <c r="B10" s="4">
        <v>5.0</v>
      </c>
      <c r="C10" s="4">
        <v>2.0</v>
      </c>
      <c r="D10" s="4">
        <v>3.0</v>
      </c>
      <c r="E10" s="4">
        <v>0.0</v>
      </c>
      <c r="F10" s="4">
        <v>0.0</v>
      </c>
      <c r="G10" s="4">
        <v>1.0</v>
      </c>
      <c r="H10" s="4">
        <v>2.0</v>
      </c>
      <c r="I10" s="4">
        <v>2.0</v>
      </c>
      <c r="J10" s="4">
        <v>2.0</v>
      </c>
      <c r="K10" s="4">
        <v>2.0</v>
      </c>
      <c r="L10" s="4">
        <v>2.0</v>
      </c>
      <c r="M10" s="4">
        <v>1.0</v>
      </c>
      <c r="N10" s="4">
        <v>5.0</v>
      </c>
      <c r="O10" s="4">
        <v>2.0</v>
      </c>
      <c r="P10" s="4">
        <v>3.0</v>
      </c>
      <c r="Q10" s="4">
        <v>1.0</v>
      </c>
      <c r="R10" s="4">
        <v>6.0</v>
      </c>
      <c r="S10" s="5">
        <f t="shared" si="1"/>
        <v>39</v>
      </c>
      <c r="T10" s="6">
        <f t="shared" si="2"/>
        <v>2.294117647</v>
      </c>
      <c r="U10" s="7">
        <f t="shared" si="3"/>
        <v>0.04961832061</v>
      </c>
    </row>
    <row r="11" ht="13.5" customHeight="1">
      <c r="A11" s="8" t="s">
        <v>558</v>
      </c>
      <c r="B11" s="4">
        <v>2.0</v>
      </c>
      <c r="C11" s="4">
        <v>1.0</v>
      </c>
      <c r="D11" s="4">
        <v>2.0</v>
      </c>
      <c r="E11" s="4">
        <v>7.0</v>
      </c>
      <c r="F11" s="4">
        <v>3.0</v>
      </c>
      <c r="G11" s="4">
        <v>1.0</v>
      </c>
      <c r="H11" s="4">
        <v>2.0</v>
      </c>
      <c r="I11" s="4">
        <v>1.0</v>
      </c>
      <c r="J11" s="4">
        <v>2.0</v>
      </c>
      <c r="K11" s="4">
        <v>1.0</v>
      </c>
      <c r="L11" s="4">
        <v>2.0</v>
      </c>
      <c r="M11" s="4">
        <v>2.0</v>
      </c>
      <c r="N11" s="4">
        <v>3.0</v>
      </c>
      <c r="O11" s="4">
        <v>3.0</v>
      </c>
      <c r="P11" s="4">
        <v>1.0</v>
      </c>
      <c r="Q11" s="4">
        <v>3.0</v>
      </c>
      <c r="R11" s="4">
        <v>2.0</v>
      </c>
      <c r="S11" s="5">
        <f t="shared" si="1"/>
        <v>38</v>
      </c>
      <c r="T11" s="6">
        <f t="shared" si="2"/>
        <v>2.235294118</v>
      </c>
      <c r="U11" s="7">
        <f t="shared" si="3"/>
        <v>0.04834605598</v>
      </c>
    </row>
    <row r="12" ht="13.5" customHeight="1">
      <c r="A12" s="3" t="s">
        <v>27</v>
      </c>
      <c r="B12" s="4">
        <v>1.0</v>
      </c>
      <c r="C12" s="4">
        <v>2.0</v>
      </c>
      <c r="D12" s="4">
        <v>0.0</v>
      </c>
      <c r="E12" s="4">
        <v>3.0</v>
      </c>
      <c r="F12" s="4">
        <v>2.0</v>
      </c>
      <c r="G12" s="4">
        <v>0.0</v>
      </c>
      <c r="H12" s="4">
        <v>0.0</v>
      </c>
      <c r="I12" s="4">
        <v>2.0</v>
      </c>
      <c r="J12" s="4">
        <v>4.0</v>
      </c>
      <c r="K12" s="4">
        <v>6.0</v>
      </c>
      <c r="L12" s="4">
        <v>4.0</v>
      </c>
      <c r="M12" s="4">
        <v>0.0</v>
      </c>
      <c r="N12" s="4">
        <v>2.0</v>
      </c>
      <c r="O12" s="4">
        <v>3.0</v>
      </c>
      <c r="P12" s="4">
        <v>5.0</v>
      </c>
      <c r="Q12" s="4">
        <v>3.0</v>
      </c>
      <c r="R12" s="4">
        <v>1.0</v>
      </c>
      <c r="S12" s="5">
        <f t="shared" si="1"/>
        <v>38</v>
      </c>
      <c r="T12" s="6">
        <f t="shared" si="2"/>
        <v>2.235294118</v>
      </c>
      <c r="U12" s="7">
        <f t="shared" si="3"/>
        <v>0.04834605598</v>
      </c>
    </row>
    <row r="13" ht="13.5" customHeight="1">
      <c r="A13" s="8" t="s">
        <v>98</v>
      </c>
      <c r="B13" s="4">
        <v>2.0</v>
      </c>
      <c r="C13" s="4">
        <v>1.0</v>
      </c>
      <c r="D13" s="4">
        <v>3.0</v>
      </c>
      <c r="E13" s="4">
        <v>0.0</v>
      </c>
      <c r="F13" s="4">
        <v>3.0</v>
      </c>
      <c r="G13" s="4">
        <v>2.0</v>
      </c>
      <c r="H13" s="4">
        <v>2.0</v>
      </c>
      <c r="I13" s="4">
        <v>3.0</v>
      </c>
      <c r="J13" s="4">
        <v>5.0</v>
      </c>
      <c r="K13" s="4">
        <v>3.0</v>
      </c>
      <c r="L13" s="4">
        <v>4.0</v>
      </c>
      <c r="M13" s="4">
        <v>6.0</v>
      </c>
      <c r="N13" s="4">
        <v>0.0</v>
      </c>
      <c r="O13" s="4">
        <v>3.0</v>
      </c>
      <c r="P13" s="4">
        <v>0.0</v>
      </c>
      <c r="Q13" s="4">
        <v>0.0</v>
      </c>
      <c r="R13" s="4">
        <v>1.0</v>
      </c>
      <c r="S13" s="5">
        <f t="shared" si="1"/>
        <v>38</v>
      </c>
      <c r="T13" s="6">
        <f t="shared" si="2"/>
        <v>2.235294118</v>
      </c>
      <c r="U13" s="7">
        <f t="shared" si="3"/>
        <v>0.04834605598</v>
      </c>
    </row>
    <row r="14" ht="13.5" customHeight="1">
      <c r="A14" s="3" t="s">
        <v>541</v>
      </c>
      <c r="B14" s="4">
        <v>2.0</v>
      </c>
      <c r="C14" s="4">
        <v>0.0</v>
      </c>
      <c r="D14" s="4">
        <v>0.0</v>
      </c>
      <c r="E14" s="4">
        <v>1.0</v>
      </c>
      <c r="F14" s="4">
        <v>5.0</v>
      </c>
      <c r="G14" s="4">
        <v>0.0</v>
      </c>
      <c r="H14" s="4">
        <v>2.0</v>
      </c>
      <c r="I14" s="4">
        <v>2.0</v>
      </c>
      <c r="J14" s="4">
        <v>6.0</v>
      </c>
      <c r="K14" s="4">
        <v>6.0</v>
      </c>
      <c r="L14" s="4">
        <v>1.0</v>
      </c>
      <c r="M14" s="4">
        <v>2.0</v>
      </c>
      <c r="N14" s="4">
        <v>5.0</v>
      </c>
      <c r="O14" s="4">
        <v>2.0</v>
      </c>
      <c r="P14" s="4">
        <v>2.0</v>
      </c>
      <c r="Q14" s="4">
        <v>5.0</v>
      </c>
      <c r="R14" s="4"/>
      <c r="S14" s="5">
        <f t="shared" si="1"/>
        <v>41</v>
      </c>
      <c r="T14" s="6">
        <f t="shared" si="2"/>
        <v>2.5625</v>
      </c>
      <c r="U14" s="7">
        <f t="shared" si="3"/>
        <v>0.05216284987</v>
      </c>
    </row>
    <row r="15" ht="13.5" customHeight="1">
      <c r="A15" s="3" t="s">
        <v>559</v>
      </c>
      <c r="B15" s="4">
        <v>2.0</v>
      </c>
      <c r="C15" s="4">
        <v>2.0</v>
      </c>
      <c r="D15" s="4">
        <v>2.0</v>
      </c>
      <c r="E15" s="4">
        <v>1.0</v>
      </c>
      <c r="F15" s="4">
        <v>0.0</v>
      </c>
      <c r="G15" s="4">
        <v>1.0</v>
      </c>
      <c r="H15" s="4">
        <v>2.0</v>
      </c>
      <c r="I15" s="4">
        <v>2.0</v>
      </c>
      <c r="J15" s="4">
        <v>4.0</v>
      </c>
      <c r="K15" s="4">
        <v>3.0</v>
      </c>
      <c r="L15" s="4">
        <v>1.0</v>
      </c>
      <c r="M15" s="4">
        <v>2.0</v>
      </c>
      <c r="N15" s="4">
        <v>7.0</v>
      </c>
      <c r="O15" s="4">
        <v>8.0</v>
      </c>
      <c r="P15" s="4">
        <v>5.0</v>
      </c>
      <c r="Q15" s="4"/>
      <c r="R15" s="4"/>
      <c r="S15" s="5">
        <f t="shared" si="1"/>
        <v>42</v>
      </c>
      <c r="T15" s="6">
        <f t="shared" si="2"/>
        <v>2.8</v>
      </c>
      <c r="U15" s="7">
        <f t="shared" si="3"/>
        <v>0.0534351145</v>
      </c>
    </row>
    <row r="16" ht="13.5" customHeight="1">
      <c r="A16" s="3" t="s">
        <v>186</v>
      </c>
      <c r="B16" s="4">
        <v>6.0</v>
      </c>
      <c r="C16" s="4">
        <v>0.0</v>
      </c>
      <c r="D16" s="4">
        <v>2.0</v>
      </c>
      <c r="E16" s="4">
        <v>2.0</v>
      </c>
      <c r="F16" s="4">
        <v>2.0</v>
      </c>
      <c r="G16" s="4">
        <v>0.0</v>
      </c>
      <c r="H16" s="4">
        <v>6.0</v>
      </c>
      <c r="I16" s="4">
        <v>0.0</v>
      </c>
      <c r="J16" s="4">
        <v>1.0</v>
      </c>
      <c r="K16" s="4">
        <v>2.0</v>
      </c>
      <c r="L16" s="4">
        <v>6.0</v>
      </c>
      <c r="M16" s="4">
        <v>9.0</v>
      </c>
      <c r="N16" s="4"/>
      <c r="O16" s="4"/>
      <c r="P16" s="4"/>
      <c r="Q16" s="4"/>
      <c r="R16" s="4"/>
      <c r="S16" s="5">
        <f t="shared" si="1"/>
        <v>36</v>
      </c>
      <c r="T16" s="6">
        <f t="shared" si="2"/>
        <v>3</v>
      </c>
      <c r="U16" s="7">
        <f t="shared" si="3"/>
        <v>0.04580152672</v>
      </c>
    </row>
    <row r="17" ht="13.5" customHeight="1">
      <c r="A17" s="3" t="s">
        <v>112</v>
      </c>
      <c r="B17" s="4">
        <v>2.0</v>
      </c>
      <c r="C17" s="4">
        <v>0.0</v>
      </c>
      <c r="D17" s="4">
        <v>0.0</v>
      </c>
      <c r="E17" s="4">
        <v>2.0</v>
      </c>
      <c r="F17" s="4">
        <v>1.0</v>
      </c>
      <c r="G17" s="4">
        <v>0.0</v>
      </c>
      <c r="H17" s="4">
        <v>2.0</v>
      </c>
      <c r="I17" s="4">
        <v>3.0</v>
      </c>
      <c r="J17" s="4">
        <v>3.0</v>
      </c>
      <c r="K17" s="4">
        <v>8.0</v>
      </c>
      <c r="L17" s="4"/>
      <c r="M17" s="4"/>
      <c r="N17" s="4"/>
      <c r="O17" s="4"/>
      <c r="P17" s="4"/>
      <c r="Q17" s="4"/>
      <c r="R17" s="4"/>
      <c r="S17" s="5">
        <f t="shared" si="1"/>
        <v>21</v>
      </c>
      <c r="T17" s="6">
        <f t="shared" si="2"/>
        <v>2.1</v>
      </c>
      <c r="U17" s="7">
        <f t="shared" si="3"/>
        <v>0.02671755725</v>
      </c>
    </row>
    <row r="18" ht="13.5" customHeight="1">
      <c r="A18" s="3" t="s">
        <v>247</v>
      </c>
      <c r="B18" s="4">
        <v>5.0</v>
      </c>
      <c r="C18" s="4">
        <v>3.0</v>
      </c>
      <c r="D18" s="4">
        <v>1.0</v>
      </c>
      <c r="E18" s="4">
        <v>2.0</v>
      </c>
      <c r="F18" s="4">
        <v>2.0</v>
      </c>
      <c r="G18" s="4">
        <v>1.0</v>
      </c>
      <c r="H18" s="4">
        <v>3.0</v>
      </c>
      <c r="I18" s="4">
        <v>10.0</v>
      </c>
      <c r="J18" s="4"/>
      <c r="K18" s="4"/>
      <c r="L18" s="4"/>
      <c r="M18" s="4"/>
      <c r="N18" s="4"/>
      <c r="O18" s="4"/>
      <c r="P18" s="4"/>
      <c r="Q18" s="4"/>
      <c r="R18" s="4"/>
      <c r="S18" s="5">
        <f t="shared" si="1"/>
        <v>27</v>
      </c>
      <c r="T18" s="6">
        <f t="shared" si="2"/>
        <v>3.375</v>
      </c>
      <c r="U18" s="7">
        <f t="shared" si="3"/>
        <v>0.03435114504</v>
      </c>
    </row>
    <row r="19" ht="13.5" customHeight="1">
      <c r="A19" s="3" t="s">
        <v>542</v>
      </c>
      <c r="B19" s="4">
        <v>5.0</v>
      </c>
      <c r="C19" s="4">
        <v>6.0</v>
      </c>
      <c r="D19" s="4">
        <v>2.0</v>
      </c>
      <c r="E19" s="4">
        <v>0.0</v>
      </c>
      <c r="F19" s="4">
        <v>6.0</v>
      </c>
      <c r="G19" s="4">
        <v>4.0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5">
        <f t="shared" si="1"/>
        <v>23</v>
      </c>
      <c r="T19" s="6">
        <f t="shared" si="2"/>
        <v>3.833333333</v>
      </c>
      <c r="U19" s="7">
        <f t="shared" si="3"/>
        <v>0.02926208651</v>
      </c>
    </row>
    <row r="20" ht="13.5" customHeight="1">
      <c r="A20" s="3" t="s">
        <v>24</v>
      </c>
      <c r="B20" s="4">
        <v>2.0</v>
      </c>
      <c r="C20" s="4">
        <v>1.0</v>
      </c>
      <c r="D20" s="4">
        <v>13.0</v>
      </c>
      <c r="E20" s="4">
        <v>7.0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5">
        <f t="shared" si="1"/>
        <v>23</v>
      </c>
      <c r="T20" s="6">
        <f t="shared" si="2"/>
        <v>5.75</v>
      </c>
      <c r="U20" s="7">
        <f t="shared" si="3"/>
        <v>0.02926208651</v>
      </c>
    </row>
    <row r="21" ht="13.5" customHeight="1">
      <c r="A21" s="3" t="s">
        <v>25</v>
      </c>
      <c r="B21" s="4">
        <v>4.0</v>
      </c>
      <c r="C21" s="4">
        <v>5.0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5">
        <f t="shared" si="1"/>
        <v>9</v>
      </c>
      <c r="T21" s="6">
        <f t="shared" si="2"/>
        <v>4.5</v>
      </c>
      <c r="U21" s="7">
        <f t="shared" si="3"/>
        <v>0.01145038168</v>
      </c>
    </row>
    <row r="22" ht="13.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</row>
    <row r="23" ht="13.5" customHeight="1">
      <c r="A23" s="10" t="s">
        <v>26</v>
      </c>
      <c r="B23" s="11">
        <f t="shared" ref="B23:S23" si="4">SUM(B$2:B$22)</f>
        <v>80</v>
      </c>
      <c r="C23" s="11">
        <f t="shared" si="4"/>
        <v>37</v>
      </c>
      <c r="D23" s="11">
        <f t="shared" si="4"/>
        <v>45</v>
      </c>
      <c r="E23" s="11">
        <f t="shared" si="4"/>
        <v>34</v>
      </c>
      <c r="F23" s="11">
        <f t="shared" si="4"/>
        <v>50</v>
      </c>
      <c r="G23" s="11">
        <f t="shared" si="4"/>
        <v>33</v>
      </c>
      <c r="H23" s="11">
        <f t="shared" si="4"/>
        <v>42</v>
      </c>
      <c r="I23" s="11">
        <f t="shared" si="4"/>
        <v>49</v>
      </c>
      <c r="J23" s="11">
        <f t="shared" si="4"/>
        <v>58</v>
      </c>
      <c r="K23" s="11">
        <f t="shared" si="4"/>
        <v>45</v>
      </c>
      <c r="L23" s="11">
        <f t="shared" si="4"/>
        <v>40</v>
      </c>
      <c r="M23" s="11">
        <f t="shared" si="4"/>
        <v>52</v>
      </c>
      <c r="N23" s="11">
        <f t="shared" si="4"/>
        <v>34</v>
      </c>
      <c r="O23" s="11">
        <f t="shared" si="4"/>
        <v>53</v>
      </c>
      <c r="P23" s="11">
        <f t="shared" si="4"/>
        <v>54</v>
      </c>
      <c r="Q23" s="11">
        <f t="shared" si="4"/>
        <v>36</v>
      </c>
      <c r="R23" s="11">
        <f t="shared" si="4"/>
        <v>44</v>
      </c>
      <c r="S23" s="12">
        <f t="shared" si="4"/>
        <v>786</v>
      </c>
      <c r="T23" s="11"/>
      <c r="U23" s="11"/>
    </row>
    <row r="24" ht="13.5" customHeight="1">
      <c r="A24" s="13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</row>
    <row r="25" ht="13.5" customHeight="1">
      <c r="A25" s="13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</row>
    <row r="26" ht="13.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</row>
    <row r="27" ht="13.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</row>
    <row r="28" ht="13.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</row>
    <row r="29" ht="13.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</row>
    <row r="30" ht="13.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</row>
    <row r="31" ht="13.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</row>
    <row r="32" ht="13.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</row>
    <row r="33" ht="13.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</row>
    <row r="34" ht="13.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</row>
    <row r="35" ht="13.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</row>
    <row r="42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</row>
  </sheetData>
  <conditionalFormatting sqref="B2:R21">
    <cfRule type="containsBlanks" dxfId="0" priority="1">
      <formula>LEN(TRIM(B2))=0</formula>
    </cfRule>
  </conditionalFormatting>
  <conditionalFormatting sqref="B2:B21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21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21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21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21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21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21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21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21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21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21">
    <cfRule type="colorScale" priority="1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21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21">
    <cfRule type="colorScale" priority="1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21">
    <cfRule type="colorScale" priority="1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21">
    <cfRule type="colorScale" priority="1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P2:P21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Q2:Q21">
    <cfRule type="colorScale" priority="1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B2:B21">
    <cfRule type="colorScale" priority="1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21">
    <cfRule type="colorScale" priority="2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21">
    <cfRule type="colorScale" priority="2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21">
    <cfRule type="colorScale" priority="2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21">
    <cfRule type="colorScale" priority="2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21">
    <cfRule type="colorScale" priority="2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21">
    <cfRule type="colorScale" priority="2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21">
    <cfRule type="colorScale" priority="2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21">
    <cfRule type="colorScale" priority="2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21">
    <cfRule type="colorScale" priority="2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21">
    <cfRule type="colorScale" priority="2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21">
    <cfRule type="colorScale" priority="3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21">
    <cfRule type="colorScale" priority="3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21">
    <cfRule type="colorScale" priority="3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21">
    <cfRule type="colorScale" priority="3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P2:P21">
    <cfRule type="colorScale" priority="3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R2:R21">
    <cfRule type="colorScale" priority="3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57"/>
    <col customWidth="1" min="2" max="17" width="4.71"/>
    <col customWidth="1" min="18" max="20" width="5.86"/>
  </cols>
  <sheetData>
    <row r="1" ht="13.5" customHeight="1">
      <c r="A1" s="1" t="s">
        <v>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1">
        <v>13.0</v>
      </c>
      <c r="O1" s="1">
        <v>14.0</v>
      </c>
      <c r="P1" s="1">
        <v>15.0</v>
      </c>
      <c r="Q1" s="1">
        <v>16.0</v>
      </c>
      <c r="R1" s="2" t="s">
        <v>1</v>
      </c>
      <c r="S1" s="2" t="s">
        <v>2</v>
      </c>
      <c r="T1" s="2" t="s">
        <v>3</v>
      </c>
    </row>
    <row r="2" ht="13.5" customHeight="1">
      <c r="A2" s="3" t="s">
        <v>110</v>
      </c>
      <c r="B2" s="4">
        <v>4.0</v>
      </c>
      <c r="C2" s="4">
        <v>6.0</v>
      </c>
      <c r="D2" s="4">
        <v>3.0</v>
      </c>
      <c r="E2" s="4">
        <v>1.0</v>
      </c>
      <c r="F2" s="4">
        <v>5.0</v>
      </c>
      <c r="G2" s="4">
        <v>4.0</v>
      </c>
      <c r="H2" s="4">
        <v>3.0</v>
      </c>
      <c r="I2" s="4">
        <v>5.0</v>
      </c>
      <c r="J2" s="4">
        <v>6.0</v>
      </c>
      <c r="K2" s="4">
        <v>5.0</v>
      </c>
      <c r="L2" s="4">
        <v>3.0</v>
      </c>
      <c r="M2" s="4">
        <v>5.0</v>
      </c>
      <c r="N2" s="4">
        <v>0.0</v>
      </c>
      <c r="O2" s="4">
        <v>8.0</v>
      </c>
      <c r="P2" s="4">
        <v>6.0</v>
      </c>
      <c r="Q2" s="4">
        <v>8.0</v>
      </c>
      <c r="R2" s="5">
        <f t="shared" ref="R2:R29" si="1">SUM(B2:Q2)</f>
        <v>72</v>
      </c>
      <c r="S2" s="6">
        <f t="shared" ref="S2:S29" si="2">AVERAGE(B2:Q2)</f>
        <v>4.5</v>
      </c>
      <c r="T2" s="7">
        <f t="shared" ref="T2:T29" si="3">R2/$R$31</f>
        <v>0.09254498715</v>
      </c>
    </row>
    <row r="3" ht="13.5" customHeight="1">
      <c r="A3" s="8" t="s">
        <v>78</v>
      </c>
      <c r="B3" s="4">
        <v>11.0</v>
      </c>
      <c r="C3" s="4">
        <v>2.0</v>
      </c>
      <c r="D3" s="4">
        <v>0.0</v>
      </c>
      <c r="E3" s="4">
        <v>0.0</v>
      </c>
      <c r="F3" s="4">
        <v>0.0</v>
      </c>
      <c r="G3" s="4">
        <v>9.0</v>
      </c>
      <c r="H3" s="4">
        <v>0.0</v>
      </c>
      <c r="I3" s="4">
        <v>0.0</v>
      </c>
      <c r="J3" s="4">
        <v>6.0</v>
      </c>
      <c r="K3" s="4">
        <v>9.0</v>
      </c>
      <c r="L3" s="4">
        <v>3.0</v>
      </c>
      <c r="M3" s="4">
        <v>2.0</v>
      </c>
      <c r="N3" s="4">
        <v>13.0</v>
      </c>
      <c r="O3" s="4">
        <v>2.0</v>
      </c>
      <c r="P3" s="4">
        <v>3.0</v>
      </c>
      <c r="Q3" s="4">
        <v>4.0</v>
      </c>
      <c r="R3" s="5">
        <f t="shared" si="1"/>
        <v>64</v>
      </c>
      <c r="S3" s="6">
        <f t="shared" si="2"/>
        <v>4</v>
      </c>
      <c r="T3" s="7">
        <f t="shared" si="3"/>
        <v>0.0822622108</v>
      </c>
    </row>
    <row r="4" ht="13.5" customHeight="1">
      <c r="A4" s="3" t="s">
        <v>100</v>
      </c>
      <c r="B4" s="4">
        <v>6.0</v>
      </c>
      <c r="C4" s="4">
        <v>0.0</v>
      </c>
      <c r="D4" s="4">
        <v>1.0</v>
      </c>
      <c r="E4" s="4">
        <v>2.0</v>
      </c>
      <c r="F4" s="4">
        <v>6.0</v>
      </c>
      <c r="G4" s="4">
        <v>3.0</v>
      </c>
      <c r="H4" s="4">
        <v>6.0</v>
      </c>
      <c r="I4" s="4">
        <v>6.0</v>
      </c>
      <c r="J4" s="4">
        <v>6.0</v>
      </c>
      <c r="K4" s="4">
        <v>1.0</v>
      </c>
      <c r="L4" s="4">
        <v>1.0</v>
      </c>
      <c r="M4" s="4">
        <v>0.0</v>
      </c>
      <c r="N4" s="4">
        <v>2.0</v>
      </c>
      <c r="O4" s="4">
        <v>6.0</v>
      </c>
      <c r="P4" s="4">
        <v>6.0</v>
      </c>
      <c r="Q4" s="4">
        <v>2.0</v>
      </c>
      <c r="R4" s="5">
        <f t="shared" si="1"/>
        <v>54</v>
      </c>
      <c r="S4" s="6">
        <f t="shared" si="2"/>
        <v>3.375</v>
      </c>
      <c r="T4" s="7">
        <f t="shared" si="3"/>
        <v>0.06940874036</v>
      </c>
    </row>
    <row r="5" ht="13.5" customHeight="1">
      <c r="A5" s="3" t="s">
        <v>560</v>
      </c>
      <c r="B5" s="4">
        <v>7.0</v>
      </c>
      <c r="C5" s="4">
        <v>2.0</v>
      </c>
      <c r="D5" s="4">
        <v>3.0</v>
      </c>
      <c r="E5" s="4">
        <v>1.0</v>
      </c>
      <c r="F5" s="4">
        <v>2.0</v>
      </c>
      <c r="G5" s="4">
        <v>2.0</v>
      </c>
      <c r="H5" s="4">
        <v>2.0</v>
      </c>
      <c r="I5" s="4">
        <v>4.0</v>
      </c>
      <c r="J5" s="4">
        <v>0.0</v>
      </c>
      <c r="K5" s="4">
        <v>0.0</v>
      </c>
      <c r="L5" s="4">
        <v>4.0</v>
      </c>
      <c r="M5" s="4">
        <v>4.0</v>
      </c>
      <c r="N5" s="4">
        <v>2.0</v>
      </c>
      <c r="O5" s="4">
        <v>3.0</v>
      </c>
      <c r="P5" s="4">
        <v>5.0</v>
      </c>
      <c r="Q5" s="4">
        <v>8.0</v>
      </c>
      <c r="R5" s="5">
        <f t="shared" si="1"/>
        <v>49</v>
      </c>
      <c r="S5" s="6">
        <f t="shared" si="2"/>
        <v>3.0625</v>
      </c>
      <c r="T5" s="7">
        <f t="shared" si="3"/>
        <v>0.06298200514</v>
      </c>
    </row>
    <row r="6" ht="13.5" customHeight="1">
      <c r="A6" s="8" t="s">
        <v>561</v>
      </c>
      <c r="B6" s="4">
        <v>4.0</v>
      </c>
      <c r="C6" s="4">
        <v>1.0</v>
      </c>
      <c r="D6" s="4">
        <v>3.0</v>
      </c>
      <c r="E6" s="4">
        <v>4.0</v>
      </c>
      <c r="F6" s="4">
        <v>0.0</v>
      </c>
      <c r="G6" s="4">
        <v>1.0</v>
      </c>
      <c r="H6" s="4">
        <v>1.0</v>
      </c>
      <c r="I6" s="4">
        <v>2.0</v>
      </c>
      <c r="J6" s="4">
        <v>5.0</v>
      </c>
      <c r="K6" s="4">
        <v>0.0</v>
      </c>
      <c r="L6" s="4">
        <v>1.0</v>
      </c>
      <c r="M6" s="4">
        <v>5.0</v>
      </c>
      <c r="N6" s="4">
        <v>5.0</v>
      </c>
      <c r="O6" s="4">
        <v>6.0</v>
      </c>
      <c r="P6" s="4">
        <v>3.0</v>
      </c>
      <c r="Q6" s="4">
        <v>4.0</v>
      </c>
      <c r="R6" s="5">
        <f t="shared" si="1"/>
        <v>45</v>
      </c>
      <c r="S6" s="6">
        <f t="shared" si="2"/>
        <v>2.8125</v>
      </c>
      <c r="T6" s="7">
        <f t="shared" si="3"/>
        <v>0.05784061697</v>
      </c>
    </row>
    <row r="7" ht="13.5" customHeight="1">
      <c r="A7" s="8" t="s">
        <v>190</v>
      </c>
      <c r="B7" s="4">
        <v>3.0</v>
      </c>
      <c r="C7" s="4">
        <v>1.0</v>
      </c>
      <c r="D7" s="4">
        <v>5.0</v>
      </c>
      <c r="E7" s="4">
        <v>2.0</v>
      </c>
      <c r="F7" s="4">
        <v>3.0</v>
      </c>
      <c r="G7" s="4">
        <v>3.0</v>
      </c>
      <c r="H7" s="4">
        <v>0.0</v>
      </c>
      <c r="I7" s="4">
        <v>3.0</v>
      </c>
      <c r="J7" s="4">
        <v>0.0</v>
      </c>
      <c r="K7" s="4">
        <v>1.0</v>
      </c>
      <c r="L7" s="4">
        <v>5.0</v>
      </c>
      <c r="M7" s="4">
        <v>3.0</v>
      </c>
      <c r="N7" s="4">
        <v>3.0</v>
      </c>
      <c r="O7" s="4">
        <v>2.0</v>
      </c>
      <c r="P7" s="4">
        <v>2.0</v>
      </c>
      <c r="Q7" s="4">
        <v>3.0</v>
      </c>
      <c r="R7" s="5">
        <f t="shared" si="1"/>
        <v>39</v>
      </c>
      <c r="S7" s="6">
        <f t="shared" si="2"/>
        <v>2.4375</v>
      </c>
      <c r="T7" s="7">
        <f t="shared" si="3"/>
        <v>0.0501285347</v>
      </c>
    </row>
    <row r="8" ht="13.5" customHeight="1">
      <c r="A8" s="8" t="s">
        <v>204</v>
      </c>
      <c r="B8" s="4">
        <v>3.0</v>
      </c>
      <c r="C8" s="4">
        <v>1.0</v>
      </c>
      <c r="D8" s="4">
        <v>1.0</v>
      </c>
      <c r="E8" s="4">
        <v>2.0</v>
      </c>
      <c r="F8" s="4">
        <v>0.0</v>
      </c>
      <c r="G8" s="4">
        <v>1.0</v>
      </c>
      <c r="H8" s="4">
        <v>6.0</v>
      </c>
      <c r="I8" s="4">
        <v>0.0</v>
      </c>
      <c r="J8" s="4">
        <v>1.0</v>
      </c>
      <c r="K8" s="4">
        <v>1.0</v>
      </c>
      <c r="L8" s="4">
        <v>2.0</v>
      </c>
      <c r="M8" s="4">
        <v>1.0</v>
      </c>
      <c r="N8" s="4">
        <v>5.0</v>
      </c>
      <c r="O8" s="4">
        <v>4.0</v>
      </c>
      <c r="P8" s="4">
        <v>3.0</v>
      </c>
      <c r="Q8" s="4">
        <v>1.0</v>
      </c>
      <c r="R8" s="5">
        <f t="shared" si="1"/>
        <v>32</v>
      </c>
      <c r="S8" s="6">
        <f t="shared" si="2"/>
        <v>2</v>
      </c>
      <c r="T8" s="7">
        <f t="shared" si="3"/>
        <v>0.0411311054</v>
      </c>
    </row>
    <row r="9" ht="13.5" customHeight="1">
      <c r="A9" s="3" t="s">
        <v>562</v>
      </c>
      <c r="B9" s="4">
        <v>1.0</v>
      </c>
      <c r="C9" s="4">
        <v>1.0</v>
      </c>
      <c r="D9" s="4">
        <v>2.0</v>
      </c>
      <c r="E9" s="4">
        <v>3.0</v>
      </c>
      <c r="F9" s="4">
        <v>2.0</v>
      </c>
      <c r="G9" s="4">
        <v>0.0</v>
      </c>
      <c r="H9" s="4">
        <v>3.0</v>
      </c>
      <c r="I9" s="4">
        <v>1.0</v>
      </c>
      <c r="J9" s="4">
        <v>0.0</v>
      </c>
      <c r="K9" s="4">
        <v>1.0</v>
      </c>
      <c r="L9" s="4">
        <v>2.0</v>
      </c>
      <c r="M9" s="4">
        <v>1.0</v>
      </c>
      <c r="N9" s="4">
        <v>1.0</v>
      </c>
      <c r="O9" s="4">
        <v>5.0</v>
      </c>
      <c r="P9" s="4">
        <v>4.0</v>
      </c>
      <c r="Q9" s="4">
        <v>3.0</v>
      </c>
      <c r="R9" s="5">
        <f t="shared" si="1"/>
        <v>30</v>
      </c>
      <c r="S9" s="6">
        <f t="shared" si="2"/>
        <v>1.875</v>
      </c>
      <c r="T9" s="7">
        <f t="shared" si="3"/>
        <v>0.03856041131</v>
      </c>
    </row>
    <row r="10" ht="13.5" customHeight="1">
      <c r="A10" s="3" t="s">
        <v>12</v>
      </c>
      <c r="B10" s="4">
        <v>3.0</v>
      </c>
      <c r="C10" s="4">
        <v>1.0</v>
      </c>
      <c r="D10" s="4">
        <v>3.0</v>
      </c>
      <c r="E10" s="4">
        <v>1.0</v>
      </c>
      <c r="F10" s="4">
        <v>0.0</v>
      </c>
      <c r="G10" s="4">
        <v>1.0</v>
      </c>
      <c r="H10" s="4">
        <v>1.0</v>
      </c>
      <c r="I10" s="4">
        <v>2.0</v>
      </c>
      <c r="J10" s="4">
        <v>0.0</v>
      </c>
      <c r="K10" s="4">
        <v>0.0</v>
      </c>
      <c r="L10" s="4">
        <v>1.0</v>
      </c>
      <c r="M10" s="4">
        <v>0.0</v>
      </c>
      <c r="N10" s="4">
        <v>3.0</v>
      </c>
      <c r="O10" s="4">
        <v>3.0</v>
      </c>
      <c r="P10" s="4">
        <v>6.0</v>
      </c>
      <c r="Q10" s="4">
        <v>3.0</v>
      </c>
      <c r="R10" s="5">
        <f t="shared" si="1"/>
        <v>28</v>
      </c>
      <c r="S10" s="6">
        <f t="shared" si="2"/>
        <v>1.75</v>
      </c>
      <c r="T10" s="7">
        <f t="shared" si="3"/>
        <v>0.03598971722</v>
      </c>
    </row>
    <row r="11" ht="13.5" customHeight="1">
      <c r="A11" s="8" t="s">
        <v>6</v>
      </c>
      <c r="B11" s="4">
        <v>6.0</v>
      </c>
      <c r="C11" s="4">
        <v>0.0</v>
      </c>
      <c r="D11" s="4">
        <v>2.0</v>
      </c>
      <c r="E11" s="4">
        <v>2.0</v>
      </c>
      <c r="F11" s="4">
        <v>0.0</v>
      </c>
      <c r="G11" s="4">
        <v>3.0</v>
      </c>
      <c r="H11" s="4">
        <v>0.0</v>
      </c>
      <c r="I11" s="4">
        <v>1.0</v>
      </c>
      <c r="J11" s="4">
        <v>2.0</v>
      </c>
      <c r="K11" s="4">
        <v>1.0</v>
      </c>
      <c r="L11" s="4">
        <v>1.0</v>
      </c>
      <c r="M11" s="4">
        <v>1.0</v>
      </c>
      <c r="N11" s="4">
        <v>1.0</v>
      </c>
      <c r="O11" s="4">
        <v>2.0</v>
      </c>
      <c r="P11" s="4">
        <v>4.0</v>
      </c>
      <c r="Q11" s="4">
        <v>2.0</v>
      </c>
      <c r="R11" s="5">
        <f t="shared" si="1"/>
        <v>28</v>
      </c>
      <c r="S11" s="6">
        <f t="shared" si="2"/>
        <v>1.75</v>
      </c>
      <c r="T11" s="7">
        <f t="shared" si="3"/>
        <v>0.03598971722</v>
      </c>
    </row>
    <row r="12" ht="13.5" customHeight="1">
      <c r="A12" s="8" t="s">
        <v>531</v>
      </c>
      <c r="B12" s="4">
        <v>2.0</v>
      </c>
      <c r="C12" s="4">
        <v>1.0</v>
      </c>
      <c r="D12" s="4">
        <v>0.0</v>
      </c>
      <c r="E12" s="4">
        <v>1.0</v>
      </c>
      <c r="F12" s="4">
        <v>1.0</v>
      </c>
      <c r="G12" s="4">
        <v>1.0</v>
      </c>
      <c r="H12" s="4">
        <v>5.0</v>
      </c>
      <c r="I12" s="4">
        <v>0.0</v>
      </c>
      <c r="J12" s="4">
        <v>1.0</v>
      </c>
      <c r="K12" s="4">
        <v>1.0</v>
      </c>
      <c r="L12" s="4">
        <v>3.0</v>
      </c>
      <c r="M12" s="4">
        <v>1.0</v>
      </c>
      <c r="N12" s="4">
        <v>0.0</v>
      </c>
      <c r="O12" s="4">
        <v>3.0</v>
      </c>
      <c r="P12" s="4">
        <v>2.0</v>
      </c>
      <c r="Q12" s="4">
        <v>4.0</v>
      </c>
      <c r="R12" s="5">
        <f t="shared" si="1"/>
        <v>26</v>
      </c>
      <c r="S12" s="6">
        <f t="shared" si="2"/>
        <v>1.625</v>
      </c>
      <c r="T12" s="7">
        <f t="shared" si="3"/>
        <v>0.03341902314</v>
      </c>
    </row>
    <row r="13" ht="13.5" customHeight="1">
      <c r="A13" s="8" t="s">
        <v>116</v>
      </c>
      <c r="B13" s="4">
        <v>1.0</v>
      </c>
      <c r="C13" s="4">
        <v>2.0</v>
      </c>
      <c r="D13" s="4">
        <v>1.0</v>
      </c>
      <c r="E13" s="4">
        <v>0.0</v>
      </c>
      <c r="F13" s="4">
        <v>3.0</v>
      </c>
      <c r="G13" s="4">
        <v>2.0</v>
      </c>
      <c r="H13" s="4">
        <v>0.0</v>
      </c>
      <c r="I13" s="4">
        <v>0.0</v>
      </c>
      <c r="J13" s="4">
        <v>1.0</v>
      </c>
      <c r="K13" s="4">
        <v>1.0</v>
      </c>
      <c r="L13" s="4">
        <v>5.0</v>
      </c>
      <c r="M13" s="4">
        <v>4.0</v>
      </c>
      <c r="N13" s="4">
        <v>0.0</v>
      </c>
      <c r="O13" s="4">
        <v>3.0</v>
      </c>
      <c r="P13" s="4">
        <v>0.0</v>
      </c>
      <c r="Q13" s="4">
        <v>2.0</v>
      </c>
      <c r="R13" s="5">
        <f t="shared" si="1"/>
        <v>25</v>
      </c>
      <c r="S13" s="6">
        <f t="shared" si="2"/>
        <v>1.5625</v>
      </c>
      <c r="T13" s="7">
        <f t="shared" si="3"/>
        <v>0.03213367609</v>
      </c>
    </row>
    <row r="14" ht="13.5" customHeight="1">
      <c r="A14" s="8" t="s">
        <v>563</v>
      </c>
      <c r="B14" s="4">
        <v>4.0</v>
      </c>
      <c r="C14" s="4">
        <v>0.0</v>
      </c>
      <c r="D14" s="4">
        <v>1.0</v>
      </c>
      <c r="E14" s="4">
        <v>5.0</v>
      </c>
      <c r="F14" s="4">
        <v>3.0</v>
      </c>
      <c r="G14" s="4">
        <v>0.0</v>
      </c>
      <c r="H14" s="4">
        <v>1.0</v>
      </c>
      <c r="I14" s="4">
        <v>0.0</v>
      </c>
      <c r="J14" s="4">
        <v>0.0</v>
      </c>
      <c r="K14" s="4">
        <v>1.0</v>
      </c>
      <c r="L14" s="4">
        <v>0.0</v>
      </c>
      <c r="M14" s="4">
        <v>1.0</v>
      </c>
      <c r="N14" s="4">
        <v>0.0</v>
      </c>
      <c r="O14" s="4">
        <v>0.0</v>
      </c>
      <c r="P14" s="4">
        <v>1.0</v>
      </c>
      <c r="Q14" s="4">
        <v>3.0</v>
      </c>
      <c r="R14" s="5">
        <f t="shared" si="1"/>
        <v>20</v>
      </c>
      <c r="S14" s="6">
        <f t="shared" si="2"/>
        <v>1.25</v>
      </c>
      <c r="T14" s="7">
        <f t="shared" si="3"/>
        <v>0.02570694087</v>
      </c>
    </row>
    <row r="15" ht="13.5" customHeight="1">
      <c r="A15" s="8" t="s">
        <v>564</v>
      </c>
      <c r="B15" s="4">
        <v>1.0</v>
      </c>
      <c r="C15" s="4">
        <v>0.0</v>
      </c>
      <c r="D15" s="4">
        <v>0.0</v>
      </c>
      <c r="E15" s="4">
        <v>2.0</v>
      </c>
      <c r="F15" s="4">
        <v>1.0</v>
      </c>
      <c r="G15" s="4">
        <v>0.0</v>
      </c>
      <c r="H15" s="4">
        <v>1.0</v>
      </c>
      <c r="I15" s="4">
        <v>1.0</v>
      </c>
      <c r="J15" s="4">
        <v>0.0</v>
      </c>
      <c r="K15" s="4">
        <v>4.0</v>
      </c>
      <c r="L15" s="4">
        <v>0.0</v>
      </c>
      <c r="M15" s="4">
        <v>2.0</v>
      </c>
      <c r="N15" s="4">
        <v>0.0</v>
      </c>
      <c r="O15" s="4">
        <v>2.0</v>
      </c>
      <c r="P15" s="4">
        <v>1.0</v>
      </c>
      <c r="Q15" s="4">
        <v>0.0</v>
      </c>
      <c r="R15" s="5">
        <f t="shared" si="1"/>
        <v>15</v>
      </c>
      <c r="S15" s="6">
        <f t="shared" si="2"/>
        <v>0.9375</v>
      </c>
      <c r="T15" s="7">
        <f t="shared" si="3"/>
        <v>0.01928020566</v>
      </c>
    </row>
    <row r="16" ht="13.5" customHeight="1">
      <c r="A16" s="3" t="s">
        <v>565</v>
      </c>
      <c r="B16" s="4">
        <v>1.0</v>
      </c>
      <c r="C16" s="4">
        <v>0.0</v>
      </c>
      <c r="D16" s="4">
        <v>1.0</v>
      </c>
      <c r="E16" s="4">
        <v>1.0</v>
      </c>
      <c r="F16" s="4">
        <v>0.0</v>
      </c>
      <c r="G16" s="4">
        <v>2.0</v>
      </c>
      <c r="H16" s="4">
        <v>0.0</v>
      </c>
      <c r="I16" s="4">
        <v>2.0</v>
      </c>
      <c r="J16" s="4">
        <v>0.0</v>
      </c>
      <c r="K16" s="4">
        <v>1.0</v>
      </c>
      <c r="L16" s="4">
        <v>3.0</v>
      </c>
      <c r="M16" s="4">
        <v>3.0</v>
      </c>
      <c r="N16" s="4">
        <v>0.0</v>
      </c>
      <c r="O16" s="4">
        <v>2.0</v>
      </c>
      <c r="P16" s="4">
        <v>5.0</v>
      </c>
      <c r="Q16" s="4"/>
      <c r="R16" s="5">
        <f t="shared" si="1"/>
        <v>21</v>
      </c>
      <c r="S16" s="6">
        <f t="shared" si="2"/>
        <v>1.4</v>
      </c>
      <c r="T16" s="7">
        <f t="shared" si="3"/>
        <v>0.02699228792</v>
      </c>
    </row>
    <row r="17" ht="13.5" customHeight="1">
      <c r="A17" s="3" t="s">
        <v>566</v>
      </c>
      <c r="B17" s="4">
        <v>4.0</v>
      </c>
      <c r="C17" s="4">
        <v>1.0</v>
      </c>
      <c r="D17" s="4">
        <v>3.0</v>
      </c>
      <c r="E17" s="4">
        <v>2.0</v>
      </c>
      <c r="F17" s="4">
        <v>0.0</v>
      </c>
      <c r="G17" s="4">
        <v>1.0</v>
      </c>
      <c r="H17" s="4">
        <v>1.0</v>
      </c>
      <c r="I17" s="4">
        <v>5.0</v>
      </c>
      <c r="J17" s="4">
        <v>0.0</v>
      </c>
      <c r="K17" s="4">
        <v>1.0</v>
      </c>
      <c r="L17" s="4">
        <v>2.0</v>
      </c>
      <c r="M17" s="4">
        <v>1.0</v>
      </c>
      <c r="N17" s="4">
        <v>4.0</v>
      </c>
      <c r="O17" s="4"/>
      <c r="P17" s="4"/>
      <c r="Q17" s="4"/>
      <c r="R17" s="5">
        <f t="shared" si="1"/>
        <v>25</v>
      </c>
      <c r="S17" s="6">
        <f t="shared" si="2"/>
        <v>1.923076923</v>
      </c>
      <c r="T17" s="7">
        <f t="shared" si="3"/>
        <v>0.03213367609</v>
      </c>
    </row>
    <row r="18" ht="13.5" customHeight="1">
      <c r="A18" s="3" t="s">
        <v>98</v>
      </c>
      <c r="B18" s="4">
        <v>4.0</v>
      </c>
      <c r="C18" s="4">
        <v>3.0</v>
      </c>
      <c r="D18" s="4">
        <v>1.0</v>
      </c>
      <c r="E18" s="4">
        <v>0.0</v>
      </c>
      <c r="F18" s="4">
        <v>0.0</v>
      </c>
      <c r="G18" s="4">
        <v>0.0</v>
      </c>
      <c r="H18" s="4">
        <v>3.0</v>
      </c>
      <c r="I18" s="4">
        <v>5.0</v>
      </c>
      <c r="J18" s="4">
        <v>0.0</v>
      </c>
      <c r="K18" s="4">
        <v>0.0</v>
      </c>
      <c r="L18" s="4">
        <v>2.0</v>
      </c>
      <c r="M18" s="4">
        <v>6.0</v>
      </c>
      <c r="N18" s="4"/>
      <c r="O18" s="4"/>
      <c r="P18" s="4"/>
      <c r="Q18" s="4"/>
      <c r="R18" s="5">
        <f t="shared" si="1"/>
        <v>24</v>
      </c>
      <c r="S18" s="6">
        <f t="shared" si="2"/>
        <v>2</v>
      </c>
      <c r="T18" s="7">
        <f t="shared" si="3"/>
        <v>0.03084832905</v>
      </c>
    </row>
    <row r="19" ht="13.5" customHeight="1">
      <c r="A19" s="3" t="s">
        <v>19</v>
      </c>
      <c r="B19" s="4">
        <v>3.0</v>
      </c>
      <c r="C19" s="4">
        <v>0.0</v>
      </c>
      <c r="D19" s="4">
        <v>0.0</v>
      </c>
      <c r="E19" s="4">
        <v>0.0</v>
      </c>
      <c r="F19" s="4">
        <v>0.0</v>
      </c>
      <c r="G19" s="4">
        <v>1.0</v>
      </c>
      <c r="H19" s="4">
        <v>0.0</v>
      </c>
      <c r="I19" s="4">
        <v>2.0</v>
      </c>
      <c r="J19" s="4">
        <v>1.0</v>
      </c>
      <c r="K19" s="4">
        <v>2.0</v>
      </c>
      <c r="L19" s="4">
        <v>4.0</v>
      </c>
      <c r="M19" s="4"/>
      <c r="N19" s="4"/>
      <c r="O19" s="4"/>
      <c r="P19" s="4"/>
      <c r="Q19" s="4"/>
      <c r="R19" s="5">
        <f t="shared" si="1"/>
        <v>13</v>
      </c>
      <c r="S19" s="6">
        <f t="shared" si="2"/>
        <v>1.181818182</v>
      </c>
      <c r="T19" s="7">
        <f t="shared" si="3"/>
        <v>0.01670951157</v>
      </c>
    </row>
    <row r="20" ht="13.5" customHeight="1">
      <c r="A20" s="3" t="s">
        <v>567</v>
      </c>
      <c r="B20" s="4">
        <v>3.0</v>
      </c>
      <c r="C20" s="4">
        <v>1.0</v>
      </c>
      <c r="D20" s="4">
        <v>1.0</v>
      </c>
      <c r="E20" s="4">
        <v>6.0</v>
      </c>
      <c r="F20" s="4">
        <v>0.0</v>
      </c>
      <c r="G20" s="4">
        <v>1.0</v>
      </c>
      <c r="H20" s="4">
        <v>1.0</v>
      </c>
      <c r="I20" s="4">
        <v>3.0</v>
      </c>
      <c r="J20" s="4">
        <v>0.0</v>
      </c>
      <c r="K20" s="4">
        <v>6.0</v>
      </c>
      <c r="L20" s="4"/>
      <c r="M20" s="4"/>
      <c r="N20" s="4"/>
      <c r="O20" s="4"/>
      <c r="P20" s="4"/>
      <c r="Q20" s="4"/>
      <c r="R20" s="5">
        <f t="shared" si="1"/>
        <v>22</v>
      </c>
      <c r="S20" s="6">
        <f t="shared" si="2"/>
        <v>2.2</v>
      </c>
      <c r="T20" s="7">
        <f t="shared" si="3"/>
        <v>0.02827763496</v>
      </c>
    </row>
    <row r="21" ht="13.5" customHeight="1">
      <c r="A21" s="3" t="s">
        <v>24</v>
      </c>
      <c r="B21" s="4">
        <v>1.0</v>
      </c>
      <c r="C21" s="4">
        <v>0.0</v>
      </c>
      <c r="D21" s="4">
        <v>6.0</v>
      </c>
      <c r="E21" s="4">
        <v>1.0</v>
      </c>
      <c r="F21" s="4">
        <v>4.0</v>
      </c>
      <c r="G21" s="4">
        <v>2.0</v>
      </c>
      <c r="H21" s="4">
        <v>3.0</v>
      </c>
      <c r="I21" s="4">
        <v>4.0</v>
      </c>
      <c r="J21" s="4">
        <v>4.0</v>
      </c>
      <c r="K21" s="4"/>
      <c r="L21" s="4"/>
      <c r="M21" s="4"/>
      <c r="N21" s="4"/>
      <c r="O21" s="4"/>
      <c r="P21" s="4"/>
      <c r="Q21" s="4"/>
      <c r="R21" s="5">
        <f t="shared" si="1"/>
        <v>25</v>
      </c>
      <c r="S21" s="6">
        <f t="shared" si="2"/>
        <v>2.777777778</v>
      </c>
      <c r="T21" s="7">
        <f t="shared" si="3"/>
        <v>0.03213367609</v>
      </c>
    </row>
    <row r="22" ht="13.5" customHeight="1">
      <c r="A22" s="3" t="s">
        <v>568</v>
      </c>
      <c r="B22" s="4">
        <v>2.0</v>
      </c>
      <c r="C22" s="4">
        <v>2.0</v>
      </c>
      <c r="D22" s="4">
        <v>3.0</v>
      </c>
      <c r="E22" s="4">
        <v>0.0</v>
      </c>
      <c r="F22" s="4">
        <v>0.0</v>
      </c>
      <c r="G22" s="4">
        <v>3.0</v>
      </c>
      <c r="H22" s="4">
        <v>0.0</v>
      </c>
      <c r="I22" s="4">
        <v>4.0</v>
      </c>
      <c r="J22" s="4"/>
      <c r="K22" s="4"/>
      <c r="L22" s="4"/>
      <c r="M22" s="4"/>
      <c r="N22" s="4"/>
      <c r="O22" s="4"/>
      <c r="P22" s="4"/>
      <c r="Q22" s="4"/>
      <c r="R22" s="5">
        <f t="shared" si="1"/>
        <v>14</v>
      </c>
      <c r="S22" s="6">
        <f t="shared" si="2"/>
        <v>1.75</v>
      </c>
      <c r="T22" s="7">
        <f t="shared" si="3"/>
        <v>0.01799485861</v>
      </c>
    </row>
    <row r="23" ht="13.5" customHeight="1">
      <c r="A23" s="3" t="s">
        <v>569</v>
      </c>
      <c r="B23" s="4">
        <v>6.0</v>
      </c>
      <c r="C23" s="4">
        <v>4.0</v>
      </c>
      <c r="D23" s="4">
        <v>2.0</v>
      </c>
      <c r="E23" s="4">
        <v>3.0</v>
      </c>
      <c r="F23" s="4">
        <v>0.0</v>
      </c>
      <c r="G23" s="4">
        <v>2.0</v>
      </c>
      <c r="H23" s="4">
        <v>7.0</v>
      </c>
      <c r="I23" s="4"/>
      <c r="J23" s="4"/>
      <c r="K23" s="4"/>
      <c r="L23" s="4"/>
      <c r="M23" s="4"/>
      <c r="N23" s="4"/>
      <c r="O23" s="4"/>
      <c r="P23" s="4"/>
      <c r="Q23" s="4"/>
      <c r="R23" s="5">
        <f t="shared" si="1"/>
        <v>24</v>
      </c>
      <c r="S23" s="6">
        <f t="shared" si="2"/>
        <v>3.428571429</v>
      </c>
      <c r="T23" s="7">
        <f t="shared" si="3"/>
        <v>0.03084832905</v>
      </c>
    </row>
    <row r="24" ht="13.5" customHeight="1">
      <c r="A24" s="3" t="s">
        <v>570</v>
      </c>
      <c r="B24" s="4">
        <v>5.0</v>
      </c>
      <c r="C24" s="4">
        <v>0.0</v>
      </c>
      <c r="D24" s="4">
        <v>6.0</v>
      </c>
      <c r="E24" s="4">
        <v>4.0</v>
      </c>
      <c r="F24" s="4">
        <v>2.0</v>
      </c>
      <c r="G24" s="4">
        <v>7.0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5">
        <f t="shared" si="1"/>
        <v>24</v>
      </c>
      <c r="S24" s="6">
        <f t="shared" si="2"/>
        <v>4</v>
      </c>
      <c r="T24" s="7">
        <f t="shared" si="3"/>
        <v>0.03084832905</v>
      </c>
    </row>
    <row r="25" ht="13.5" customHeight="1">
      <c r="A25" s="3" t="s">
        <v>136</v>
      </c>
      <c r="B25" s="4">
        <v>3.0</v>
      </c>
      <c r="C25" s="4">
        <v>0.0</v>
      </c>
      <c r="D25" s="4">
        <v>2.0</v>
      </c>
      <c r="E25" s="4">
        <v>5.0</v>
      </c>
      <c r="F25" s="4">
        <v>4.0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>
        <f t="shared" si="1"/>
        <v>14</v>
      </c>
      <c r="S25" s="6">
        <f t="shared" si="2"/>
        <v>2.8</v>
      </c>
      <c r="T25" s="7">
        <f t="shared" si="3"/>
        <v>0.01799485861</v>
      </c>
    </row>
    <row r="26" ht="13.5" customHeight="1">
      <c r="A26" s="3" t="s">
        <v>18</v>
      </c>
      <c r="B26" s="4">
        <v>1.0</v>
      </c>
      <c r="C26" s="4">
        <v>8.0</v>
      </c>
      <c r="D26" s="4">
        <v>4.0</v>
      </c>
      <c r="E26" s="4">
        <v>7.0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5">
        <f t="shared" si="1"/>
        <v>20</v>
      </c>
      <c r="S26" s="6">
        <f t="shared" si="2"/>
        <v>5</v>
      </c>
      <c r="T26" s="7">
        <f t="shared" si="3"/>
        <v>0.02570694087</v>
      </c>
    </row>
    <row r="27" ht="13.5" customHeight="1">
      <c r="A27" s="3" t="s">
        <v>138</v>
      </c>
      <c r="B27" s="4">
        <v>4.0</v>
      </c>
      <c r="C27" s="4">
        <v>0.0</v>
      </c>
      <c r="D27" s="4">
        <v>3.0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5">
        <f t="shared" si="1"/>
        <v>7</v>
      </c>
      <c r="S27" s="6">
        <f t="shared" si="2"/>
        <v>2.333333333</v>
      </c>
      <c r="T27" s="7">
        <f t="shared" si="3"/>
        <v>0.008997429306</v>
      </c>
    </row>
    <row r="28" ht="13.5" customHeight="1">
      <c r="A28" s="3" t="s">
        <v>285</v>
      </c>
      <c r="B28" s="4">
        <v>4.0</v>
      </c>
      <c r="C28" s="4">
        <v>5.0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>
        <f t="shared" si="1"/>
        <v>9</v>
      </c>
      <c r="S28" s="6">
        <f t="shared" si="2"/>
        <v>4.5</v>
      </c>
      <c r="T28" s="7">
        <f t="shared" si="3"/>
        <v>0.01156812339</v>
      </c>
    </row>
    <row r="29" ht="13.5" customHeight="1">
      <c r="A29" s="3" t="s">
        <v>541</v>
      </c>
      <c r="B29" s="4">
        <v>9.0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5">
        <f t="shared" si="1"/>
        <v>9</v>
      </c>
      <c r="S29" s="6">
        <f t="shared" si="2"/>
        <v>9</v>
      </c>
      <c r="T29" s="7">
        <f t="shared" si="3"/>
        <v>0.01156812339</v>
      </c>
    </row>
    <row r="30" ht="13.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</row>
    <row r="31" ht="13.5" customHeight="1">
      <c r="A31" s="10" t="s">
        <v>26</v>
      </c>
      <c r="B31" s="11">
        <f t="shared" ref="B31:R31" si="4">SUM(B$2:B$30)</f>
        <v>106</v>
      </c>
      <c r="C31" s="11">
        <f t="shared" si="4"/>
        <v>42</v>
      </c>
      <c r="D31" s="11">
        <f t="shared" si="4"/>
        <v>57</v>
      </c>
      <c r="E31" s="11">
        <f t="shared" si="4"/>
        <v>55</v>
      </c>
      <c r="F31" s="11">
        <f t="shared" si="4"/>
        <v>36</v>
      </c>
      <c r="G31" s="11">
        <f t="shared" si="4"/>
        <v>49</v>
      </c>
      <c r="H31" s="11">
        <f t="shared" si="4"/>
        <v>44</v>
      </c>
      <c r="I31" s="11">
        <f t="shared" si="4"/>
        <v>50</v>
      </c>
      <c r="J31" s="11">
        <f t="shared" si="4"/>
        <v>33</v>
      </c>
      <c r="K31" s="11">
        <f t="shared" si="4"/>
        <v>36</v>
      </c>
      <c r="L31" s="11">
        <f t="shared" si="4"/>
        <v>42</v>
      </c>
      <c r="M31" s="11">
        <f t="shared" si="4"/>
        <v>40</v>
      </c>
      <c r="N31" s="11">
        <f t="shared" si="4"/>
        <v>39</v>
      </c>
      <c r="O31" s="11">
        <f t="shared" si="4"/>
        <v>51</v>
      </c>
      <c r="P31" s="11">
        <f t="shared" si="4"/>
        <v>51</v>
      </c>
      <c r="Q31" s="11">
        <f t="shared" si="4"/>
        <v>47</v>
      </c>
      <c r="R31" s="11">
        <f t="shared" si="4"/>
        <v>778</v>
      </c>
      <c r="S31" s="11"/>
      <c r="T31" s="11"/>
    </row>
    <row r="32" ht="13.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</row>
    <row r="33" ht="13.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</row>
    <row r="34" ht="13.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</row>
    <row r="35" ht="13.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</row>
    <row r="36" ht="13.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ht="13.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ht="13.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ht="13.5" customHeight="1">
      <c r="A42" s="9"/>
      <c r="B42" s="9"/>
      <c r="C42" s="9"/>
      <c r="D42" s="9"/>
      <c r="E42" s="13"/>
      <c r="F42" s="13"/>
      <c r="G42" s="13"/>
      <c r="H42" s="13"/>
      <c r="I42" s="13"/>
      <c r="J42" s="13"/>
      <c r="K42" s="13"/>
      <c r="L42" s="9"/>
      <c r="M42" s="9"/>
      <c r="N42" s="9"/>
      <c r="O42" s="9"/>
      <c r="P42" s="9"/>
      <c r="Q42" s="9"/>
      <c r="R42" s="9"/>
      <c r="S42" s="9"/>
      <c r="T42" s="9"/>
    </row>
    <row r="43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</row>
    <row r="53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</row>
    <row r="54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</row>
    <row r="55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</row>
    <row r="56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</row>
    <row r="57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</row>
    <row r="58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59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</row>
    <row r="60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</row>
    <row r="6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</row>
    <row r="62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</row>
    <row r="63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</row>
    <row r="64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</row>
    <row r="65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</row>
    <row r="66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</row>
    <row r="67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</row>
    <row r="68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</row>
    <row r="69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</row>
    <row r="70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</row>
    <row r="7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</row>
    <row r="72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</row>
    <row r="73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</row>
    <row r="74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</row>
    <row r="75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</row>
    <row r="76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</row>
    <row r="77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</row>
    <row r="78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</row>
    <row r="79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</row>
    <row r="80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</row>
    <row r="8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</row>
    <row r="82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</row>
    <row r="83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</row>
    <row r="84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</row>
    <row r="85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</row>
    <row r="86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</row>
    <row r="87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</row>
    <row r="88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</row>
    <row r="89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</row>
    <row r="90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</row>
    <row r="9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</row>
    <row r="92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</row>
    <row r="93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</row>
    <row r="94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</row>
    <row r="95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</row>
    <row r="96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</row>
    <row r="97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</row>
    <row r="98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</row>
    <row r="99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</row>
    <row r="100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</row>
    <row r="10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</row>
    <row r="102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</row>
    <row r="103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</row>
    <row r="104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</row>
    <row r="105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</row>
    <row r="106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</row>
    <row r="107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</row>
    <row r="108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</row>
    <row r="109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</row>
    <row r="110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</row>
    <row r="11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</row>
    <row r="112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</row>
    <row r="113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</row>
    <row r="114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</row>
    <row r="115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</row>
    <row r="116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</row>
    <row r="117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</row>
    <row r="118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</row>
    <row r="119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</row>
    <row r="120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</row>
    <row r="12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</row>
    <row r="122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</row>
    <row r="123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</row>
    <row r="124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</row>
    <row r="125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</row>
    <row r="126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</row>
    <row r="127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</row>
    <row r="128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</row>
    <row r="129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</row>
    <row r="130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</row>
    <row r="13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</row>
    <row r="132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</row>
    <row r="133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</row>
    <row r="134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</row>
    <row r="135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</row>
    <row r="136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</row>
    <row r="137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</row>
    <row r="138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</row>
    <row r="139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</row>
    <row r="140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</row>
    <row r="1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</row>
    <row r="142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</row>
    <row r="143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</row>
    <row r="144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</row>
    <row r="145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</row>
    <row r="146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</row>
    <row r="147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</row>
    <row r="148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</row>
    <row r="149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</row>
    <row r="150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</row>
    <row r="15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</row>
    <row r="152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</row>
    <row r="153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</row>
    <row r="154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</row>
    <row r="155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</row>
    <row r="156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</row>
    <row r="157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</row>
    <row r="158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</row>
    <row r="159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</row>
    <row r="160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</row>
    <row r="16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</row>
    <row r="162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</row>
    <row r="163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</row>
    <row r="164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</row>
    <row r="165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  <row r="166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</row>
    <row r="167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</row>
    <row r="168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</row>
    <row r="169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</row>
    <row r="170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</row>
    <row r="17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</row>
    <row r="172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</row>
    <row r="173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</row>
    <row r="174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</row>
    <row r="175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</row>
    <row r="176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</row>
    <row r="177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</row>
    <row r="178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</row>
    <row r="179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</row>
    <row r="180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</row>
    <row r="18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</row>
    <row r="182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</row>
    <row r="183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</row>
    <row r="184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</row>
    <row r="185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</row>
    <row r="186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</row>
    <row r="187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</row>
    <row r="188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</row>
    <row r="189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</row>
    <row r="190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</row>
    <row r="19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</row>
    <row r="192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</row>
    <row r="193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</row>
    <row r="194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</row>
    <row r="195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</row>
    <row r="196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</row>
    <row r="197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</row>
    <row r="198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</row>
    <row r="199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</row>
    <row r="200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</row>
    <row r="20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</row>
    <row r="202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</row>
    <row r="203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</row>
    <row r="204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</row>
    <row r="205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</row>
    <row r="206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</row>
    <row r="207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</row>
    <row r="208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</row>
    <row r="209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</row>
    <row r="210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</row>
    <row r="21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</row>
    <row r="212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</row>
    <row r="213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</row>
    <row r="214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</row>
    <row r="215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</row>
    <row r="216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</row>
    <row r="217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</row>
    <row r="218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</row>
    <row r="219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</row>
    <row r="220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</row>
    <row r="22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</row>
    <row r="222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</row>
    <row r="223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</row>
    <row r="224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</row>
    <row r="225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</row>
    <row r="226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</row>
    <row r="227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</row>
    <row r="228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</row>
    <row r="229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</row>
    <row r="230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</row>
    <row r="23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</row>
    <row r="232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</row>
    <row r="233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</row>
    <row r="234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</row>
    <row r="235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</row>
    <row r="236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</row>
    <row r="237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</row>
    <row r="238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</row>
    <row r="239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</row>
    <row r="240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</row>
    <row r="2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</row>
    <row r="242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</row>
    <row r="243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</row>
    <row r="244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</row>
    <row r="245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</row>
    <row r="246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</row>
    <row r="247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</row>
    <row r="248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</row>
    <row r="249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</row>
    <row r="250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</row>
    <row r="25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</row>
    <row r="252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</row>
    <row r="253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</row>
    <row r="254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</row>
    <row r="255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</row>
    <row r="256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</row>
    <row r="257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</row>
    <row r="258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</row>
    <row r="259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</row>
    <row r="260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</row>
    <row r="26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</row>
    <row r="262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</row>
    <row r="263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</row>
    <row r="264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</row>
    <row r="265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</row>
    <row r="266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</row>
    <row r="267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</row>
    <row r="268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</row>
    <row r="269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</row>
    <row r="270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</row>
    <row r="27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</row>
    <row r="272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</row>
    <row r="273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</row>
    <row r="274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</row>
    <row r="275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</row>
    <row r="276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</row>
    <row r="277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</row>
    <row r="278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</row>
    <row r="279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</row>
    <row r="280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</row>
    <row r="28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</row>
    <row r="282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</row>
    <row r="283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</row>
    <row r="284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</row>
    <row r="285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</row>
    <row r="286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</row>
    <row r="287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</row>
    <row r="288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</row>
    <row r="289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</row>
    <row r="290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</row>
    <row r="29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</row>
    <row r="292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</row>
    <row r="293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</row>
    <row r="294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</row>
    <row r="295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</row>
    <row r="296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</row>
    <row r="297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</row>
    <row r="298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</row>
    <row r="299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</row>
    <row r="300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</row>
    <row r="30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</row>
    <row r="302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</row>
    <row r="303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</row>
    <row r="304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</row>
    <row r="305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</row>
    <row r="306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</row>
    <row r="307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</row>
    <row r="308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</row>
    <row r="309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</row>
    <row r="310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</row>
    <row r="31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</row>
    <row r="312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</row>
    <row r="313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</row>
    <row r="314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</row>
    <row r="315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</row>
    <row r="316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</row>
    <row r="317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</row>
    <row r="318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</row>
    <row r="319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</row>
    <row r="320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</row>
    <row r="32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</row>
    <row r="322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</row>
    <row r="323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</row>
    <row r="324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</row>
    <row r="325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</row>
    <row r="326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</row>
    <row r="327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</row>
    <row r="328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</row>
    <row r="329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</row>
    <row r="330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</row>
    <row r="33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</row>
    <row r="332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</row>
    <row r="333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</row>
    <row r="334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</row>
    <row r="335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</row>
    <row r="336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</row>
    <row r="337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</row>
    <row r="338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</row>
    <row r="339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</row>
    <row r="340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</row>
    <row r="3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</row>
    <row r="342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</row>
    <row r="343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</row>
    <row r="344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</row>
    <row r="345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</row>
    <row r="346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</row>
    <row r="347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</row>
    <row r="348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</row>
    <row r="349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</row>
    <row r="350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</row>
    <row r="35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</row>
    <row r="352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</row>
    <row r="353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</row>
    <row r="354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</row>
    <row r="355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</row>
    <row r="356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</row>
    <row r="357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</row>
    <row r="358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</row>
    <row r="359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</row>
    <row r="360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</row>
    <row r="36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</row>
    <row r="362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</row>
    <row r="363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</row>
    <row r="364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</row>
    <row r="365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</row>
    <row r="366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</row>
    <row r="367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</row>
    <row r="368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</row>
    <row r="369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</row>
    <row r="370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</row>
    <row r="37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</row>
    <row r="372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</row>
    <row r="373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</row>
    <row r="374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</row>
    <row r="375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</row>
    <row r="376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</row>
    <row r="377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</row>
    <row r="378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</row>
    <row r="379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</row>
    <row r="380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</row>
    <row r="38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</row>
    <row r="382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</row>
    <row r="383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</row>
    <row r="384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</row>
    <row r="385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</row>
    <row r="386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</row>
    <row r="387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</row>
    <row r="388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</row>
    <row r="389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</row>
    <row r="390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</row>
    <row r="39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</row>
    <row r="392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</row>
    <row r="393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</row>
    <row r="394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</row>
    <row r="395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</row>
    <row r="396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</row>
    <row r="397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</row>
    <row r="398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</row>
    <row r="399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</row>
    <row r="400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</row>
    <row r="40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</row>
    <row r="402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</row>
    <row r="403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</row>
    <row r="404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</row>
    <row r="405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</row>
    <row r="406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</row>
    <row r="407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</row>
    <row r="408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</row>
    <row r="409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</row>
    <row r="410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</row>
    <row r="41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</row>
    <row r="412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</row>
    <row r="413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</row>
    <row r="414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</row>
    <row r="415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</row>
    <row r="416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</row>
    <row r="417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</row>
    <row r="418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</row>
    <row r="419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</row>
    <row r="420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</row>
    <row r="42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</row>
    <row r="422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</row>
    <row r="423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</row>
    <row r="424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</row>
    <row r="425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</row>
    <row r="426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</row>
    <row r="427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</row>
    <row r="428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</row>
    <row r="429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</row>
    <row r="430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</row>
    <row r="43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</row>
    <row r="432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</row>
    <row r="433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</row>
    <row r="434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</row>
    <row r="435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</row>
    <row r="436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</row>
    <row r="437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</row>
    <row r="438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</row>
    <row r="439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</row>
    <row r="440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</row>
    <row r="4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</row>
    <row r="442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</row>
    <row r="443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</row>
    <row r="444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</row>
    <row r="445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</row>
    <row r="446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</row>
    <row r="447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</row>
    <row r="448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</row>
    <row r="449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</row>
    <row r="450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</row>
    <row r="45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</row>
    <row r="452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</row>
    <row r="453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</row>
    <row r="454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</row>
    <row r="455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</row>
    <row r="456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</row>
    <row r="457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</row>
    <row r="458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</row>
    <row r="459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</row>
    <row r="460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</row>
    <row r="46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</row>
    <row r="462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</row>
    <row r="463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</row>
    <row r="464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</row>
    <row r="465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</row>
    <row r="466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</row>
    <row r="467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</row>
    <row r="468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</row>
    <row r="469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</row>
    <row r="470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</row>
    <row r="47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</row>
    <row r="472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</row>
    <row r="473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</row>
    <row r="474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</row>
    <row r="475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</row>
    <row r="476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</row>
    <row r="477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</row>
    <row r="478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</row>
    <row r="479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</row>
    <row r="480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</row>
    <row r="48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</row>
    <row r="482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</row>
    <row r="483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</row>
    <row r="484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</row>
    <row r="485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</row>
    <row r="486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</row>
    <row r="487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</row>
    <row r="488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</row>
    <row r="489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</row>
    <row r="490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</row>
    <row r="49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</row>
    <row r="492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</row>
    <row r="493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</row>
    <row r="494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</row>
    <row r="495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</row>
    <row r="496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</row>
    <row r="497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</row>
    <row r="498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</row>
    <row r="499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</row>
    <row r="500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</row>
    <row r="50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</row>
    <row r="502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</row>
    <row r="503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</row>
    <row r="504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</row>
    <row r="505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</row>
    <row r="506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</row>
    <row r="507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</row>
    <row r="508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</row>
    <row r="509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</row>
    <row r="510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</row>
    <row r="51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</row>
    <row r="512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</row>
    <row r="513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</row>
    <row r="514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</row>
    <row r="515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</row>
    <row r="516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</row>
    <row r="517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</row>
    <row r="518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</row>
    <row r="519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</row>
    <row r="520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</row>
    <row r="52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</row>
    <row r="522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</row>
    <row r="523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</row>
    <row r="524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</row>
    <row r="525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</row>
    <row r="526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</row>
    <row r="527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</row>
    <row r="528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</row>
    <row r="529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</row>
    <row r="530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</row>
    <row r="53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</row>
    <row r="532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</row>
    <row r="533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</row>
    <row r="534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</row>
    <row r="535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</row>
    <row r="536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</row>
    <row r="537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</row>
    <row r="538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</row>
    <row r="539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</row>
    <row r="540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</row>
    <row r="5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</row>
    <row r="542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</row>
    <row r="543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</row>
    <row r="544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</row>
    <row r="545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</row>
    <row r="546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</row>
    <row r="547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</row>
    <row r="548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</row>
    <row r="549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</row>
    <row r="550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</row>
    <row r="55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</row>
    <row r="552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</row>
    <row r="553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</row>
    <row r="554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</row>
    <row r="555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</row>
    <row r="556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</row>
    <row r="557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</row>
    <row r="558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</row>
    <row r="559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</row>
    <row r="560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</row>
    <row r="56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</row>
    <row r="562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</row>
    <row r="563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</row>
    <row r="564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</row>
    <row r="565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</row>
    <row r="566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</row>
    <row r="567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</row>
    <row r="568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</row>
    <row r="569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</row>
    <row r="570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</row>
    <row r="57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</row>
    <row r="572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</row>
    <row r="573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</row>
    <row r="574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</row>
    <row r="575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</row>
    <row r="576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</row>
    <row r="577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</row>
    <row r="578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</row>
    <row r="579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</row>
    <row r="580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</row>
    <row r="58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</row>
    <row r="582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</row>
    <row r="583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</row>
    <row r="584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</row>
    <row r="585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</row>
    <row r="586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</row>
    <row r="587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</row>
    <row r="588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</row>
    <row r="589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</row>
    <row r="590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</row>
    <row r="59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</row>
    <row r="592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</row>
    <row r="593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</row>
    <row r="594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</row>
    <row r="595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</row>
    <row r="596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</row>
    <row r="597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</row>
    <row r="598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</row>
    <row r="599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</row>
    <row r="600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</row>
    <row r="60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</row>
    <row r="602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</row>
    <row r="603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</row>
    <row r="604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</row>
    <row r="605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</row>
    <row r="606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</row>
    <row r="607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</row>
    <row r="608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</row>
    <row r="609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</row>
    <row r="610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</row>
    <row r="61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</row>
    <row r="612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</row>
    <row r="613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</row>
    <row r="614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</row>
    <row r="615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</row>
    <row r="616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</row>
    <row r="617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</row>
    <row r="618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</row>
    <row r="619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</row>
    <row r="620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</row>
    <row r="62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</row>
    <row r="622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</row>
    <row r="623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</row>
    <row r="624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</row>
    <row r="625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</row>
    <row r="626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</row>
    <row r="627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</row>
    <row r="628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</row>
    <row r="629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</row>
    <row r="630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</row>
    <row r="63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</row>
    <row r="632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</row>
    <row r="633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</row>
    <row r="634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</row>
    <row r="635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</row>
    <row r="636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</row>
    <row r="637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</row>
    <row r="638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</row>
    <row r="639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</row>
    <row r="640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</row>
    <row r="6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</row>
    <row r="642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</row>
    <row r="643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</row>
    <row r="644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</row>
    <row r="645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</row>
    <row r="646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</row>
    <row r="647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</row>
    <row r="648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</row>
    <row r="649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</row>
    <row r="650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</row>
    <row r="65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</row>
    <row r="652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</row>
    <row r="653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</row>
    <row r="654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</row>
    <row r="655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</row>
    <row r="656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</row>
    <row r="657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</row>
    <row r="658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</row>
    <row r="659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</row>
    <row r="660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</row>
    <row r="66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</row>
    <row r="662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</row>
    <row r="663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</row>
    <row r="664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</row>
    <row r="665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</row>
    <row r="666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</row>
    <row r="667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</row>
    <row r="668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</row>
    <row r="669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</row>
    <row r="670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</row>
    <row r="67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</row>
    <row r="672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</row>
    <row r="673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</row>
    <row r="674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</row>
    <row r="675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</row>
    <row r="676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</row>
    <row r="677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</row>
    <row r="678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</row>
    <row r="679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</row>
    <row r="680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</row>
    <row r="68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</row>
    <row r="682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</row>
    <row r="683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</row>
    <row r="684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</row>
    <row r="685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</row>
    <row r="686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</row>
    <row r="687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</row>
    <row r="688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</row>
    <row r="689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</row>
    <row r="690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</row>
    <row r="69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</row>
    <row r="692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</row>
    <row r="693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</row>
    <row r="694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</row>
    <row r="695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</row>
    <row r="696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</row>
    <row r="697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</row>
    <row r="698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</row>
    <row r="699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</row>
    <row r="700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</row>
    <row r="70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</row>
    <row r="702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</row>
    <row r="703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</row>
    <row r="704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</row>
    <row r="705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</row>
    <row r="706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</row>
    <row r="707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</row>
    <row r="708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</row>
    <row r="709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</row>
    <row r="710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</row>
    <row r="71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</row>
    <row r="712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</row>
    <row r="713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</row>
    <row r="714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</row>
    <row r="715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</row>
    <row r="716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</row>
    <row r="717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</row>
    <row r="718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</row>
    <row r="719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</row>
    <row r="720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</row>
    <row r="72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</row>
    <row r="722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</row>
    <row r="723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</row>
    <row r="724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</row>
    <row r="725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</row>
    <row r="726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</row>
    <row r="727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</row>
    <row r="728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</row>
    <row r="729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</row>
    <row r="730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</row>
    <row r="73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</row>
    <row r="732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</row>
    <row r="733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</row>
    <row r="734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</row>
    <row r="735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</row>
    <row r="736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</row>
    <row r="737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</row>
    <row r="738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</row>
    <row r="739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</row>
    <row r="740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</row>
    <row r="7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</row>
    <row r="742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</row>
    <row r="743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</row>
    <row r="744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</row>
    <row r="745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</row>
    <row r="746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</row>
    <row r="747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</row>
    <row r="748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</row>
    <row r="749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</row>
    <row r="750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</row>
    <row r="75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</row>
    <row r="752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</row>
    <row r="753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</row>
    <row r="754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</row>
    <row r="755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</row>
    <row r="756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</row>
    <row r="757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</row>
    <row r="758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</row>
    <row r="759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</row>
    <row r="760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</row>
    <row r="76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</row>
    <row r="762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</row>
    <row r="763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</row>
    <row r="764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</row>
    <row r="765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</row>
    <row r="766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</row>
    <row r="767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</row>
    <row r="768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</row>
    <row r="769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</row>
    <row r="770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</row>
    <row r="77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</row>
    <row r="772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</row>
    <row r="773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</row>
    <row r="774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</row>
    <row r="775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</row>
    <row r="776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</row>
    <row r="777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</row>
    <row r="778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</row>
    <row r="779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</row>
    <row r="780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</row>
    <row r="78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</row>
    <row r="782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</row>
    <row r="783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</row>
    <row r="784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</row>
    <row r="785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</row>
    <row r="786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</row>
    <row r="787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</row>
    <row r="788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</row>
    <row r="789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</row>
    <row r="790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</row>
    <row r="79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</row>
    <row r="792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</row>
    <row r="793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</row>
    <row r="794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</row>
    <row r="795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</row>
    <row r="796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</row>
    <row r="797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</row>
    <row r="798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</row>
    <row r="799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</row>
    <row r="800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</row>
    <row r="80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</row>
    <row r="802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</row>
    <row r="803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</row>
    <row r="804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</row>
    <row r="805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</row>
    <row r="806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</row>
    <row r="807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</row>
    <row r="808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</row>
    <row r="809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</row>
    <row r="810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</row>
    <row r="81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</row>
    <row r="812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</row>
    <row r="813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</row>
    <row r="814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</row>
    <row r="815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</row>
    <row r="816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</row>
    <row r="817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</row>
    <row r="818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</row>
    <row r="819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</row>
    <row r="820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</row>
    <row r="82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</row>
    <row r="822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</row>
    <row r="823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</row>
    <row r="824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</row>
    <row r="825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</row>
    <row r="826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</row>
    <row r="827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</row>
    <row r="828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</row>
    <row r="829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</row>
    <row r="830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</row>
    <row r="83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</row>
    <row r="832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</row>
    <row r="833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</row>
    <row r="834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</row>
    <row r="835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</row>
    <row r="836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</row>
    <row r="837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</row>
    <row r="838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</row>
    <row r="839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</row>
    <row r="840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</row>
    <row r="8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</row>
    <row r="842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</row>
    <row r="843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</row>
    <row r="844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</row>
    <row r="845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</row>
    <row r="846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</row>
    <row r="847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</row>
    <row r="848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</row>
    <row r="849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</row>
    <row r="850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</row>
    <row r="85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</row>
    <row r="852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</row>
    <row r="853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</row>
    <row r="854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</row>
    <row r="855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</row>
    <row r="856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</row>
    <row r="857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</row>
    <row r="858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</row>
    <row r="859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</row>
    <row r="860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</row>
    <row r="86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</row>
    <row r="862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</row>
    <row r="863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</row>
    <row r="864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</row>
    <row r="865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</row>
    <row r="866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</row>
    <row r="867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</row>
    <row r="868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</row>
    <row r="869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</row>
    <row r="870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</row>
    <row r="87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</row>
    <row r="872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</row>
    <row r="873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</row>
    <row r="874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</row>
    <row r="875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</row>
    <row r="876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</row>
    <row r="877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</row>
    <row r="878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</row>
    <row r="879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</row>
    <row r="880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</row>
    <row r="88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</row>
    <row r="882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</row>
    <row r="883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</row>
    <row r="884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</row>
    <row r="885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</row>
    <row r="886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</row>
    <row r="887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</row>
    <row r="888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</row>
    <row r="889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</row>
    <row r="890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</row>
    <row r="89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</row>
    <row r="892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</row>
    <row r="893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</row>
    <row r="894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</row>
    <row r="895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</row>
    <row r="896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</row>
    <row r="897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</row>
    <row r="898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</row>
    <row r="899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</row>
    <row r="900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</row>
    <row r="90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</row>
    <row r="902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</row>
    <row r="903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</row>
    <row r="904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</row>
    <row r="905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</row>
    <row r="906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</row>
    <row r="907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</row>
    <row r="908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</row>
    <row r="909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</row>
    <row r="910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</row>
    <row r="91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</row>
    <row r="912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</row>
    <row r="913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</row>
    <row r="914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</row>
    <row r="915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</row>
    <row r="916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</row>
    <row r="917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</row>
    <row r="918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</row>
    <row r="919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</row>
    <row r="920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</row>
    <row r="92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</row>
    <row r="922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</row>
    <row r="923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</row>
    <row r="924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</row>
    <row r="925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</row>
    <row r="926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</row>
    <row r="927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</row>
    <row r="928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</row>
    <row r="929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</row>
    <row r="930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</row>
    <row r="93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</row>
    <row r="932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</row>
    <row r="933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</row>
    <row r="934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</row>
    <row r="935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</row>
    <row r="936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</row>
    <row r="937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</row>
    <row r="938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</row>
    <row r="939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</row>
    <row r="940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</row>
    <row r="9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</row>
    <row r="942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</row>
    <row r="943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</row>
    <row r="944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</row>
    <row r="945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</row>
    <row r="946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</row>
    <row r="947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</row>
    <row r="948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</row>
    <row r="949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</row>
    <row r="950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</row>
    <row r="95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</row>
    <row r="952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</row>
    <row r="953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</row>
    <row r="954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</row>
    <row r="955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</row>
    <row r="956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</row>
    <row r="957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</row>
    <row r="958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</row>
    <row r="959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</row>
    <row r="960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</row>
    <row r="96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</row>
    <row r="962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</row>
    <row r="963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</row>
    <row r="964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</row>
    <row r="965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</row>
    <row r="966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</row>
    <row r="967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</row>
    <row r="968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</row>
    <row r="969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</row>
    <row r="970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</row>
    <row r="97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</row>
    <row r="972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</row>
    <row r="973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</row>
    <row r="974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</row>
    <row r="975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</row>
    <row r="976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</row>
    <row r="977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</row>
    <row r="978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</row>
    <row r="979" ht="13.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</row>
    <row r="980" ht="13.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</row>
    <row r="981" ht="13.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</row>
    <row r="982" ht="13.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</row>
    <row r="983" ht="13.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</row>
  </sheetData>
  <conditionalFormatting sqref="B2:Q29">
    <cfRule type="containsBlanks" dxfId="0" priority="1">
      <formula>LEN(TRIM(B2))=0</formula>
    </cfRule>
  </conditionalFormatting>
  <conditionalFormatting sqref="B2:B29">
    <cfRule type="colorScale" priority="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C2:C29">
    <cfRule type="colorScale" priority="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D2:D29">
    <cfRule type="colorScale" priority="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E2:E29">
    <cfRule type="colorScale" priority="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L2:L29">
    <cfRule type="colorScale" priority="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M2:M29">
    <cfRule type="colorScale" priority="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N2:N29">
    <cfRule type="colorScale" priority="8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O2:O29">
    <cfRule type="colorScale" priority="9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P2:P29">
    <cfRule type="colorScale" priority="10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F2:F29">
    <cfRule type="colorScale" priority="11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G2:G29">
    <cfRule type="colorScale" priority="12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H2:H29">
    <cfRule type="colorScale" priority="13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I2:I29">
    <cfRule type="colorScale" priority="14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J2:J29">
    <cfRule type="colorScale" priority="15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K2:K29">
    <cfRule type="colorScale" priority="16">
      <colorScale>
        <cfvo type="min"/>
        <cfvo type="percentile" val="50"/>
        <cfvo type="max"/>
        <color rgb="FFE67C73"/>
        <color rgb="FFFFD666"/>
        <color rgb="FF57BB8A"/>
      </colorScale>
    </cfRule>
  </conditionalFormatting>
  <conditionalFormatting sqref="Q2:Q29">
    <cfRule type="colorScale" priority="17">
      <colorScale>
        <cfvo type="min"/>
        <cfvo type="percentile" val="50"/>
        <cfvo type="max"/>
        <color rgb="FFE67C73"/>
        <color rgb="FFFFD666"/>
        <color rgb="FF57BB8A"/>
      </colorScale>
    </cfRule>
  </conditionalFormatting>
  <drawing r:id="rId1"/>
</worksheet>
</file>